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B856D9A9-5AC8-405D-A08B-F866D8B15DC2}" xr6:coauthVersionLast="47" xr6:coauthVersionMax="47" xr10:uidLastSave="{00000000-0000-0000-0000-000000000000}"/>
  <bookViews>
    <workbookView xWindow="-120" yWindow="-120" windowWidth="23280" windowHeight="12480" tabRatio="756"/>
  </bookViews>
  <sheets>
    <sheet name="Summary" sheetId="1" r:id="rId1"/>
    <sheet name="SC Total Power" sheetId="3" r:id="rId2"/>
    <sheet name="Arg Total Power" sheetId="32" r:id="rId3"/>
    <sheet name="RAC V@r Total" sheetId="2" r:id="rId4"/>
    <sheet name="SC Total Gas" sheetId="4" r:id="rId5"/>
    <sheet name="ARG Gas Firm" sheetId="5" r:id="rId6"/>
    <sheet name="ARG Gas Transport" sheetId="22" r:id="rId7"/>
    <sheet name="ARG Gas IM" sheetId="6" r:id="rId8"/>
    <sheet name="EZE Power Trading" sheetId="7" r:id="rId9"/>
    <sheet name="Rio Cuarto Power Trading" sheetId="31" r:id="rId10"/>
    <sheet name="Modesto Maranzana Power" sheetId="29" r:id="rId11"/>
    <sheet name="MM PLANT" sheetId="30" r:id="rId12"/>
    <sheet name="Plant Manager" sheetId="34" r:id="rId13"/>
    <sheet name="BRA Power" sheetId="8" r:id="rId14"/>
    <sheet name="BRA PWR Certificates" sheetId="33" r:id="rId15"/>
    <sheet name="CRD Hedge" sheetId="23" r:id="rId16"/>
    <sheet name="GNS Bolv Gas MTM" sheetId="25" r:id="rId17"/>
    <sheet name="SC Gas MTM" sheetId="26" r:id="rId18"/>
    <sheet name="TBS Gas MTM" sheetId="27" r:id="rId19"/>
    <sheet name="TBS CRD MTM" sheetId="28" r:id="rId20"/>
    <sheet name="Master Data" sheetId="19" r:id="rId21"/>
  </sheets>
  <externalReferences>
    <externalReference r:id="rId22"/>
    <externalReference r:id="rId23"/>
    <externalReference r:id="rId24"/>
    <externalReference r:id="rId25"/>
  </externalReferences>
  <definedNames>
    <definedName name="_xlnm._FilterDatabase" localSheetId="3" hidden="1">'RAC V@r Total'!$P$3:$U$371</definedName>
    <definedName name="_xlnm._FilterDatabase" localSheetId="0" hidden="1">Summary!$A$1:$T$60</definedName>
    <definedName name="ComposeOrNot">#REF!</definedName>
    <definedName name="ComposeOrNotIndex">#REF!</definedName>
    <definedName name="ComposeResult">#REF!</definedName>
    <definedName name="NumberOfCopies">#REF!</definedName>
    <definedName name="PhoneNumbers">'[1]Orig Sched '!$O$2:$O$14</definedName>
    <definedName name="_xlnm.Print_Area" localSheetId="0">Summary!$B$2:$R$56</definedName>
    <definedName name="_xlnm.Print_Area">#REF!</definedName>
    <definedName name="_xlnm.Print_Titles">#REF!</definedName>
    <definedName name="PrintOrNot">#REF!</definedName>
    <definedName name="PrintOrNotIndex">#REF!</definedName>
    <definedName name="PrintResult">#REF!</definedName>
    <definedName name="RollLiquids" localSheetId="7">'ARG Gas IM'!RollLiquids</definedName>
    <definedName name="RollLiquids" localSheetId="6">'ARG Gas Transport'!RollLiquids</definedName>
    <definedName name="RollLiquids" localSheetId="2">'Arg Total Power'!RollLiquids</definedName>
    <definedName name="RollLiquids" localSheetId="13">'BRA Power'!RollLiquids</definedName>
    <definedName name="RollLiquids" localSheetId="14">'BRA PWR Certificates'!RollLiquids</definedName>
    <definedName name="RollLiquids" localSheetId="15">'CRD Hedge'!RollLiquids</definedName>
    <definedName name="RollLiquids" localSheetId="8">'EZE Power Trading'!RollLiquids</definedName>
    <definedName name="RollLiquids" localSheetId="16">'GNS Bolv Gas MTM'!RollLiquids</definedName>
    <definedName name="RollLiquids" localSheetId="11">'MM PLANT'!RollLiquids</definedName>
    <definedName name="RollLiquids" localSheetId="10">'Modesto Maranzana Power'!RollLiquids</definedName>
    <definedName name="RollLiquids" localSheetId="12">'Plant Manager'!RollLiquids</definedName>
    <definedName name="RollLiquids" localSheetId="3">'RAC V@r Total'!RollLiquids</definedName>
    <definedName name="RollLiquids" localSheetId="9">'Rio Cuarto Power Trading'!RollLiquids</definedName>
    <definedName name="RollLiquids" localSheetId="17">'SC Gas MTM'!RollLiquids</definedName>
    <definedName name="RollLiquids" localSheetId="4">'SC Total Gas'!RollLiquids</definedName>
    <definedName name="RollLiquids" localSheetId="1">'SC Total Power'!RollLiquids</definedName>
    <definedName name="RollLiquids" localSheetId="0">Summary!RollLiquids</definedName>
    <definedName name="RollLiquids" localSheetId="19">'TBS CRD MTM'!RollLiquids</definedName>
    <definedName name="RollLiquids" localSheetId="18">'TBS Gas MTM'!RollLiquids</definedName>
    <definedName name="RollLiquids">[0]!RollLiquids</definedName>
    <definedName name="summary" localSheetId="0">Summary!$B$2:$R$42</definedName>
  </definedNames>
  <calcPr calcId="92512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5" l="1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K2" i="5"/>
  <c r="K3" i="5"/>
  <c r="L3" i="5"/>
  <c r="T3" i="5"/>
  <c r="B6" i="5"/>
  <c r="I6" i="5"/>
  <c r="J6" i="5"/>
  <c r="K6" i="5"/>
  <c r="L6" i="5"/>
  <c r="M6" i="5"/>
  <c r="N6" i="5"/>
  <c r="P6" i="5"/>
  <c r="Q6" i="5"/>
  <c r="R6" i="5"/>
  <c r="S6" i="5"/>
  <c r="T6" i="5"/>
  <c r="U6" i="5"/>
  <c r="V6" i="5"/>
  <c r="W6" i="5"/>
  <c r="A7" i="5"/>
  <c r="B7" i="5"/>
  <c r="I7" i="5"/>
  <c r="J7" i="5"/>
  <c r="K7" i="5"/>
  <c r="L7" i="5"/>
  <c r="M7" i="5"/>
  <c r="N7" i="5"/>
  <c r="P7" i="5"/>
  <c r="Q7" i="5"/>
  <c r="R7" i="5"/>
  <c r="S7" i="5"/>
  <c r="T7" i="5"/>
  <c r="U7" i="5"/>
  <c r="V7" i="5"/>
  <c r="W7" i="5"/>
  <c r="A8" i="5"/>
  <c r="B8" i="5"/>
  <c r="I8" i="5"/>
  <c r="J8" i="5"/>
  <c r="K8" i="5"/>
  <c r="L8" i="5"/>
  <c r="M8" i="5"/>
  <c r="N8" i="5"/>
  <c r="P8" i="5"/>
  <c r="Q8" i="5"/>
  <c r="R8" i="5"/>
  <c r="S8" i="5"/>
  <c r="T8" i="5"/>
  <c r="U8" i="5"/>
  <c r="V8" i="5"/>
  <c r="W8" i="5"/>
  <c r="A9" i="5"/>
  <c r="B9" i="5"/>
  <c r="I9" i="5"/>
  <c r="J9" i="5"/>
  <c r="K9" i="5"/>
  <c r="L9" i="5"/>
  <c r="M9" i="5"/>
  <c r="N9" i="5"/>
  <c r="P9" i="5"/>
  <c r="Q9" i="5"/>
  <c r="R9" i="5"/>
  <c r="S9" i="5"/>
  <c r="T9" i="5"/>
  <c r="U9" i="5"/>
  <c r="V9" i="5"/>
  <c r="W9" i="5"/>
  <c r="A10" i="5"/>
  <c r="B10" i="5"/>
  <c r="I10" i="5"/>
  <c r="J10" i="5"/>
  <c r="K10" i="5"/>
  <c r="L10" i="5"/>
  <c r="M10" i="5"/>
  <c r="N10" i="5"/>
  <c r="P10" i="5"/>
  <c r="Q10" i="5"/>
  <c r="R10" i="5"/>
  <c r="S10" i="5"/>
  <c r="T10" i="5"/>
  <c r="U10" i="5"/>
  <c r="V10" i="5"/>
  <c r="W10" i="5"/>
  <c r="A11" i="5"/>
  <c r="B11" i="5"/>
  <c r="I11" i="5"/>
  <c r="J11" i="5"/>
  <c r="K11" i="5"/>
  <c r="L11" i="5"/>
  <c r="M11" i="5"/>
  <c r="N11" i="5"/>
  <c r="P11" i="5"/>
  <c r="Q11" i="5"/>
  <c r="R11" i="5"/>
  <c r="S11" i="5"/>
  <c r="T11" i="5"/>
  <c r="U11" i="5"/>
  <c r="V11" i="5"/>
  <c r="W11" i="5"/>
  <c r="A12" i="5"/>
  <c r="B12" i="5"/>
  <c r="I12" i="5"/>
  <c r="J12" i="5"/>
  <c r="K12" i="5"/>
  <c r="L12" i="5"/>
  <c r="M12" i="5"/>
  <c r="N12" i="5"/>
  <c r="P12" i="5"/>
  <c r="Q12" i="5"/>
  <c r="R12" i="5"/>
  <c r="S12" i="5"/>
  <c r="T12" i="5"/>
  <c r="U12" i="5"/>
  <c r="V12" i="5"/>
  <c r="W12" i="5"/>
  <c r="A13" i="5"/>
  <c r="B13" i="5"/>
  <c r="I13" i="5"/>
  <c r="J13" i="5"/>
  <c r="K13" i="5"/>
  <c r="L13" i="5"/>
  <c r="M13" i="5"/>
  <c r="N13" i="5"/>
  <c r="P13" i="5"/>
  <c r="Q13" i="5"/>
  <c r="R13" i="5"/>
  <c r="S13" i="5"/>
  <c r="T13" i="5"/>
  <c r="U13" i="5"/>
  <c r="V13" i="5"/>
  <c r="W13" i="5"/>
  <c r="A14" i="5"/>
  <c r="B14" i="5"/>
  <c r="I14" i="5"/>
  <c r="J14" i="5"/>
  <c r="K14" i="5"/>
  <c r="L14" i="5"/>
  <c r="M14" i="5"/>
  <c r="N14" i="5"/>
  <c r="P14" i="5"/>
  <c r="Q14" i="5"/>
  <c r="R14" i="5"/>
  <c r="S14" i="5"/>
  <c r="T14" i="5"/>
  <c r="U14" i="5"/>
  <c r="V14" i="5"/>
  <c r="W14" i="5"/>
  <c r="A15" i="5"/>
  <c r="B15" i="5"/>
  <c r="I15" i="5"/>
  <c r="J15" i="5"/>
  <c r="K15" i="5"/>
  <c r="L15" i="5"/>
  <c r="M15" i="5"/>
  <c r="N15" i="5"/>
  <c r="P15" i="5"/>
  <c r="Q15" i="5"/>
  <c r="R15" i="5"/>
  <c r="S15" i="5"/>
  <c r="T15" i="5"/>
  <c r="U15" i="5"/>
  <c r="V15" i="5"/>
  <c r="W15" i="5"/>
  <c r="A16" i="5"/>
  <c r="B16" i="5"/>
  <c r="I16" i="5"/>
  <c r="J16" i="5"/>
  <c r="K16" i="5"/>
  <c r="L16" i="5"/>
  <c r="M16" i="5"/>
  <c r="N16" i="5"/>
  <c r="P16" i="5"/>
  <c r="Q16" i="5"/>
  <c r="R16" i="5"/>
  <c r="S16" i="5"/>
  <c r="T16" i="5"/>
  <c r="U16" i="5"/>
  <c r="V16" i="5"/>
  <c r="W16" i="5"/>
  <c r="A17" i="5"/>
  <c r="B17" i="5"/>
  <c r="I17" i="5"/>
  <c r="J17" i="5"/>
  <c r="K17" i="5"/>
  <c r="L17" i="5"/>
  <c r="M17" i="5"/>
  <c r="N17" i="5"/>
  <c r="P17" i="5"/>
  <c r="Q17" i="5"/>
  <c r="R17" i="5"/>
  <c r="S17" i="5"/>
  <c r="T17" i="5"/>
  <c r="U17" i="5"/>
  <c r="V17" i="5"/>
  <c r="W17" i="5"/>
  <c r="A18" i="5"/>
  <c r="B18" i="5"/>
  <c r="I18" i="5"/>
  <c r="J18" i="5"/>
  <c r="K18" i="5"/>
  <c r="L18" i="5"/>
  <c r="M18" i="5"/>
  <c r="N18" i="5"/>
  <c r="P18" i="5"/>
  <c r="Q18" i="5"/>
  <c r="R18" i="5"/>
  <c r="S18" i="5"/>
  <c r="T18" i="5"/>
  <c r="U18" i="5"/>
  <c r="V18" i="5"/>
  <c r="W18" i="5"/>
  <c r="A19" i="5"/>
  <c r="B19" i="5"/>
  <c r="I19" i="5"/>
  <c r="J19" i="5"/>
  <c r="K19" i="5"/>
  <c r="L19" i="5"/>
  <c r="M19" i="5"/>
  <c r="N19" i="5"/>
  <c r="P19" i="5"/>
  <c r="Q19" i="5"/>
  <c r="R19" i="5"/>
  <c r="S19" i="5"/>
  <c r="T19" i="5"/>
  <c r="U19" i="5"/>
  <c r="V19" i="5"/>
  <c r="W19" i="5"/>
  <c r="A20" i="5"/>
  <c r="B20" i="5"/>
  <c r="I20" i="5"/>
  <c r="J20" i="5"/>
  <c r="K20" i="5"/>
  <c r="L20" i="5"/>
  <c r="M20" i="5"/>
  <c r="N20" i="5"/>
  <c r="P20" i="5"/>
  <c r="Q20" i="5"/>
  <c r="R20" i="5"/>
  <c r="S20" i="5"/>
  <c r="T20" i="5"/>
  <c r="U20" i="5"/>
  <c r="V20" i="5"/>
  <c r="W20" i="5"/>
  <c r="A21" i="5"/>
  <c r="B21" i="5"/>
  <c r="I21" i="5"/>
  <c r="J21" i="5"/>
  <c r="K21" i="5"/>
  <c r="L21" i="5"/>
  <c r="M21" i="5"/>
  <c r="N21" i="5"/>
  <c r="P21" i="5"/>
  <c r="Q21" i="5"/>
  <c r="R21" i="5"/>
  <c r="S21" i="5"/>
  <c r="T21" i="5"/>
  <c r="U21" i="5"/>
  <c r="V21" i="5"/>
  <c r="W21" i="5"/>
  <c r="A22" i="5"/>
  <c r="B22" i="5"/>
  <c r="I22" i="5"/>
  <c r="J22" i="5"/>
  <c r="K22" i="5"/>
  <c r="L22" i="5"/>
  <c r="M22" i="5"/>
  <c r="N22" i="5"/>
  <c r="P22" i="5"/>
  <c r="Q22" i="5"/>
  <c r="R22" i="5"/>
  <c r="S22" i="5"/>
  <c r="T22" i="5"/>
  <c r="U22" i="5"/>
  <c r="V22" i="5"/>
  <c r="W22" i="5"/>
  <c r="A23" i="5"/>
  <c r="B23" i="5"/>
  <c r="I23" i="5"/>
  <c r="J23" i="5"/>
  <c r="K23" i="5"/>
  <c r="L23" i="5"/>
  <c r="M23" i="5"/>
  <c r="N23" i="5"/>
  <c r="P23" i="5"/>
  <c r="Q23" i="5"/>
  <c r="R23" i="5"/>
  <c r="S23" i="5"/>
  <c r="T23" i="5"/>
  <c r="U23" i="5"/>
  <c r="V23" i="5"/>
  <c r="W23" i="5"/>
  <c r="A24" i="5"/>
  <c r="B24" i="5"/>
  <c r="I24" i="5"/>
  <c r="J24" i="5"/>
  <c r="K24" i="5"/>
  <c r="L24" i="5"/>
  <c r="M24" i="5"/>
  <c r="N24" i="5"/>
  <c r="P24" i="5"/>
  <c r="Q24" i="5"/>
  <c r="R24" i="5"/>
  <c r="S24" i="5"/>
  <c r="T24" i="5"/>
  <c r="U24" i="5"/>
  <c r="V24" i="5"/>
  <c r="W24" i="5"/>
  <c r="A25" i="5"/>
  <c r="B25" i="5"/>
  <c r="I25" i="5"/>
  <c r="J25" i="5"/>
  <c r="K25" i="5"/>
  <c r="L25" i="5"/>
  <c r="M25" i="5"/>
  <c r="N25" i="5"/>
  <c r="P25" i="5"/>
  <c r="Q25" i="5"/>
  <c r="R25" i="5"/>
  <c r="S25" i="5"/>
  <c r="T25" i="5"/>
  <c r="U25" i="5"/>
  <c r="V25" i="5"/>
  <c r="W25" i="5"/>
  <c r="A26" i="5"/>
  <c r="B26" i="5"/>
  <c r="I26" i="5"/>
  <c r="J26" i="5"/>
  <c r="K26" i="5"/>
  <c r="L26" i="5"/>
  <c r="M26" i="5"/>
  <c r="N26" i="5"/>
  <c r="P26" i="5"/>
  <c r="Q26" i="5"/>
  <c r="R26" i="5"/>
  <c r="S26" i="5"/>
  <c r="T26" i="5"/>
  <c r="U26" i="5"/>
  <c r="V26" i="5"/>
  <c r="W26" i="5"/>
  <c r="A27" i="5"/>
  <c r="B27" i="5"/>
  <c r="I27" i="5"/>
  <c r="J27" i="5"/>
  <c r="K27" i="5"/>
  <c r="L27" i="5"/>
  <c r="M27" i="5"/>
  <c r="N27" i="5"/>
  <c r="P27" i="5"/>
  <c r="Q27" i="5"/>
  <c r="R27" i="5"/>
  <c r="S27" i="5"/>
  <c r="T27" i="5"/>
  <c r="U27" i="5"/>
  <c r="V27" i="5"/>
  <c r="W27" i="5"/>
  <c r="A28" i="5"/>
  <c r="B28" i="5"/>
  <c r="I28" i="5"/>
  <c r="J28" i="5"/>
  <c r="K28" i="5"/>
  <c r="L28" i="5"/>
  <c r="M28" i="5"/>
  <c r="N28" i="5"/>
  <c r="P28" i="5"/>
  <c r="Q28" i="5"/>
  <c r="R28" i="5"/>
  <c r="S28" i="5"/>
  <c r="T28" i="5"/>
  <c r="U28" i="5"/>
  <c r="V28" i="5"/>
  <c r="W28" i="5"/>
  <c r="A29" i="5"/>
  <c r="B29" i="5"/>
  <c r="I29" i="5"/>
  <c r="J29" i="5"/>
  <c r="K29" i="5"/>
  <c r="L29" i="5"/>
  <c r="M29" i="5"/>
  <c r="N29" i="5"/>
  <c r="P29" i="5"/>
  <c r="Q29" i="5"/>
  <c r="R29" i="5"/>
  <c r="S29" i="5"/>
  <c r="T29" i="5"/>
  <c r="U29" i="5"/>
  <c r="V29" i="5"/>
  <c r="W29" i="5"/>
  <c r="A30" i="5"/>
  <c r="B30" i="5"/>
  <c r="I30" i="5"/>
  <c r="J30" i="5"/>
  <c r="K30" i="5"/>
  <c r="L30" i="5"/>
  <c r="M30" i="5"/>
  <c r="N30" i="5"/>
  <c r="P30" i="5"/>
  <c r="Q30" i="5"/>
  <c r="R30" i="5"/>
  <c r="S30" i="5"/>
  <c r="T30" i="5"/>
  <c r="U30" i="5"/>
  <c r="V30" i="5"/>
  <c r="W30" i="5"/>
  <c r="A31" i="5"/>
  <c r="B31" i="5"/>
  <c r="I31" i="5"/>
  <c r="J31" i="5"/>
  <c r="K31" i="5"/>
  <c r="L31" i="5"/>
  <c r="M31" i="5"/>
  <c r="N31" i="5"/>
  <c r="P31" i="5"/>
  <c r="Q31" i="5"/>
  <c r="R31" i="5"/>
  <c r="S31" i="5"/>
  <c r="T31" i="5"/>
  <c r="U31" i="5"/>
  <c r="V31" i="5"/>
  <c r="W31" i="5"/>
  <c r="A32" i="5"/>
  <c r="B32" i="5"/>
  <c r="I32" i="5"/>
  <c r="J32" i="5"/>
  <c r="K32" i="5"/>
  <c r="L32" i="5"/>
  <c r="M32" i="5"/>
  <c r="N32" i="5"/>
  <c r="P32" i="5"/>
  <c r="Q32" i="5"/>
  <c r="R32" i="5"/>
  <c r="S32" i="5"/>
  <c r="T32" i="5"/>
  <c r="U32" i="5"/>
  <c r="V32" i="5"/>
  <c r="W32" i="5"/>
  <c r="A33" i="5"/>
  <c r="B33" i="5"/>
  <c r="I33" i="5"/>
  <c r="J33" i="5"/>
  <c r="K33" i="5"/>
  <c r="L33" i="5"/>
  <c r="M33" i="5"/>
  <c r="N33" i="5"/>
  <c r="P33" i="5"/>
  <c r="Q33" i="5"/>
  <c r="R33" i="5"/>
  <c r="S33" i="5"/>
  <c r="T33" i="5"/>
  <c r="U33" i="5"/>
  <c r="V33" i="5"/>
  <c r="W33" i="5"/>
  <c r="A34" i="5"/>
  <c r="B34" i="5"/>
  <c r="I34" i="5"/>
  <c r="J34" i="5"/>
  <c r="K34" i="5"/>
  <c r="L34" i="5"/>
  <c r="M34" i="5"/>
  <c r="N34" i="5"/>
  <c r="P34" i="5"/>
  <c r="Q34" i="5"/>
  <c r="R34" i="5"/>
  <c r="S34" i="5"/>
  <c r="T34" i="5"/>
  <c r="U34" i="5"/>
  <c r="V34" i="5"/>
  <c r="W34" i="5"/>
  <c r="A35" i="5"/>
  <c r="B35" i="5"/>
  <c r="I35" i="5"/>
  <c r="J35" i="5"/>
  <c r="K35" i="5"/>
  <c r="L35" i="5"/>
  <c r="M35" i="5"/>
  <c r="N35" i="5"/>
  <c r="P35" i="5"/>
  <c r="Q35" i="5"/>
  <c r="R35" i="5"/>
  <c r="S35" i="5"/>
  <c r="T35" i="5"/>
  <c r="U35" i="5"/>
  <c r="V35" i="5"/>
  <c r="W35" i="5"/>
  <c r="A36" i="5"/>
  <c r="B36" i="5"/>
  <c r="I36" i="5"/>
  <c r="J36" i="5"/>
  <c r="K36" i="5"/>
  <c r="L36" i="5"/>
  <c r="M36" i="5"/>
  <c r="N36" i="5"/>
  <c r="P36" i="5"/>
  <c r="Q36" i="5"/>
  <c r="R36" i="5"/>
  <c r="S36" i="5"/>
  <c r="T36" i="5"/>
  <c r="U36" i="5"/>
  <c r="V36" i="5"/>
  <c r="W36" i="5"/>
  <c r="A37" i="5"/>
  <c r="B37" i="5"/>
  <c r="I37" i="5"/>
  <c r="J37" i="5"/>
  <c r="K37" i="5"/>
  <c r="L37" i="5"/>
  <c r="M37" i="5"/>
  <c r="N37" i="5"/>
  <c r="P37" i="5"/>
  <c r="Q37" i="5"/>
  <c r="R37" i="5"/>
  <c r="S37" i="5"/>
  <c r="T37" i="5"/>
  <c r="U37" i="5"/>
  <c r="V37" i="5"/>
  <c r="W37" i="5"/>
  <c r="A38" i="5"/>
  <c r="B38" i="5"/>
  <c r="I38" i="5"/>
  <c r="J38" i="5"/>
  <c r="K38" i="5"/>
  <c r="L38" i="5"/>
  <c r="M38" i="5"/>
  <c r="N38" i="5"/>
  <c r="P38" i="5"/>
  <c r="Q38" i="5"/>
  <c r="R38" i="5"/>
  <c r="S38" i="5"/>
  <c r="T38" i="5"/>
  <c r="U38" i="5"/>
  <c r="V38" i="5"/>
  <c r="W38" i="5"/>
  <c r="A39" i="5"/>
  <c r="B39" i="5"/>
  <c r="I39" i="5"/>
  <c r="J39" i="5"/>
  <c r="K39" i="5"/>
  <c r="L39" i="5"/>
  <c r="M39" i="5"/>
  <c r="N39" i="5"/>
  <c r="P39" i="5"/>
  <c r="Q39" i="5"/>
  <c r="R39" i="5"/>
  <c r="S39" i="5"/>
  <c r="T39" i="5"/>
  <c r="U39" i="5"/>
  <c r="V39" i="5"/>
  <c r="W39" i="5"/>
  <c r="A40" i="5"/>
  <c r="B40" i="5"/>
  <c r="I40" i="5"/>
  <c r="J40" i="5"/>
  <c r="K40" i="5"/>
  <c r="L40" i="5"/>
  <c r="M40" i="5"/>
  <c r="N40" i="5"/>
  <c r="P40" i="5"/>
  <c r="Q40" i="5"/>
  <c r="R40" i="5"/>
  <c r="S40" i="5"/>
  <c r="T40" i="5"/>
  <c r="U40" i="5"/>
  <c r="V40" i="5"/>
  <c r="W40" i="5"/>
  <c r="A41" i="5"/>
  <c r="B41" i="5"/>
  <c r="I41" i="5"/>
  <c r="J41" i="5"/>
  <c r="K41" i="5"/>
  <c r="L41" i="5"/>
  <c r="M41" i="5"/>
  <c r="N41" i="5"/>
  <c r="P41" i="5"/>
  <c r="Q41" i="5"/>
  <c r="R41" i="5"/>
  <c r="S41" i="5"/>
  <c r="T41" i="5"/>
  <c r="U41" i="5"/>
  <c r="V41" i="5"/>
  <c r="W41" i="5"/>
  <c r="A42" i="5"/>
  <c r="B42" i="5"/>
  <c r="I42" i="5"/>
  <c r="J42" i="5"/>
  <c r="K42" i="5"/>
  <c r="L42" i="5"/>
  <c r="M42" i="5"/>
  <c r="N42" i="5"/>
  <c r="P42" i="5"/>
  <c r="Q42" i="5"/>
  <c r="R42" i="5"/>
  <c r="S42" i="5"/>
  <c r="T42" i="5"/>
  <c r="U42" i="5"/>
  <c r="V42" i="5"/>
  <c r="W42" i="5"/>
  <c r="A43" i="5"/>
  <c r="B43" i="5"/>
  <c r="I43" i="5"/>
  <c r="J43" i="5"/>
  <c r="K43" i="5"/>
  <c r="L43" i="5"/>
  <c r="M43" i="5"/>
  <c r="N43" i="5"/>
  <c r="P43" i="5"/>
  <c r="Q43" i="5"/>
  <c r="R43" i="5"/>
  <c r="S43" i="5"/>
  <c r="T43" i="5"/>
  <c r="U43" i="5"/>
  <c r="V43" i="5"/>
  <c r="W43" i="5"/>
  <c r="A44" i="5"/>
  <c r="B44" i="5"/>
  <c r="I44" i="5"/>
  <c r="J44" i="5"/>
  <c r="K44" i="5"/>
  <c r="L44" i="5"/>
  <c r="M44" i="5"/>
  <c r="N44" i="5"/>
  <c r="P44" i="5"/>
  <c r="Q44" i="5"/>
  <c r="R44" i="5"/>
  <c r="S44" i="5"/>
  <c r="T44" i="5"/>
  <c r="U44" i="5"/>
  <c r="V44" i="5"/>
  <c r="W44" i="5"/>
  <c r="A45" i="5"/>
  <c r="B45" i="5"/>
  <c r="I45" i="5"/>
  <c r="J45" i="5"/>
  <c r="K45" i="5"/>
  <c r="L45" i="5"/>
  <c r="M45" i="5"/>
  <c r="N45" i="5"/>
  <c r="P45" i="5"/>
  <c r="Q45" i="5"/>
  <c r="R45" i="5"/>
  <c r="S45" i="5"/>
  <c r="T45" i="5"/>
  <c r="U45" i="5"/>
  <c r="V45" i="5"/>
  <c r="W45" i="5"/>
  <c r="A46" i="5"/>
  <c r="B46" i="5"/>
  <c r="I46" i="5"/>
  <c r="J46" i="5"/>
  <c r="K46" i="5"/>
  <c r="L46" i="5"/>
  <c r="M46" i="5"/>
  <c r="N46" i="5"/>
  <c r="P46" i="5"/>
  <c r="Q46" i="5"/>
  <c r="R46" i="5"/>
  <c r="S46" i="5"/>
  <c r="T46" i="5"/>
  <c r="U46" i="5"/>
  <c r="V46" i="5"/>
  <c r="W46" i="5"/>
  <c r="A47" i="5"/>
  <c r="B47" i="5"/>
  <c r="I47" i="5"/>
  <c r="J47" i="5"/>
  <c r="K47" i="5"/>
  <c r="L47" i="5"/>
  <c r="M47" i="5"/>
  <c r="N47" i="5"/>
  <c r="P47" i="5"/>
  <c r="Q47" i="5"/>
  <c r="R47" i="5"/>
  <c r="S47" i="5"/>
  <c r="T47" i="5"/>
  <c r="U47" i="5"/>
  <c r="V47" i="5"/>
  <c r="W47" i="5"/>
  <c r="A48" i="5"/>
  <c r="B48" i="5"/>
  <c r="I48" i="5"/>
  <c r="J48" i="5"/>
  <c r="K48" i="5"/>
  <c r="L48" i="5"/>
  <c r="M48" i="5"/>
  <c r="N48" i="5"/>
  <c r="P48" i="5"/>
  <c r="Q48" i="5"/>
  <c r="R48" i="5"/>
  <c r="S48" i="5"/>
  <c r="T48" i="5"/>
  <c r="U48" i="5"/>
  <c r="V48" i="5"/>
  <c r="W48" i="5"/>
  <c r="A49" i="5"/>
  <c r="B49" i="5"/>
  <c r="I49" i="5"/>
  <c r="J49" i="5"/>
  <c r="K49" i="5"/>
  <c r="L49" i="5"/>
  <c r="M49" i="5"/>
  <c r="N49" i="5"/>
  <c r="P49" i="5"/>
  <c r="Q49" i="5"/>
  <c r="R49" i="5"/>
  <c r="S49" i="5"/>
  <c r="T49" i="5"/>
  <c r="U49" i="5"/>
  <c r="V49" i="5"/>
  <c r="W49" i="5"/>
  <c r="A50" i="5"/>
  <c r="B50" i="5"/>
  <c r="I50" i="5"/>
  <c r="J50" i="5"/>
  <c r="K50" i="5"/>
  <c r="L50" i="5"/>
  <c r="M50" i="5"/>
  <c r="N50" i="5"/>
  <c r="P50" i="5"/>
  <c r="Q50" i="5"/>
  <c r="R50" i="5"/>
  <c r="S50" i="5"/>
  <c r="T50" i="5"/>
  <c r="U50" i="5"/>
  <c r="V50" i="5"/>
  <c r="W50" i="5"/>
  <c r="A51" i="5"/>
  <c r="B51" i="5"/>
  <c r="I51" i="5"/>
  <c r="J51" i="5"/>
  <c r="K51" i="5"/>
  <c r="L51" i="5"/>
  <c r="M51" i="5"/>
  <c r="N51" i="5"/>
  <c r="P51" i="5"/>
  <c r="Q51" i="5"/>
  <c r="R51" i="5"/>
  <c r="S51" i="5"/>
  <c r="T51" i="5"/>
  <c r="U51" i="5"/>
  <c r="V51" i="5"/>
  <c r="W51" i="5"/>
  <c r="A52" i="5"/>
  <c r="B52" i="5"/>
  <c r="I52" i="5"/>
  <c r="J52" i="5"/>
  <c r="K52" i="5"/>
  <c r="L52" i="5"/>
  <c r="M52" i="5"/>
  <c r="N52" i="5"/>
  <c r="P52" i="5"/>
  <c r="Q52" i="5"/>
  <c r="R52" i="5"/>
  <c r="S52" i="5"/>
  <c r="T52" i="5"/>
  <c r="U52" i="5"/>
  <c r="V52" i="5"/>
  <c r="W52" i="5"/>
  <c r="A53" i="5"/>
  <c r="B53" i="5"/>
  <c r="I53" i="5"/>
  <c r="J53" i="5"/>
  <c r="K53" i="5"/>
  <c r="L53" i="5"/>
  <c r="M53" i="5"/>
  <c r="N53" i="5"/>
  <c r="P53" i="5"/>
  <c r="Q53" i="5"/>
  <c r="R53" i="5"/>
  <c r="S53" i="5"/>
  <c r="T53" i="5"/>
  <c r="U53" i="5"/>
  <c r="V53" i="5"/>
  <c r="W53" i="5"/>
  <c r="A54" i="5"/>
  <c r="B54" i="5"/>
  <c r="I54" i="5"/>
  <c r="J54" i="5"/>
  <c r="K54" i="5"/>
  <c r="L54" i="5"/>
  <c r="M54" i="5"/>
  <c r="N54" i="5"/>
  <c r="P54" i="5"/>
  <c r="Q54" i="5"/>
  <c r="R54" i="5"/>
  <c r="S54" i="5"/>
  <c r="T54" i="5"/>
  <c r="U54" i="5"/>
  <c r="V54" i="5"/>
  <c r="W54" i="5"/>
  <c r="A55" i="5"/>
  <c r="B55" i="5"/>
  <c r="I55" i="5"/>
  <c r="J55" i="5"/>
  <c r="K55" i="5"/>
  <c r="L55" i="5"/>
  <c r="M55" i="5"/>
  <c r="N55" i="5"/>
  <c r="P55" i="5"/>
  <c r="Q55" i="5"/>
  <c r="R55" i="5"/>
  <c r="S55" i="5"/>
  <c r="T55" i="5"/>
  <c r="U55" i="5"/>
  <c r="V55" i="5"/>
  <c r="W55" i="5"/>
  <c r="A56" i="5"/>
  <c r="B56" i="5"/>
  <c r="I56" i="5"/>
  <c r="J56" i="5"/>
  <c r="K56" i="5"/>
  <c r="L56" i="5"/>
  <c r="M56" i="5"/>
  <c r="N56" i="5"/>
  <c r="P56" i="5"/>
  <c r="Q56" i="5"/>
  <c r="R56" i="5"/>
  <c r="S56" i="5"/>
  <c r="T56" i="5"/>
  <c r="U56" i="5"/>
  <c r="V56" i="5"/>
  <c r="W56" i="5"/>
  <c r="A57" i="5"/>
  <c r="B57" i="5"/>
  <c r="I57" i="5"/>
  <c r="J57" i="5"/>
  <c r="K57" i="5"/>
  <c r="L57" i="5"/>
  <c r="M57" i="5"/>
  <c r="N57" i="5"/>
  <c r="P57" i="5"/>
  <c r="Q57" i="5"/>
  <c r="R57" i="5"/>
  <c r="S57" i="5"/>
  <c r="T57" i="5"/>
  <c r="U57" i="5"/>
  <c r="V57" i="5"/>
  <c r="W57" i="5"/>
  <c r="A58" i="5"/>
  <c r="B58" i="5"/>
  <c r="I58" i="5"/>
  <c r="J58" i="5"/>
  <c r="K58" i="5"/>
  <c r="L58" i="5"/>
  <c r="M58" i="5"/>
  <c r="N58" i="5"/>
  <c r="P58" i="5"/>
  <c r="Q58" i="5"/>
  <c r="R58" i="5"/>
  <c r="S58" i="5"/>
  <c r="T58" i="5"/>
  <c r="U58" i="5"/>
  <c r="V58" i="5"/>
  <c r="W58" i="5"/>
  <c r="A59" i="5"/>
  <c r="B59" i="5"/>
  <c r="I59" i="5"/>
  <c r="J59" i="5"/>
  <c r="K59" i="5"/>
  <c r="L59" i="5"/>
  <c r="M59" i="5"/>
  <c r="N59" i="5"/>
  <c r="P59" i="5"/>
  <c r="Q59" i="5"/>
  <c r="R59" i="5"/>
  <c r="S59" i="5"/>
  <c r="T59" i="5"/>
  <c r="U59" i="5"/>
  <c r="V59" i="5"/>
  <c r="W59" i="5"/>
  <c r="A60" i="5"/>
  <c r="B60" i="5"/>
  <c r="I60" i="5"/>
  <c r="J60" i="5"/>
  <c r="K60" i="5"/>
  <c r="L60" i="5"/>
  <c r="M60" i="5"/>
  <c r="N60" i="5"/>
  <c r="P60" i="5"/>
  <c r="Q60" i="5"/>
  <c r="R60" i="5"/>
  <c r="S60" i="5"/>
  <c r="T60" i="5"/>
  <c r="U60" i="5"/>
  <c r="V60" i="5"/>
  <c r="W60" i="5"/>
  <c r="A61" i="5"/>
  <c r="B61" i="5"/>
  <c r="I61" i="5"/>
  <c r="J61" i="5"/>
  <c r="K61" i="5"/>
  <c r="L61" i="5"/>
  <c r="M61" i="5"/>
  <c r="N61" i="5"/>
  <c r="P61" i="5"/>
  <c r="Q61" i="5"/>
  <c r="R61" i="5"/>
  <c r="S61" i="5"/>
  <c r="T61" i="5"/>
  <c r="U61" i="5"/>
  <c r="V61" i="5"/>
  <c r="W61" i="5"/>
  <c r="A62" i="5"/>
  <c r="B62" i="5"/>
  <c r="I62" i="5"/>
  <c r="J62" i="5"/>
  <c r="K62" i="5"/>
  <c r="L62" i="5"/>
  <c r="M62" i="5"/>
  <c r="N62" i="5"/>
  <c r="P62" i="5"/>
  <c r="Q62" i="5"/>
  <c r="R62" i="5"/>
  <c r="S62" i="5"/>
  <c r="T62" i="5"/>
  <c r="U62" i="5"/>
  <c r="V62" i="5"/>
  <c r="W62" i="5"/>
  <c r="A63" i="5"/>
  <c r="B63" i="5"/>
  <c r="I63" i="5"/>
  <c r="J63" i="5"/>
  <c r="K63" i="5"/>
  <c r="L63" i="5"/>
  <c r="M63" i="5"/>
  <c r="N63" i="5"/>
  <c r="P63" i="5"/>
  <c r="Q63" i="5"/>
  <c r="R63" i="5"/>
  <c r="S63" i="5"/>
  <c r="T63" i="5"/>
  <c r="U63" i="5"/>
  <c r="V63" i="5"/>
  <c r="W63" i="5"/>
  <c r="A64" i="5"/>
  <c r="B64" i="5"/>
  <c r="I64" i="5"/>
  <c r="J64" i="5"/>
  <c r="K64" i="5"/>
  <c r="L64" i="5"/>
  <c r="M64" i="5"/>
  <c r="N64" i="5"/>
  <c r="P64" i="5"/>
  <c r="Q64" i="5"/>
  <c r="R64" i="5"/>
  <c r="S64" i="5"/>
  <c r="T64" i="5"/>
  <c r="U64" i="5"/>
  <c r="V64" i="5"/>
  <c r="W64" i="5"/>
  <c r="A65" i="5"/>
  <c r="B65" i="5"/>
  <c r="I65" i="5"/>
  <c r="J65" i="5"/>
  <c r="K65" i="5"/>
  <c r="L65" i="5"/>
  <c r="M65" i="5"/>
  <c r="N65" i="5"/>
  <c r="P65" i="5"/>
  <c r="Q65" i="5"/>
  <c r="R65" i="5"/>
  <c r="S65" i="5"/>
  <c r="T65" i="5"/>
  <c r="U65" i="5"/>
  <c r="V65" i="5"/>
  <c r="W65" i="5"/>
  <c r="A66" i="5"/>
  <c r="B66" i="5"/>
  <c r="I66" i="5"/>
  <c r="J66" i="5"/>
  <c r="K66" i="5"/>
  <c r="L66" i="5"/>
  <c r="M66" i="5"/>
  <c r="N66" i="5"/>
  <c r="P66" i="5"/>
  <c r="Q66" i="5"/>
  <c r="R66" i="5"/>
  <c r="S66" i="5"/>
  <c r="T66" i="5"/>
  <c r="U66" i="5"/>
  <c r="V66" i="5"/>
  <c r="W66" i="5"/>
  <c r="A67" i="5"/>
  <c r="B67" i="5"/>
  <c r="I67" i="5"/>
  <c r="J67" i="5"/>
  <c r="K67" i="5"/>
  <c r="L67" i="5"/>
  <c r="M67" i="5"/>
  <c r="N67" i="5"/>
  <c r="P67" i="5"/>
  <c r="Q67" i="5"/>
  <c r="R67" i="5"/>
  <c r="S67" i="5"/>
  <c r="T67" i="5"/>
  <c r="U67" i="5"/>
  <c r="V67" i="5"/>
  <c r="W67" i="5"/>
  <c r="A68" i="5"/>
  <c r="B68" i="5"/>
  <c r="I68" i="5"/>
  <c r="J68" i="5"/>
  <c r="K68" i="5"/>
  <c r="L68" i="5"/>
  <c r="M68" i="5"/>
  <c r="N68" i="5"/>
  <c r="P68" i="5"/>
  <c r="Q68" i="5"/>
  <c r="R68" i="5"/>
  <c r="S68" i="5"/>
  <c r="T68" i="5"/>
  <c r="U68" i="5"/>
  <c r="V68" i="5"/>
  <c r="W68" i="5"/>
  <c r="A69" i="5"/>
  <c r="B69" i="5"/>
  <c r="I69" i="5"/>
  <c r="J69" i="5"/>
  <c r="K69" i="5"/>
  <c r="L69" i="5"/>
  <c r="M69" i="5"/>
  <c r="N69" i="5"/>
  <c r="P69" i="5"/>
  <c r="Q69" i="5"/>
  <c r="R69" i="5"/>
  <c r="S69" i="5"/>
  <c r="T69" i="5"/>
  <c r="U69" i="5"/>
  <c r="V69" i="5"/>
  <c r="W69" i="5"/>
  <c r="A70" i="5"/>
  <c r="B70" i="5"/>
  <c r="I70" i="5"/>
  <c r="J70" i="5"/>
  <c r="K70" i="5"/>
  <c r="L70" i="5"/>
  <c r="M70" i="5"/>
  <c r="N70" i="5"/>
  <c r="P70" i="5"/>
  <c r="Q70" i="5"/>
  <c r="R70" i="5"/>
  <c r="S70" i="5"/>
  <c r="T70" i="5"/>
  <c r="U70" i="5"/>
  <c r="V70" i="5"/>
  <c r="W70" i="5"/>
  <c r="A71" i="5"/>
  <c r="B71" i="5"/>
  <c r="I71" i="5"/>
  <c r="J71" i="5"/>
  <c r="K71" i="5"/>
  <c r="L71" i="5"/>
  <c r="M71" i="5"/>
  <c r="N71" i="5"/>
  <c r="P71" i="5"/>
  <c r="Q71" i="5"/>
  <c r="R71" i="5"/>
  <c r="S71" i="5"/>
  <c r="T71" i="5"/>
  <c r="U71" i="5"/>
  <c r="V71" i="5"/>
  <c r="W71" i="5"/>
  <c r="A72" i="5"/>
  <c r="B72" i="5"/>
  <c r="I72" i="5"/>
  <c r="J72" i="5"/>
  <c r="K72" i="5"/>
  <c r="L72" i="5"/>
  <c r="M72" i="5"/>
  <c r="N72" i="5"/>
  <c r="P72" i="5"/>
  <c r="Q72" i="5"/>
  <c r="R72" i="5"/>
  <c r="S72" i="5"/>
  <c r="T72" i="5"/>
  <c r="U72" i="5"/>
  <c r="V72" i="5"/>
  <c r="W72" i="5"/>
  <c r="A73" i="5"/>
  <c r="B73" i="5"/>
  <c r="I73" i="5"/>
  <c r="J73" i="5"/>
  <c r="K73" i="5"/>
  <c r="L73" i="5"/>
  <c r="M73" i="5"/>
  <c r="N73" i="5"/>
  <c r="P73" i="5"/>
  <c r="Q73" i="5"/>
  <c r="R73" i="5"/>
  <c r="S73" i="5"/>
  <c r="T73" i="5"/>
  <c r="U73" i="5"/>
  <c r="V73" i="5"/>
  <c r="W73" i="5"/>
  <c r="A74" i="5"/>
  <c r="B74" i="5"/>
  <c r="I74" i="5"/>
  <c r="J74" i="5"/>
  <c r="K74" i="5"/>
  <c r="L74" i="5"/>
  <c r="M74" i="5"/>
  <c r="N74" i="5"/>
  <c r="P74" i="5"/>
  <c r="Q74" i="5"/>
  <c r="R74" i="5"/>
  <c r="S74" i="5"/>
  <c r="T74" i="5"/>
  <c r="U74" i="5"/>
  <c r="V74" i="5"/>
  <c r="W74" i="5"/>
  <c r="A75" i="5"/>
  <c r="B75" i="5"/>
  <c r="I75" i="5"/>
  <c r="J75" i="5"/>
  <c r="K75" i="5"/>
  <c r="L75" i="5"/>
  <c r="M75" i="5"/>
  <c r="N75" i="5"/>
  <c r="P75" i="5"/>
  <c r="Q75" i="5"/>
  <c r="R75" i="5"/>
  <c r="S75" i="5"/>
  <c r="T75" i="5"/>
  <c r="U75" i="5"/>
  <c r="V75" i="5"/>
  <c r="W75" i="5"/>
  <c r="A76" i="5"/>
  <c r="B76" i="5"/>
  <c r="I76" i="5"/>
  <c r="J76" i="5"/>
  <c r="K76" i="5"/>
  <c r="L76" i="5"/>
  <c r="M76" i="5"/>
  <c r="N76" i="5"/>
  <c r="P76" i="5"/>
  <c r="Q76" i="5"/>
  <c r="R76" i="5"/>
  <c r="S76" i="5"/>
  <c r="T76" i="5"/>
  <c r="U76" i="5"/>
  <c r="V76" i="5"/>
  <c r="W76" i="5"/>
  <c r="A77" i="5"/>
  <c r="B77" i="5"/>
  <c r="I77" i="5"/>
  <c r="J77" i="5"/>
  <c r="K77" i="5"/>
  <c r="L77" i="5"/>
  <c r="M77" i="5"/>
  <c r="N77" i="5"/>
  <c r="P77" i="5"/>
  <c r="Q77" i="5"/>
  <c r="R77" i="5"/>
  <c r="S77" i="5"/>
  <c r="T77" i="5"/>
  <c r="U77" i="5"/>
  <c r="V77" i="5"/>
  <c r="W77" i="5"/>
  <c r="A78" i="5"/>
  <c r="B78" i="5"/>
  <c r="I78" i="5"/>
  <c r="J78" i="5"/>
  <c r="K78" i="5"/>
  <c r="L78" i="5"/>
  <c r="M78" i="5"/>
  <c r="N78" i="5"/>
  <c r="P78" i="5"/>
  <c r="Q78" i="5"/>
  <c r="R78" i="5"/>
  <c r="S78" i="5"/>
  <c r="T78" i="5"/>
  <c r="U78" i="5"/>
  <c r="V78" i="5"/>
  <c r="W78" i="5"/>
  <c r="A79" i="5"/>
  <c r="B79" i="5"/>
  <c r="I79" i="5"/>
  <c r="J79" i="5"/>
  <c r="K79" i="5"/>
  <c r="L79" i="5"/>
  <c r="M79" i="5"/>
  <c r="N79" i="5"/>
  <c r="P79" i="5"/>
  <c r="Q79" i="5"/>
  <c r="R79" i="5"/>
  <c r="S79" i="5"/>
  <c r="T79" i="5"/>
  <c r="U79" i="5"/>
  <c r="V79" i="5"/>
  <c r="W79" i="5"/>
  <c r="A80" i="5"/>
  <c r="B80" i="5"/>
  <c r="I80" i="5"/>
  <c r="J80" i="5"/>
  <c r="K80" i="5"/>
  <c r="L80" i="5"/>
  <c r="M80" i="5"/>
  <c r="N80" i="5"/>
  <c r="P80" i="5"/>
  <c r="Q80" i="5"/>
  <c r="R80" i="5"/>
  <c r="S80" i="5"/>
  <c r="T80" i="5"/>
  <c r="U80" i="5"/>
  <c r="V80" i="5"/>
  <c r="W80" i="5"/>
  <c r="A81" i="5"/>
  <c r="B81" i="5"/>
  <c r="I81" i="5"/>
  <c r="J81" i="5"/>
  <c r="K81" i="5"/>
  <c r="L81" i="5"/>
  <c r="M81" i="5"/>
  <c r="N81" i="5"/>
  <c r="P81" i="5"/>
  <c r="Q81" i="5"/>
  <c r="R81" i="5"/>
  <c r="S81" i="5"/>
  <c r="T81" i="5"/>
  <c r="U81" i="5"/>
  <c r="V81" i="5"/>
  <c r="W81" i="5"/>
  <c r="A82" i="5"/>
  <c r="B82" i="5"/>
  <c r="I82" i="5"/>
  <c r="J82" i="5"/>
  <c r="K82" i="5"/>
  <c r="L82" i="5"/>
  <c r="M82" i="5"/>
  <c r="N82" i="5"/>
  <c r="P82" i="5"/>
  <c r="Q82" i="5"/>
  <c r="R82" i="5"/>
  <c r="S82" i="5"/>
  <c r="T82" i="5"/>
  <c r="U82" i="5"/>
  <c r="V82" i="5"/>
  <c r="W82" i="5"/>
  <c r="A83" i="5"/>
  <c r="B83" i="5"/>
  <c r="I83" i="5"/>
  <c r="J83" i="5"/>
  <c r="K83" i="5"/>
  <c r="L83" i="5"/>
  <c r="M83" i="5"/>
  <c r="N83" i="5"/>
  <c r="P83" i="5"/>
  <c r="Q83" i="5"/>
  <c r="R83" i="5"/>
  <c r="S83" i="5"/>
  <c r="T83" i="5"/>
  <c r="U83" i="5"/>
  <c r="V83" i="5"/>
  <c r="W83" i="5"/>
  <c r="A84" i="5"/>
  <c r="B84" i="5"/>
  <c r="I84" i="5"/>
  <c r="J84" i="5"/>
  <c r="K84" i="5"/>
  <c r="L84" i="5"/>
  <c r="M84" i="5"/>
  <c r="N84" i="5"/>
  <c r="P84" i="5"/>
  <c r="Q84" i="5"/>
  <c r="R84" i="5"/>
  <c r="S84" i="5"/>
  <c r="T84" i="5"/>
  <c r="U84" i="5"/>
  <c r="V84" i="5"/>
  <c r="W84" i="5"/>
  <c r="A85" i="5"/>
  <c r="B85" i="5"/>
  <c r="I85" i="5"/>
  <c r="J85" i="5"/>
  <c r="K85" i="5"/>
  <c r="L85" i="5"/>
  <c r="M85" i="5"/>
  <c r="N85" i="5"/>
  <c r="P85" i="5"/>
  <c r="Q85" i="5"/>
  <c r="R85" i="5"/>
  <c r="S85" i="5"/>
  <c r="T85" i="5"/>
  <c r="U85" i="5"/>
  <c r="V85" i="5"/>
  <c r="W85" i="5"/>
  <c r="A86" i="5"/>
  <c r="B86" i="5"/>
  <c r="I86" i="5"/>
  <c r="J86" i="5"/>
  <c r="K86" i="5"/>
  <c r="L86" i="5"/>
  <c r="M86" i="5"/>
  <c r="N86" i="5"/>
  <c r="P86" i="5"/>
  <c r="Q86" i="5"/>
  <c r="R86" i="5"/>
  <c r="S86" i="5"/>
  <c r="T86" i="5"/>
  <c r="U86" i="5"/>
  <c r="V86" i="5"/>
  <c r="W86" i="5"/>
  <c r="A87" i="5"/>
  <c r="B87" i="5"/>
  <c r="I87" i="5"/>
  <c r="J87" i="5"/>
  <c r="K87" i="5"/>
  <c r="L87" i="5"/>
  <c r="M87" i="5"/>
  <c r="N87" i="5"/>
  <c r="P87" i="5"/>
  <c r="Q87" i="5"/>
  <c r="R87" i="5"/>
  <c r="S87" i="5"/>
  <c r="T87" i="5"/>
  <c r="U87" i="5"/>
  <c r="V87" i="5"/>
  <c r="W87" i="5"/>
  <c r="A88" i="5"/>
  <c r="B88" i="5"/>
  <c r="I88" i="5"/>
  <c r="J88" i="5"/>
  <c r="K88" i="5"/>
  <c r="L88" i="5"/>
  <c r="M88" i="5"/>
  <c r="N88" i="5"/>
  <c r="P88" i="5"/>
  <c r="Q88" i="5"/>
  <c r="R88" i="5"/>
  <c r="S88" i="5"/>
  <c r="T88" i="5"/>
  <c r="U88" i="5"/>
  <c r="V88" i="5"/>
  <c r="W88" i="5"/>
  <c r="A89" i="5"/>
  <c r="B89" i="5"/>
  <c r="I89" i="5"/>
  <c r="J89" i="5"/>
  <c r="K89" i="5"/>
  <c r="L89" i="5"/>
  <c r="M89" i="5"/>
  <c r="N89" i="5"/>
  <c r="P89" i="5"/>
  <c r="Q89" i="5"/>
  <c r="R89" i="5"/>
  <c r="S89" i="5"/>
  <c r="T89" i="5"/>
  <c r="U89" i="5"/>
  <c r="V89" i="5"/>
  <c r="W89" i="5"/>
  <c r="A90" i="5"/>
  <c r="B90" i="5"/>
  <c r="I90" i="5"/>
  <c r="J90" i="5"/>
  <c r="K90" i="5"/>
  <c r="L90" i="5"/>
  <c r="M90" i="5"/>
  <c r="N90" i="5"/>
  <c r="P90" i="5"/>
  <c r="Q90" i="5"/>
  <c r="R90" i="5"/>
  <c r="S90" i="5"/>
  <c r="T90" i="5"/>
  <c r="U90" i="5"/>
  <c r="V90" i="5"/>
  <c r="W90" i="5"/>
  <c r="A91" i="5"/>
  <c r="B91" i="5"/>
  <c r="I91" i="5"/>
  <c r="J91" i="5"/>
  <c r="K91" i="5"/>
  <c r="L91" i="5"/>
  <c r="M91" i="5"/>
  <c r="N91" i="5"/>
  <c r="P91" i="5"/>
  <c r="Q91" i="5"/>
  <c r="R91" i="5"/>
  <c r="S91" i="5"/>
  <c r="T91" i="5"/>
  <c r="U91" i="5"/>
  <c r="V91" i="5"/>
  <c r="W91" i="5"/>
  <c r="A92" i="5"/>
  <c r="B92" i="5"/>
  <c r="I92" i="5"/>
  <c r="J92" i="5"/>
  <c r="K92" i="5"/>
  <c r="L92" i="5"/>
  <c r="M92" i="5"/>
  <c r="N92" i="5"/>
  <c r="P92" i="5"/>
  <c r="Q92" i="5"/>
  <c r="R92" i="5"/>
  <c r="S92" i="5"/>
  <c r="T92" i="5"/>
  <c r="U92" i="5"/>
  <c r="V92" i="5"/>
  <c r="W92" i="5"/>
  <c r="A93" i="5"/>
  <c r="B93" i="5"/>
  <c r="I93" i="5"/>
  <c r="J93" i="5"/>
  <c r="K93" i="5"/>
  <c r="L93" i="5"/>
  <c r="M93" i="5"/>
  <c r="N93" i="5"/>
  <c r="P93" i="5"/>
  <c r="Q93" i="5"/>
  <c r="R93" i="5"/>
  <c r="S93" i="5"/>
  <c r="T93" i="5"/>
  <c r="U93" i="5"/>
  <c r="V93" i="5"/>
  <c r="W93" i="5"/>
  <c r="A94" i="5"/>
  <c r="B94" i="5"/>
  <c r="I94" i="5"/>
  <c r="J94" i="5"/>
  <c r="K94" i="5"/>
  <c r="L94" i="5"/>
  <c r="M94" i="5"/>
  <c r="N94" i="5"/>
  <c r="P94" i="5"/>
  <c r="Q94" i="5"/>
  <c r="R94" i="5"/>
  <c r="S94" i="5"/>
  <c r="T94" i="5"/>
  <c r="U94" i="5"/>
  <c r="V94" i="5"/>
  <c r="W94" i="5"/>
  <c r="A95" i="5"/>
  <c r="B95" i="5"/>
  <c r="I95" i="5"/>
  <c r="J95" i="5"/>
  <c r="K95" i="5"/>
  <c r="L95" i="5"/>
  <c r="M95" i="5"/>
  <c r="N95" i="5"/>
  <c r="P95" i="5"/>
  <c r="Q95" i="5"/>
  <c r="R95" i="5"/>
  <c r="S95" i="5"/>
  <c r="T95" i="5"/>
  <c r="U95" i="5"/>
  <c r="V95" i="5"/>
  <c r="W95" i="5"/>
  <c r="A96" i="5"/>
  <c r="B96" i="5"/>
  <c r="I96" i="5"/>
  <c r="J96" i="5"/>
  <c r="K96" i="5"/>
  <c r="L96" i="5"/>
  <c r="M96" i="5"/>
  <c r="N96" i="5"/>
  <c r="P96" i="5"/>
  <c r="Q96" i="5"/>
  <c r="R96" i="5"/>
  <c r="S96" i="5"/>
  <c r="T96" i="5"/>
  <c r="U96" i="5"/>
  <c r="V96" i="5"/>
  <c r="W96" i="5"/>
  <c r="A97" i="5"/>
  <c r="B97" i="5"/>
  <c r="I97" i="5"/>
  <c r="J97" i="5"/>
  <c r="K97" i="5"/>
  <c r="L97" i="5"/>
  <c r="M97" i="5"/>
  <c r="N97" i="5"/>
  <c r="P97" i="5"/>
  <c r="Q97" i="5"/>
  <c r="R97" i="5"/>
  <c r="S97" i="5"/>
  <c r="T97" i="5"/>
  <c r="U97" i="5"/>
  <c r="V97" i="5"/>
  <c r="W97" i="5"/>
  <c r="A98" i="5"/>
  <c r="B98" i="5"/>
  <c r="I98" i="5"/>
  <c r="J98" i="5"/>
  <c r="K98" i="5"/>
  <c r="L98" i="5"/>
  <c r="M98" i="5"/>
  <c r="N98" i="5"/>
  <c r="P98" i="5"/>
  <c r="Q98" i="5"/>
  <c r="R98" i="5"/>
  <c r="S98" i="5"/>
  <c r="T98" i="5"/>
  <c r="U98" i="5"/>
  <c r="V98" i="5"/>
  <c r="W98" i="5"/>
  <c r="A99" i="5"/>
  <c r="B99" i="5"/>
  <c r="I99" i="5"/>
  <c r="J99" i="5"/>
  <c r="K99" i="5"/>
  <c r="L99" i="5"/>
  <c r="M99" i="5"/>
  <c r="N99" i="5"/>
  <c r="P99" i="5"/>
  <c r="Q99" i="5"/>
  <c r="R99" i="5"/>
  <c r="S99" i="5"/>
  <c r="T99" i="5"/>
  <c r="U99" i="5"/>
  <c r="V99" i="5"/>
  <c r="W99" i="5"/>
  <c r="A100" i="5"/>
  <c r="B100" i="5"/>
  <c r="I100" i="5"/>
  <c r="J100" i="5"/>
  <c r="K100" i="5"/>
  <c r="L100" i="5"/>
  <c r="M100" i="5"/>
  <c r="N100" i="5"/>
  <c r="P100" i="5"/>
  <c r="Q100" i="5"/>
  <c r="R100" i="5"/>
  <c r="S100" i="5"/>
  <c r="T100" i="5"/>
  <c r="U100" i="5"/>
  <c r="V100" i="5"/>
  <c r="W100" i="5"/>
  <c r="A101" i="5"/>
  <c r="B101" i="5"/>
  <c r="I101" i="5"/>
  <c r="J101" i="5"/>
  <c r="K101" i="5"/>
  <c r="L101" i="5"/>
  <c r="M101" i="5"/>
  <c r="N101" i="5"/>
  <c r="P101" i="5"/>
  <c r="Q101" i="5"/>
  <c r="R101" i="5"/>
  <c r="S101" i="5"/>
  <c r="T101" i="5"/>
  <c r="U101" i="5"/>
  <c r="V101" i="5"/>
  <c r="W101" i="5"/>
  <c r="A102" i="5"/>
  <c r="B102" i="5"/>
  <c r="I102" i="5"/>
  <c r="J102" i="5"/>
  <c r="K102" i="5"/>
  <c r="L102" i="5"/>
  <c r="M102" i="5"/>
  <c r="N102" i="5"/>
  <c r="P102" i="5"/>
  <c r="Q102" i="5"/>
  <c r="R102" i="5"/>
  <c r="S102" i="5"/>
  <c r="T102" i="5"/>
  <c r="U102" i="5"/>
  <c r="V102" i="5"/>
  <c r="W102" i="5"/>
  <c r="A103" i="5"/>
  <c r="B103" i="5"/>
  <c r="I103" i="5"/>
  <c r="J103" i="5"/>
  <c r="K103" i="5"/>
  <c r="L103" i="5"/>
  <c r="M103" i="5"/>
  <c r="N103" i="5"/>
  <c r="P103" i="5"/>
  <c r="Q103" i="5"/>
  <c r="R103" i="5"/>
  <c r="S103" i="5"/>
  <c r="T103" i="5"/>
  <c r="U103" i="5"/>
  <c r="V103" i="5"/>
  <c r="W103" i="5"/>
  <c r="A104" i="5"/>
  <c r="B104" i="5"/>
  <c r="I104" i="5"/>
  <c r="J104" i="5"/>
  <c r="K104" i="5"/>
  <c r="L104" i="5"/>
  <c r="M104" i="5"/>
  <c r="N104" i="5"/>
  <c r="P104" i="5"/>
  <c r="Q104" i="5"/>
  <c r="R104" i="5"/>
  <c r="S104" i="5"/>
  <c r="T104" i="5"/>
  <c r="U104" i="5"/>
  <c r="V104" i="5"/>
  <c r="W104" i="5"/>
  <c r="A105" i="5"/>
  <c r="B105" i="5"/>
  <c r="I105" i="5"/>
  <c r="J105" i="5"/>
  <c r="K105" i="5"/>
  <c r="L105" i="5"/>
  <c r="M105" i="5"/>
  <c r="N105" i="5"/>
  <c r="P105" i="5"/>
  <c r="Q105" i="5"/>
  <c r="R105" i="5"/>
  <c r="S105" i="5"/>
  <c r="T105" i="5"/>
  <c r="U105" i="5"/>
  <c r="V105" i="5"/>
  <c r="W105" i="5"/>
  <c r="A106" i="5"/>
  <c r="B106" i="5"/>
  <c r="I106" i="5"/>
  <c r="J106" i="5"/>
  <c r="K106" i="5"/>
  <c r="L106" i="5"/>
  <c r="M106" i="5"/>
  <c r="N106" i="5"/>
  <c r="P106" i="5"/>
  <c r="Q106" i="5"/>
  <c r="R106" i="5"/>
  <c r="S106" i="5"/>
  <c r="T106" i="5"/>
  <c r="U106" i="5"/>
  <c r="V106" i="5"/>
  <c r="W106" i="5"/>
  <c r="A107" i="5"/>
  <c r="B107" i="5"/>
  <c r="I107" i="5"/>
  <c r="J107" i="5"/>
  <c r="K107" i="5"/>
  <c r="L107" i="5"/>
  <c r="M107" i="5"/>
  <c r="N107" i="5"/>
  <c r="P107" i="5"/>
  <c r="Q107" i="5"/>
  <c r="R107" i="5"/>
  <c r="S107" i="5"/>
  <c r="T107" i="5"/>
  <c r="U107" i="5"/>
  <c r="V107" i="5"/>
  <c r="W107" i="5"/>
  <c r="A108" i="5"/>
  <c r="B108" i="5"/>
  <c r="I108" i="5"/>
  <c r="J108" i="5"/>
  <c r="K108" i="5"/>
  <c r="L108" i="5"/>
  <c r="M108" i="5"/>
  <c r="N108" i="5"/>
  <c r="P108" i="5"/>
  <c r="Q108" i="5"/>
  <c r="R108" i="5"/>
  <c r="S108" i="5"/>
  <c r="T108" i="5"/>
  <c r="U108" i="5"/>
  <c r="V108" i="5"/>
  <c r="W108" i="5"/>
  <c r="A109" i="5"/>
  <c r="B109" i="5"/>
  <c r="I109" i="5"/>
  <c r="J109" i="5"/>
  <c r="K109" i="5"/>
  <c r="L109" i="5"/>
  <c r="M109" i="5"/>
  <c r="N109" i="5"/>
  <c r="P109" i="5"/>
  <c r="Q109" i="5"/>
  <c r="R109" i="5"/>
  <c r="S109" i="5"/>
  <c r="T109" i="5"/>
  <c r="U109" i="5"/>
  <c r="V109" i="5"/>
  <c r="W109" i="5"/>
  <c r="A110" i="5"/>
  <c r="B110" i="5"/>
  <c r="I110" i="5"/>
  <c r="J110" i="5"/>
  <c r="K110" i="5"/>
  <c r="L110" i="5"/>
  <c r="M110" i="5"/>
  <c r="N110" i="5"/>
  <c r="P110" i="5"/>
  <c r="Q110" i="5"/>
  <c r="R110" i="5"/>
  <c r="S110" i="5"/>
  <c r="T110" i="5"/>
  <c r="U110" i="5"/>
  <c r="V110" i="5"/>
  <c r="W110" i="5"/>
  <c r="A111" i="5"/>
  <c r="B111" i="5"/>
  <c r="I111" i="5"/>
  <c r="J111" i="5"/>
  <c r="K111" i="5"/>
  <c r="L111" i="5"/>
  <c r="M111" i="5"/>
  <c r="N111" i="5"/>
  <c r="P111" i="5"/>
  <c r="Q111" i="5"/>
  <c r="R111" i="5"/>
  <c r="S111" i="5"/>
  <c r="T111" i="5"/>
  <c r="U111" i="5"/>
  <c r="V111" i="5"/>
  <c r="W111" i="5"/>
  <c r="A112" i="5"/>
  <c r="B112" i="5"/>
  <c r="I112" i="5"/>
  <c r="J112" i="5"/>
  <c r="K112" i="5"/>
  <c r="L112" i="5"/>
  <c r="M112" i="5"/>
  <c r="N112" i="5"/>
  <c r="P112" i="5"/>
  <c r="Q112" i="5"/>
  <c r="R112" i="5"/>
  <c r="S112" i="5"/>
  <c r="T112" i="5"/>
  <c r="U112" i="5"/>
  <c r="V112" i="5"/>
  <c r="W112" i="5"/>
  <c r="A113" i="5"/>
  <c r="B113" i="5"/>
  <c r="I113" i="5"/>
  <c r="J113" i="5"/>
  <c r="K113" i="5"/>
  <c r="L113" i="5"/>
  <c r="M113" i="5"/>
  <c r="N113" i="5"/>
  <c r="P113" i="5"/>
  <c r="Q113" i="5"/>
  <c r="R113" i="5"/>
  <c r="S113" i="5"/>
  <c r="T113" i="5"/>
  <c r="U113" i="5"/>
  <c r="V113" i="5"/>
  <c r="W113" i="5"/>
  <c r="A114" i="5"/>
  <c r="B114" i="5"/>
  <c r="I114" i="5"/>
  <c r="J114" i="5"/>
  <c r="K114" i="5"/>
  <c r="L114" i="5"/>
  <c r="M114" i="5"/>
  <c r="N114" i="5"/>
  <c r="P114" i="5"/>
  <c r="Q114" i="5"/>
  <c r="R114" i="5"/>
  <c r="S114" i="5"/>
  <c r="T114" i="5"/>
  <c r="U114" i="5"/>
  <c r="V114" i="5"/>
  <c r="W114" i="5"/>
  <c r="A115" i="5"/>
  <c r="B115" i="5"/>
  <c r="I115" i="5"/>
  <c r="J115" i="5"/>
  <c r="K115" i="5"/>
  <c r="L115" i="5"/>
  <c r="M115" i="5"/>
  <c r="N115" i="5"/>
  <c r="P115" i="5"/>
  <c r="Q115" i="5"/>
  <c r="R115" i="5"/>
  <c r="S115" i="5"/>
  <c r="T115" i="5"/>
  <c r="U115" i="5"/>
  <c r="V115" i="5"/>
  <c r="W115" i="5"/>
  <c r="A116" i="5"/>
  <c r="B116" i="5"/>
  <c r="I116" i="5"/>
  <c r="J116" i="5"/>
  <c r="K116" i="5"/>
  <c r="L116" i="5"/>
  <c r="M116" i="5"/>
  <c r="N116" i="5"/>
  <c r="P116" i="5"/>
  <c r="Q116" i="5"/>
  <c r="R116" i="5"/>
  <c r="S116" i="5"/>
  <c r="T116" i="5"/>
  <c r="U116" i="5"/>
  <c r="V116" i="5"/>
  <c r="W116" i="5"/>
  <c r="A117" i="5"/>
  <c r="B117" i="5"/>
  <c r="I117" i="5"/>
  <c r="J117" i="5"/>
  <c r="K117" i="5"/>
  <c r="L117" i="5"/>
  <c r="M117" i="5"/>
  <c r="N117" i="5"/>
  <c r="P117" i="5"/>
  <c r="Q117" i="5"/>
  <c r="R117" i="5"/>
  <c r="S117" i="5"/>
  <c r="T117" i="5"/>
  <c r="U117" i="5"/>
  <c r="V117" i="5"/>
  <c r="W117" i="5"/>
  <c r="A118" i="5"/>
  <c r="B118" i="5"/>
  <c r="I118" i="5"/>
  <c r="J118" i="5"/>
  <c r="K118" i="5"/>
  <c r="L118" i="5"/>
  <c r="M118" i="5"/>
  <c r="N118" i="5"/>
  <c r="P118" i="5"/>
  <c r="Q118" i="5"/>
  <c r="R118" i="5"/>
  <c r="S118" i="5"/>
  <c r="T118" i="5"/>
  <c r="U118" i="5"/>
  <c r="V118" i="5"/>
  <c r="W118" i="5"/>
  <c r="A119" i="5"/>
  <c r="B119" i="5"/>
  <c r="I119" i="5"/>
  <c r="J119" i="5"/>
  <c r="K119" i="5"/>
  <c r="L119" i="5"/>
  <c r="M119" i="5"/>
  <c r="N119" i="5"/>
  <c r="P119" i="5"/>
  <c r="Q119" i="5"/>
  <c r="R119" i="5"/>
  <c r="S119" i="5"/>
  <c r="T119" i="5"/>
  <c r="U119" i="5"/>
  <c r="V119" i="5"/>
  <c r="W119" i="5"/>
  <c r="A120" i="5"/>
  <c r="B120" i="5"/>
  <c r="I120" i="5"/>
  <c r="J120" i="5"/>
  <c r="K120" i="5"/>
  <c r="L120" i="5"/>
  <c r="M120" i="5"/>
  <c r="N120" i="5"/>
  <c r="P120" i="5"/>
  <c r="Q120" i="5"/>
  <c r="R120" i="5"/>
  <c r="S120" i="5"/>
  <c r="T120" i="5"/>
  <c r="U120" i="5"/>
  <c r="V120" i="5"/>
  <c r="W120" i="5"/>
  <c r="A121" i="5"/>
  <c r="B121" i="5"/>
  <c r="I121" i="5"/>
  <c r="J121" i="5"/>
  <c r="K121" i="5"/>
  <c r="L121" i="5"/>
  <c r="M121" i="5"/>
  <c r="N121" i="5"/>
  <c r="P121" i="5"/>
  <c r="Q121" i="5"/>
  <c r="R121" i="5"/>
  <c r="S121" i="5"/>
  <c r="T121" i="5"/>
  <c r="U121" i="5"/>
  <c r="V121" i="5"/>
  <c r="W121" i="5"/>
  <c r="A122" i="5"/>
  <c r="B122" i="5"/>
  <c r="I122" i="5"/>
  <c r="J122" i="5"/>
  <c r="K122" i="5"/>
  <c r="L122" i="5"/>
  <c r="M122" i="5"/>
  <c r="N122" i="5"/>
  <c r="P122" i="5"/>
  <c r="Q122" i="5"/>
  <c r="R122" i="5"/>
  <c r="S122" i="5"/>
  <c r="T122" i="5"/>
  <c r="U122" i="5"/>
  <c r="V122" i="5"/>
  <c r="W122" i="5"/>
  <c r="A123" i="5"/>
  <c r="B123" i="5"/>
  <c r="I123" i="5"/>
  <c r="J123" i="5"/>
  <c r="K123" i="5"/>
  <c r="L123" i="5"/>
  <c r="M123" i="5"/>
  <c r="N123" i="5"/>
  <c r="P123" i="5"/>
  <c r="Q123" i="5"/>
  <c r="R123" i="5"/>
  <c r="S123" i="5"/>
  <c r="T123" i="5"/>
  <c r="U123" i="5"/>
  <c r="V123" i="5"/>
  <c r="W123" i="5"/>
  <c r="A124" i="5"/>
  <c r="B124" i="5"/>
  <c r="I124" i="5"/>
  <c r="J124" i="5"/>
  <c r="K124" i="5"/>
  <c r="L124" i="5"/>
  <c r="M124" i="5"/>
  <c r="N124" i="5"/>
  <c r="P124" i="5"/>
  <c r="Q124" i="5"/>
  <c r="R124" i="5"/>
  <c r="S124" i="5"/>
  <c r="T124" i="5"/>
  <c r="U124" i="5"/>
  <c r="V124" i="5"/>
  <c r="W124" i="5"/>
  <c r="A125" i="5"/>
  <c r="B125" i="5"/>
  <c r="I125" i="5"/>
  <c r="J125" i="5"/>
  <c r="K125" i="5"/>
  <c r="L125" i="5"/>
  <c r="M125" i="5"/>
  <c r="N125" i="5"/>
  <c r="P125" i="5"/>
  <c r="Q125" i="5"/>
  <c r="R125" i="5"/>
  <c r="S125" i="5"/>
  <c r="T125" i="5"/>
  <c r="U125" i="5"/>
  <c r="V125" i="5"/>
  <c r="W125" i="5"/>
  <c r="A126" i="5"/>
  <c r="B126" i="5"/>
  <c r="I126" i="5"/>
  <c r="J126" i="5"/>
  <c r="K126" i="5"/>
  <c r="L126" i="5"/>
  <c r="M126" i="5"/>
  <c r="N126" i="5"/>
  <c r="P126" i="5"/>
  <c r="Q126" i="5"/>
  <c r="R126" i="5"/>
  <c r="S126" i="5"/>
  <c r="T126" i="5"/>
  <c r="U126" i="5"/>
  <c r="V126" i="5"/>
  <c r="W126" i="5"/>
  <c r="A127" i="5"/>
  <c r="B127" i="5"/>
  <c r="I127" i="5"/>
  <c r="J127" i="5"/>
  <c r="K127" i="5"/>
  <c r="L127" i="5"/>
  <c r="M127" i="5"/>
  <c r="N127" i="5"/>
  <c r="P127" i="5"/>
  <c r="Q127" i="5"/>
  <c r="R127" i="5"/>
  <c r="S127" i="5"/>
  <c r="T127" i="5"/>
  <c r="U127" i="5"/>
  <c r="V127" i="5"/>
  <c r="W127" i="5"/>
  <c r="A128" i="5"/>
  <c r="B128" i="5"/>
  <c r="I128" i="5"/>
  <c r="J128" i="5"/>
  <c r="K128" i="5"/>
  <c r="L128" i="5"/>
  <c r="M128" i="5"/>
  <c r="N128" i="5"/>
  <c r="P128" i="5"/>
  <c r="Q128" i="5"/>
  <c r="R128" i="5"/>
  <c r="S128" i="5"/>
  <c r="T128" i="5"/>
  <c r="U128" i="5"/>
  <c r="V128" i="5"/>
  <c r="W128" i="5"/>
  <c r="A129" i="5"/>
  <c r="B129" i="5"/>
  <c r="I129" i="5"/>
  <c r="J129" i="5"/>
  <c r="K129" i="5"/>
  <c r="L129" i="5"/>
  <c r="M129" i="5"/>
  <c r="N129" i="5"/>
  <c r="P129" i="5"/>
  <c r="Q129" i="5"/>
  <c r="R129" i="5"/>
  <c r="S129" i="5"/>
  <c r="T129" i="5"/>
  <c r="U129" i="5"/>
  <c r="V129" i="5"/>
  <c r="W129" i="5"/>
  <c r="A130" i="5"/>
  <c r="B130" i="5"/>
  <c r="I130" i="5"/>
  <c r="J130" i="5"/>
  <c r="K130" i="5"/>
  <c r="L130" i="5"/>
  <c r="M130" i="5"/>
  <c r="N130" i="5"/>
  <c r="P130" i="5"/>
  <c r="Q130" i="5"/>
  <c r="R130" i="5"/>
  <c r="S130" i="5"/>
  <c r="T130" i="5"/>
  <c r="U130" i="5"/>
  <c r="V130" i="5"/>
  <c r="W130" i="5"/>
  <c r="A131" i="5"/>
  <c r="B131" i="5"/>
  <c r="I131" i="5"/>
  <c r="J131" i="5"/>
  <c r="K131" i="5"/>
  <c r="L131" i="5"/>
  <c r="M131" i="5"/>
  <c r="N131" i="5"/>
  <c r="P131" i="5"/>
  <c r="Q131" i="5"/>
  <c r="R131" i="5"/>
  <c r="S131" i="5"/>
  <c r="T131" i="5"/>
  <c r="U131" i="5"/>
  <c r="V131" i="5"/>
  <c r="W131" i="5"/>
  <c r="A132" i="5"/>
  <c r="B132" i="5"/>
  <c r="I132" i="5"/>
  <c r="J132" i="5"/>
  <c r="K132" i="5"/>
  <c r="L132" i="5"/>
  <c r="M132" i="5"/>
  <c r="N132" i="5"/>
  <c r="P132" i="5"/>
  <c r="Q132" i="5"/>
  <c r="R132" i="5"/>
  <c r="S132" i="5"/>
  <c r="T132" i="5"/>
  <c r="U132" i="5"/>
  <c r="V132" i="5"/>
  <c r="W132" i="5"/>
  <c r="A133" i="5"/>
  <c r="B133" i="5"/>
  <c r="I133" i="5"/>
  <c r="J133" i="5"/>
  <c r="K133" i="5"/>
  <c r="L133" i="5"/>
  <c r="M133" i="5"/>
  <c r="N133" i="5"/>
  <c r="P133" i="5"/>
  <c r="Q133" i="5"/>
  <c r="R133" i="5"/>
  <c r="S133" i="5"/>
  <c r="T133" i="5"/>
  <c r="U133" i="5"/>
  <c r="V133" i="5"/>
  <c r="W133" i="5"/>
  <c r="A134" i="5"/>
  <c r="B134" i="5"/>
  <c r="I134" i="5"/>
  <c r="J134" i="5"/>
  <c r="K134" i="5"/>
  <c r="L134" i="5"/>
  <c r="M134" i="5"/>
  <c r="N134" i="5"/>
  <c r="P134" i="5"/>
  <c r="Q134" i="5"/>
  <c r="R134" i="5"/>
  <c r="S134" i="5"/>
  <c r="T134" i="5"/>
  <c r="U134" i="5"/>
  <c r="V134" i="5"/>
  <c r="W134" i="5"/>
  <c r="A135" i="5"/>
  <c r="B135" i="5"/>
  <c r="I135" i="5"/>
  <c r="J135" i="5"/>
  <c r="K135" i="5"/>
  <c r="L135" i="5"/>
  <c r="M135" i="5"/>
  <c r="N135" i="5"/>
  <c r="P135" i="5"/>
  <c r="Q135" i="5"/>
  <c r="R135" i="5"/>
  <c r="S135" i="5"/>
  <c r="T135" i="5"/>
  <c r="U135" i="5"/>
  <c r="V135" i="5"/>
  <c r="W135" i="5"/>
  <c r="A136" i="5"/>
  <c r="B136" i="5"/>
  <c r="I136" i="5"/>
  <c r="J136" i="5"/>
  <c r="K136" i="5"/>
  <c r="L136" i="5"/>
  <c r="M136" i="5"/>
  <c r="N136" i="5"/>
  <c r="P136" i="5"/>
  <c r="Q136" i="5"/>
  <c r="R136" i="5"/>
  <c r="S136" i="5"/>
  <c r="T136" i="5"/>
  <c r="U136" i="5"/>
  <c r="V136" i="5"/>
  <c r="W136" i="5"/>
  <c r="A137" i="5"/>
  <c r="B137" i="5"/>
  <c r="I137" i="5"/>
  <c r="J137" i="5"/>
  <c r="K137" i="5"/>
  <c r="L137" i="5"/>
  <c r="M137" i="5"/>
  <c r="N137" i="5"/>
  <c r="P137" i="5"/>
  <c r="Q137" i="5"/>
  <c r="R137" i="5"/>
  <c r="S137" i="5"/>
  <c r="T137" i="5"/>
  <c r="U137" i="5"/>
  <c r="V137" i="5"/>
  <c r="W137" i="5"/>
  <c r="A138" i="5"/>
  <c r="B138" i="5"/>
  <c r="I138" i="5"/>
  <c r="J138" i="5"/>
  <c r="K138" i="5"/>
  <c r="L138" i="5"/>
  <c r="M138" i="5"/>
  <c r="N138" i="5"/>
  <c r="P138" i="5"/>
  <c r="Q138" i="5"/>
  <c r="R138" i="5"/>
  <c r="S138" i="5"/>
  <c r="T138" i="5"/>
  <c r="U138" i="5"/>
  <c r="V138" i="5"/>
  <c r="W138" i="5"/>
  <c r="A139" i="5"/>
  <c r="B139" i="5"/>
  <c r="I139" i="5"/>
  <c r="J139" i="5"/>
  <c r="K139" i="5"/>
  <c r="L139" i="5"/>
  <c r="M139" i="5"/>
  <c r="N139" i="5"/>
  <c r="P139" i="5"/>
  <c r="Q139" i="5"/>
  <c r="R139" i="5"/>
  <c r="S139" i="5"/>
  <c r="T139" i="5"/>
  <c r="U139" i="5"/>
  <c r="V139" i="5"/>
  <c r="W139" i="5"/>
  <c r="A140" i="5"/>
  <c r="B140" i="5"/>
  <c r="I140" i="5"/>
  <c r="J140" i="5"/>
  <c r="K140" i="5"/>
  <c r="L140" i="5"/>
  <c r="M140" i="5"/>
  <c r="N140" i="5"/>
  <c r="P140" i="5"/>
  <c r="Q140" i="5"/>
  <c r="R140" i="5"/>
  <c r="S140" i="5"/>
  <c r="T140" i="5"/>
  <c r="U140" i="5"/>
  <c r="V140" i="5"/>
  <c r="W140" i="5"/>
  <c r="A141" i="5"/>
  <c r="B141" i="5"/>
  <c r="I141" i="5"/>
  <c r="J141" i="5"/>
  <c r="K141" i="5"/>
  <c r="L141" i="5"/>
  <c r="M141" i="5"/>
  <c r="N141" i="5"/>
  <c r="P141" i="5"/>
  <c r="Q141" i="5"/>
  <c r="R141" i="5"/>
  <c r="S141" i="5"/>
  <c r="T141" i="5"/>
  <c r="U141" i="5"/>
  <c r="V141" i="5"/>
  <c r="W141" i="5"/>
  <c r="A142" i="5"/>
  <c r="B142" i="5"/>
  <c r="I142" i="5"/>
  <c r="J142" i="5"/>
  <c r="K142" i="5"/>
  <c r="L142" i="5"/>
  <c r="M142" i="5"/>
  <c r="N142" i="5"/>
  <c r="P142" i="5"/>
  <c r="Q142" i="5"/>
  <c r="R142" i="5"/>
  <c r="S142" i="5"/>
  <c r="T142" i="5"/>
  <c r="U142" i="5"/>
  <c r="V142" i="5"/>
  <c r="W142" i="5"/>
  <c r="A143" i="5"/>
  <c r="B143" i="5"/>
  <c r="I143" i="5"/>
  <c r="J143" i="5"/>
  <c r="K143" i="5"/>
  <c r="L143" i="5"/>
  <c r="M143" i="5"/>
  <c r="N143" i="5"/>
  <c r="P143" i="5"/>
  <c r="Q143" i="5"/>
  <c r="R143" i="5"/>
  <c r="S143" i="5"/>
  <c r="T143" i="5"/>
  <c r="U143" i="5"/>
  <c r="V143" i="5"/>
  <c r="W143" i="5"/>
  <c r="A144" i="5"/>
  <c r="B144" i="5"/>
  <c r="I144" i="5"/>
  <c r="J144" i="5"/>
  <c r="K144" i="5"/>
  <c r="L144" i="5"/>
  <c r="M144" i="5"/>
  <c r="N144" i="5"/>
  <c r="P144" i="5"/>
  <c r="Q144" i="5"/>
  <c r="R144" i="5"/>
  <c r="S144" i="5"/>
  <c r="T144" i="5"/>
  <c r="U144" i="5"/>
  <c r="V144" i="5"/>
  <c r="W144" i="5"/>
  <c r="A145" i="5"/>
  <c r="B145" i="5"/>
  <c r="I145" i="5"/>
  <c r="J145" i="5"/>
  <c r="K145" i="5"/>
  <c r="L145" i="5"/>
  <c r="M145" i="5"/>
  <c r="N145" i="5"/>
  <c r="P145" i="5"/>
  <c r="Q145" i="5"/>
  <c r="R145" i="5"/>
  <c r="S145" i="5"/>
  <c r="T145" i="5"/>
  <c r="U145" i="5"/>
  <c r="V145" i="5"/>
  <c r="W145" i="5"/>
  <c r="A146" i="5"/>
  <c r="B146" i="5"/>
  <c r="I146" i="5"/>
  <c r="J146" i="5"/>
  <c r="K146" i="5"/>
  <c r="L146" i="5"/>
  <c r="M146" i="5"/>
  <c r="N146" i="5"/>
  <c r="P146" i="5"/>
  <c r="Q146" i="5"/>
  <c r="R146" i="5"/>
  <c r="S146" i="5"/>
  <c r="T146" i="5"/>
  <c r="U146" i="5"/>
  <c r="V146" i="5"/>
  <c r="W146" i="5"/>
  <c r="A147" i="5"/>
  <c r="B147" i="5"/>
  <c r="I147" i="5"/>
  <c r="J147" i="5"/>
  <c r="K147" i="5"/>
  <c r="L147" i="5"/>
  <c r="M147" i="5"/>
  <c r="N147" i="5"/>
  <c r="P147" i="5"/>
  <c r="Q147" i="5"/>
  <c r="R147" i="5"/>
  <c r="S147" i="5"/>
  <c r="T147" i="5"/>
  <c r="U147" i="5"/>
  <c r="V147" i="5"/>
  <c r="W147" i="5"/>
  <c r="A148" i="5"/>
  <c r="B148" i="5"/>
  <c r="I148" i="5"/>
  <c r="J148" i="5"/>
  <c r="K148" i="5"/>
  <c r="L148" i="5"/>
  <c r="M148" i="5"/>
  <c r="N148" i="5"/>
  <c r="P148" i="5"/>
  <c r="Q148" i="5"/>
  <c r="R148" i="5"/>
  <c r="S148" i="5"/>
  <c r="T148" i="5"/>
  <c r="U148" i="5"/>
  <c r="V148" i="5"/>
  <c r="W148" i="5"/>
  <c r="A149" i="5"/>
  <c r="B149" i="5"/>
  <c r="I149" i="5"/>
  <c r="J149" i="5"/>
  <c r="K149" i="5"/>
  <c r="L149" i="5"/>
  <c r="M149" i="5"/>
  <c r="N149" i="5"/>
  <c r="P149" i="5"/>
  <c r="Q149" i="5"/>
  <c r="R149" i="5"/>
  <c r="S149" i="5"/>
  <c r="T149" i="5"/>
  <c r="U149" i="5"/>
  <c r="V149" i="5"/>
  <c r="W149" i="5"/>
  <c r="A150" i="5"/>
  <c r="B150" i="5"/>
  <c r="I150" i="5"/>
  <c r="J150" i="5"/>
  <c r="K150" i="5"/>
  <c r="L150" i="5"/>
  <c r="M150" i="5"/>
  <c r="N150" i="5"/>
  <c r="P150" i="5"/>
  <c r="Q150" i="5"/>
  <c r="R150" i="5"/>
  <c r="S150" i="5"/>
  <c r="T150" i="5"/>
  <c r="U150" i="5"/>
  <c r="V150" i="5"/>
  <c r="W150" i="5"/>
  <c r="A151" i="5"/>
  <c r="B151" i="5"/>
  <c r="I151" i="5"/>
  <c r="J151" i="5"/>
  <c r="K151" i="5"/>
  <c r="L151" i="5"/>
  <c r="M151" i="5"/>
  <c r="N151" i="5"/>
  <c r="P151" i="5"/>
  <c r="Q151" i="5"/>
  <c r="R151" i="5"/>
  <c r="S151" i="5"/>
  <c r="T151" i="5"/>
  <c r="U151" i="5"/>
  <c r="V151" i="5"/>
  <c r="W151" i="5"/>
  <c r="A152" i="5"/>
  <c r="B152" i="5"/>
  <c r="I152" i="5"/>
  <c r="J152" i="5"/>
  <c r="K152" i="5"/>
  <c r="L152" i="5"/>
  <c r="M152" i="5"/>
  <c r="N152" i="5"/>
  <c r="P152" i="5"/>
  <c r="Q152" i="5"/>
  <c r="R152" i="5"/>
  <c r="S152" i="5"/>
  <c r="T152" i="5"/>
  <c r="U152" i="5"/>
  <c r="V152" i="5"/>
  <c r="W152" i="5"/>
  <c r="A153" i="5"/>
  <c r="B153" i="5"/>
  <c r="I153" i="5"/>
  <c r="J153" i="5"/>
  <c r="K153" i="5"/>
  <c r="L153" i="5"/>
  <c r="M153" i="5"/>
  <c r="N153" i="5"/>
  <c r="P153" i="5"/>
  <c r="Q153" i="5"/>
  <c r="R153" i="5"/>
  <c r="S153" i="5"/>
  <c r="T153" i="5"/>
  <c r="U153" i="5"/>
  <c r="V153" i="5"/>
  <c r="W153" i="5"/>
  <c r="A154" i="5"/>
  <c r="B154" i="5"/>
  <c r="I154" i="5"/>
  <c r="J154" i="5"/>
  <c r="K154" i="5"/>
  <c r="L154" i="5"/>
  <c r="M154" i="5"/>
  <c r="N154" i="5"/>
  <c r="P154" i="5"/>
  <c r="Q154" i="5"/>
  <c r="R154" i="5"/>
  <c r="S154" i="5"/>
  <c r="T154" i="5"/>
  <c r="U154" i="5"/>
  <c r="V154" i="5"/>
  <c r="W154" i="5"/>
  <c r="A155" i="5"/>
  <c r="B155" i="5"/>
  <c r="I155" i="5"/>
  <c r="J155" i="5"/>
  <c r="K155" i="5"/>
  <c r="L155" i="5"/>
  <c r="M155" i="5"/>
  <c r="N155" i="5"/>
  <c r="P155" i="5"/>
  <c r="Q155" i="5"/>
  <c r="R155" i="5"/>
  <c r="S155" i="5"/>
  <c r="T155" i="5"/>
  <c r="U155" i="5"/>
  <c r="V155" i="5"/>
  <c r="W155" i="5"/>
  <c r="A156" i="5"/>
  <c r="B156" i="5"/>
  <c r="I156" i="5"/>
  <c r="J156" i="5"/>
  <c r="K156" i="5"/>
  <c r="L156" i="5"/>
  <c r="M156" i="5"/>
  <c r="N156" i="5"/>
  <c r="P156" i="5"/>
  <c r="Q156" i="5"/>
  <c r="R156" i="5"/>
  <c r="S156" i="5"/>
  <c r="T156" i="5"/>
  <c r="U156" i="5"/>
  <c r="V156" i="5"/>
  <c r="W156" i="5"/>
  <c r="A157" i="5"/>
  <c r="B157" i="5"/>
  <c r="I157" i="5"/>
  <c r="J157" i="5"/>
  <c r="K157" i="5"/>
  <c r="L157" i="5"/>
  <c r="M157" i="5"/>
  <c r="N157" i="5"/>
  <c r="P157" i="5"/>
  <c r="Q157" i="5"/>
  <c r="R157" i="5"/>
  <c r="S157" i="5"/>
  <c r="T157" i="5"/>
  <c r="U157" i="5"/>
  <c r="V157" i="5"/>
  <c r="W157" i="5"/>
  <c r="A158" i="5"/>
  <c r="B158" i="5"/>
  <c r="I158" i="5"/>
  <c r="J158" i="5"/>
  <c r="K158" i="5"/>
  <c r="L158" i="5"/>
  <c r="M158" i="5"/>
  <c r="N158" i="5"/>
  <c r="P158" i="5"/>
  <c r="Q158" i="5"/>
  <c r="R158" i="5"/>
  <c r="S158" i="5"/>
  <c r="T158" i="5"/>
  <c r="U158" i="5"/>
  <c r="V158" i="5"/>
  <c r="W158" i="5"/>
  <c r="A159" i="5"/>
  <c r="B159" i="5"/>
  <c r="I159" i="5"/>
  <c r="J159" i="5"/>
  <c r="K159" i="5"/>
  <c r="L159" i="5"/>
  <c r="M159" i="5"/>
  <c r="N159" i="5"/>
  <c r="P159" i="5"/>
  <c r="Q159" i="5"/>
  <c r="R159" i="5"/>
  <c r="S159" i="5"/>
  <c r="T159" i="5"/>
  <c r="U159" i="5"/>
  <c r="V159" i="5"/>
  <c r="W159" i="5"/>
  <c r="A160" i="5"/>
  <c r="B160" i="5"/>
  <c r="I160" i="5"/>
  <c r="J160" i="5"/>
  <c r="K160" i="5"/>
  <c r="L160" i="5"/>
  <c r="M160" i="5"/>
  <c r="N160" i="5"/>
  <c r="P160" i="5"/>
  <c r="Q160" i="5"/>
  <c r="R160" i="5"/>
  <c r="S160" i="5"/>
  <c r="T160" i="5"/>
  <c r="U160" i="5"/>
  <c r="V160" i="5"/>
  <c r="W160" i="5"/>
  <c r="A161" i="5"/>
  <c r="B161" i="5"/>
  <c r="I161" i="5"/>
  <c r="J161" i="5"/>
  <c r="K161" i="5"/>
  <c r="L161" i="5"/>
  <c r="M161" i="5"/>
  <c r="N161" i="5"/>
  <c r="P161" i="5"/>
  <c r="Q161" i="5"/>
  <c r="R161" i="5"/>
  <c r="S161" i="5"/>
  <c r="T161" i="5"/>
  <c r="U161" i="5"/>
  <c r="V161" i="5"/>
  <c r="W161" i="5"/>
  <c r="A162" i="5"/>
  <c r="B162" i="5"/>
  <c r="I162" i="5"/>
  <c r="J162" i="5"/>
  <c r="K162" i="5"/>
  <c r="L162" i="5"/>
  <c r="M162" i="5"/>
  <c r="N162" i="5"/>
  <c r="P162" i="5"/>
  <c r="Q162" i="5"/>
  <c r="R162" i="5"/>
  <c r="S162" i="5"/>
  <c r="T162" i="5"/>
  <c r="U162" i="5"/>
  <c r="V162" i="5"/>
  <c r="W162" i="5"/>
  <c r="A163" i="5"/>
  <c r="B163" i="5"/>
  <c r="I163" i="5"/>
  <c r="J163" i="5"/>
  <c r="K163" i="5"/>
  <c r="L163" i="5"/>
  <c r="M163" i="5"/>
  <c r="N163" i="5"/>
  <c r="P163" i="5"/>
  <c r="Q163" i="5"/>
  <c r="R163" i="5"/>
  <c r="S163" i="5"/>
  <c r="T163" i="5"/>
  <c r="U163" i="5"/>
  <c r="V163" i="5"/>
  <c r="W163" i="5"/>
  <c r="A164" i="5"/>
  <c r="B164" i="5"/>
  <c r="I164" i="5"/>
  <c r="J164" i="5"/>
  <c r="K164" i="5"/>
  <c r="L164" i="5"/>
  <c r="M164" i="5"/>
  <c r="N164" i="5"/>
  <c r="P164" i="5"/>
  <c r="Q164" i="5"/>
  <c r="R164" i="5"/>
  <c r="S164" i="5"/>
  <c r="T164" i="5"/>
  <c r="U164" i="5"/>
  <c r="V164" i="5"/>
  <c r="W164" i="5"/>
  <c r="A165" i="5"/>
  <c r="B165" i="5"/>
  <c r="I165" i="5"/>
  <c r="J165" i="5"/>
  <c r="K165" i="5"/>
  <c r="L165" i="5"/>
  <c r="M165" i="5"/>
  <c r="N165" i="5"/>
  <c r="P165" i="5"/>
  <c r="Q165" i="5"/>
  <c r="R165" i="5"/>
  <c r="S165" i="5"/>
  <c r="T165" i="5"/>
  <c r="U165" i="5"/>
  <c r="V165" i="5"/>
  <c r="W165" i="5"/>
  <c r="A166" i="5"/>
  <c r="B166" i="5"/>
  <c r="I166" i="5"/>
  <c r="J166" i="5"/>
  <c r="K166" i="5"/>
  <c r="L166" i="5"/>
  <c r="M166" i="5"/>
  <c r="N166" i="5"/>
  <c r="P166" i="5"/>
  <c r="Q166" i="5"/>
  <c r="R166" i="5"/>
  <c r="S166" i="5"/>
  <c r="T166" i="5"/>
  <c r="U166" i="5"/>
  <c r="V166" i="5"/>
  <c r="W166" i="5"/>
  <c r="A167" i="5"/>
  <c r="B167" i="5"/>
  <c r="I167" i="5"/>
  <c r="J167" i="5"/>
  <c r="K167" i="5"/>
  <c r="L167" i="5"/>
  <c r="M167" i="5"/>
  <c r="N167" i="5"/>
  <c r="P167" i="5"/>
  <c r="Q167" i="5"/>
  <c r="R167" i="5"/>
  <c r="S167" i="5"/>
  <c r="T167" i="5"/>
  <c r="U167" i="5"/>
  <c r="V167" i="5"/>
  <c r="W167" i="5"/>
  <c r="A168" i="5"/>
  <c r="B168" i="5"/>
  <c r="I168" i="5"/>
  <c r="J168" i="5"/>
  <c r="K168" i="5"/>
  <c r="L168" i="5"/>
  <c r="M168" i="5"/>
  <c r="N168" i="5"/>
  <c r="P168" i="5"/>
  <c r="Q168" i="5"/>
  <c r="R168" i="5"/>
  <c r="S168" i="5"/>
  <c r="T168" i="5"/>
  <c r="U168" i="5"/>
  <c r="V168" i="5"/>
  <c r="W168" i="5"/>
  <c r="A169" i="5"/>
  <c r="B169" i="5"/>
  <c r="I169" i="5"/>
  <c r="J169" i="5"/>
  <c r="K169" i="5"/>
  <c r="L169" i="5"/>
  <c r="M169" i="5"/>
  <c r="N169" i="5"/>
  <c r="P169" i="5"/>
  <c r="Q169" i="5"/>
  <c r="R169" i="5"/>
  <c r="S169" i="5"/>
  <c r="T169" i="5"/>
  <c r="U169" i="5"/>
  <c r="V169" i="5"/>
  <c r="W169" i="5"/>
  <c r="A170" i="5"/>
  <c r="B170" i="5"/>
  <c r="I170" i="5"/>
  <c r="J170" i="5"/>
  <c r="K170" i="5"/>
  <c r="L170" i="5"/>
  <c r="M170" i="5"/>
  <c r="N170" i="5"/>
  <c r="P170" i="5"/>
  <c r="Q170" i="5"/>
  <c r="R170" i="5"/>
  <c r="S170" i="5"/>
  <c r="T170" i="5"/>
  <c r="U170" i="5"/>
  <c r="V170" i="5"/>
  <c r="W170" i="5"/>
  <c r="A171" i="5"/>
  <c r="B171" i="5"/>
  <c r="I171" i="5"/>
  <c r="J171" i="5"/>
  <c r="K171" i="5"/>
  <c r="L171" i="5"/>
  <c r="M171" i="5"/>
  <c r="N171" i="5"/>
  <c r="P171" i="5"/>
  <c r="Q171" i="5"/>
  <c r="R171" i="5"/>
  <c r="S171" i="5"/>
  <c r="T171" i="5"/>
  <c r="U171" i="5"/>
  <c r="V171" i="5"/>
  <c r="W171" i="5"/>
  <c r="A172" i="5"/>
  <c r="B172" i="5"/>
  <c r="I172" i="5"/>
  <c r="J172" i="5"/>
  <c r="K172" i="5"/>
  <c r="L172" i="5"/>
  <c r="M172" i="5"/>
  <c r="N172" i="5"/>
  <c r="P172" i="5"/>
  <c r="Q172" i="5"/>
  <c r="R172" i="5"/>
  <c r="S172" i="5"/>
  <c r="T172" i="5"/>
  <c r="U172" i="5"/>
  <c r="V172" i="5"/>
  <c r="W172" i="5"/>
  <c r="A173" i="5"/>
  <c r="B173" i="5"/>
  <c r="I173" i="5"/>
  <c r="J173" i="5"/>
  <c r="K173" i="5"/>
  <c r="L173" i="5"/>
  <c r="M173" i="5"/>
  <c r="N173" i="5"/>
  <c r="P173" i="5"/>
  <c r="Q173" i="5"/>
  <c r="R173" i="5"/>
  <c r="S173" i="5"/>
  <c r="T173" i="5"/>
  <c r="U173" i="5"/>
  <c r="V173" i="5"/>
  <c r="W173" i="5"/>
  <c r="A174" i="5"/>
  <c r="B174" i="5"/>
  <c r="I174" i="5"/>
  <c r="J174" i="5"/>
  <c r="K174" i="5"/>
  <c r="L174" i="5"/>
  <c r="M174" i="5"/>
  <c r="N174" i="5"/>
  <c r="P174" i="5"/>
  <c r="Q174" i="5"/>
  <c r="R174" i="5"/>
  <c r="S174" i="5"/>
  <c r="T174" i="5"/>
  <c r="U174" i="5"/>
  <c r="V174" i="5"/>
  <c r="W174" i="5"/>
  <c r="A175" i="5"/>
  <c r="B175" i="5"/>
  <c r="I175" i="5"/>
  <c r="J175" i="5"/>
  <c r="K175" i="5"/>
  <c r="L175" i="5"/>
  <c r="M175" i="5"/>
  <c r="N175" i="5"/>
  <c r="P175" i="5"/>
  <c r="Q175" i="5"/>
  <c r="R175" i="5"/>
  <c r="S175" i="5"/>
  <c r="T175" i="5"/>
  <c r="U175" i="5"/>
  <c r="V175" i="5"/>
  <c r="W175" i="5"/>
  <c r="A176" i="5"/>
  <c r="B176" i="5"/>
  <c r="I176" i="5"/>
  <c r="J176" i="5"/>
  <c r="K176" i="5"/>
  <c r="L176" i="5"/>
  <c r="M176" i="5"/>
  <c r="N176" i="5"/>
  <c r="P176" i="5"/>
  <c r="Q176" i="5"/>
  <c r="R176" i="5"/>
  <c r="S176" i="5"/>
  <c r="T176" i="5"/>
  <c r="U176" i="5"/>
  <c r="V176" i="5"/>
  <c r="W176" i="5"/>
  <c r="A177" i="5"/>
  <c r="B177" i="5"/>
  <c r="I177" i="5"/>
  <c r="J177" i="5"/>
  <c r="K177" i="5"/>
  <c r="L177" i="5"/>
  <c r="M177" i="5"/>
  <c r="N177" i="5"/>
  <c r="P177" i="5"/>
  <c r="Q177" i="5"/>
  <c r="R177" i="5"/>
  <c r="S177" i="5"/>
  <c r="T177" i="5"/>
  <c r="U177" i="5"/>
  <c r="V177" i="5"/>
  <c r="W177" i="5"/>
  <c r="A178" i="5"/>
  <c r="B178" i="5"/>
  <c r="I178" i="5"/>
  <c r="J178" i="5"/>
  <c r="K178" i="5"/>
  <c r="L178" i="5"/>
  <c r="M178" i="5"/>
  <c r="N178" i="5"/>
  <c r="P178" i="5"/>
  <c r="Q178" i="5"/>
  <c r="R178" i="5"/>
  <c r="S178" i="5"/>
  <c r="T178" i="5"/>
  <c r="U178" i="5"/>
  <c r="V178" i="5"/>
  <c r="W178" i="5"/>
  <c r="A179" i="5"/>
  <c r="B179" i="5"/>
  <c r="I179" i="5"/>
  <c r="J179" i="5"/>
  <c r="K179" i="5"/>
  <c r="L179" i="5"/>
  <c r="M179" i="5"/>
  <c r="N179" i="5"/>
  <c r="P179" i="5"/>
  <c r="Q179" i="5"/>
  <c r="R179" i="5"/>
  <c r="S179" i="5"/>
  <c r="T179" i="5"/>
  <c r="U179" i="5"/>
  <c r="V179" i="5"/>
  <c r="W179" i="5"/>
  <c r="A180" i="5"/>
  <c r="B180" i="5"/>
  <c r="I180" i="5"/>
  <c r="J180" i="5"/>
  <c r="K180" i="5"/>
  <c r="L180" i="5"/>
  <c r="M180" i="5"/>
  <c r="N180" i="5"/>
  <c r="P180" i="5"/>
  <c r="Q180" i="5"/>
  <c r="R180" i="5"/>
  <c r="S180" i="5"/>
  <c r="T180" i="5"/>
  <c r="U180" i="5"/>
  <c r="V180" i="5"/>
  <c r="W180" i="5"/>
  <c r="A181" i="5"/>
  <c r="B181" i="5"/>
  <c r="I181" i="5"/>
  <c r="J181" i="5"/>
  <c r="K181" i="5"/>
  <c r="L181" i="5"/>
  <c r="M181" i="5"/>
  <c r="N181" i="5"/>
  <c r="P181" i="5"/>
  <c r="Q181" i="5"/>
  <c r="R181" i="5"/>
  <c r="S181" i="5"/>
  <c r="T181" i="5"/>
  <c r="U181" i="5"/>
  <c r="V181" i="5"/>
  <c r="W181" i="5"/>
  <c r="A182" i="5"/>
  <c r="B182" i="5"/>
  <c r="I182" i="5"/>
  <c r="J182" i="5"/>
  <c r="K182" i="5"/>
  <c r="L182" i="5"/>
  <c r="M182" i="5"/>
  <c r="N182" i="5"/>
  <c r="P182" i="5"/>
  <c r="Q182" i="5"/>
  <c r="R182" i="5"/>
  <c r="S182" i="5"/>
  <c r="T182" i="5"/>
  <c r="U182" i="5"/>
  <c r="V182" i="5"/>
  <c r="W182" i="5"/>
  <c r="A183" i="5"/>
  <c r="B183" i="5"/>
  <c r="I183" i="5"/>
  <c r="J183" i="5"/>
  <c r="K183" i="5"/>
  <c r="L183" i="5"/>
  <c r="M183" i="5"/>
  <c r="N183" i="5"/>
  <c r="P183" i="5"/>
  <c r="Q183" i="5"/>
  <c r="R183" i="5"/>
  <c r="S183" i="5"/>
  <c r="T183" i="5"/>
  <c r="U183" i="5"/>
  <c r="V183" i="5"/>
  <c r="W183" i="5"/>
  <c r="A184" i="5"/>
  <c r="B184" i="5"/>
  <c r="I184" i="5"/>
  <c r="J184" i="5"/>
  <c r="K184" i="5"/>
  <c r="L184" i="5"/>
  <c r="M184" i="5"/>
  <c r="N184" i="5"/>
  <c r="P184" i="5"/>
  <c r="Q184" i="5"/>
  <c r="R184" i="5"/>
  <c r="S184" i="5"/>
  <c r="T184" i="5"/>
  <c r="U184" i="5"/>
  <c r="V184" i="5"/>
  <c r="W184" i="5"/>
  <c r="A185" i="5"/>
  <c r="B185" i="5"/>
  <c r="I185" i="5"/>
  <c r="J185" i="5"/>
  <c r="K185" i="5"/>
  <c r="L185" i="5"/>
  <c r="M185" i="5"/>
  <c r="N185" i="5"/>
  <c r="P185" i="5"/>
  <c r="Q185" i="5"/>
  <c r="R185" i="5"/>
  <c r="S185" i="5"/>
  <c r="T185" i="5"/>
  <c r="U185" i="5"/>
  <c r="V185" i="5"/>
  <c r="W185" i="5"/>
  <c r="A186" i="5"/>
  <c r="B186" i="5"/>
  <c r="I186" i="5"/>
  <c r="J186" i="5"/>
  <c r="K186" i="5"/>
  <c r="L186" i="5"/>
  <c r="M186" i="5"/>
  <c r="N186" i="5"/>
  <c r="P186" i="5"/>
  <c r="Q186" i="5"/>
  <c r="R186" i="5"/>
  <c r="S186" i="5"/>
  <c r="T186" i="5"/>
  <c r="U186" i="5"/>
  <c r="V186" i="5"/>
  <c r="W186" i="5"/>
  <c r="A187" i="5"/>
  <c r="B187" i="5"/>
  <c r="I187" i="5"/>
  <c r="J187" i="5"/>
  <c r="K187" i="5"/>
  <c r="L187" i="5"/>
  <c r="M187" i="5"/>
  <c r="N187" i="5"/>
  <c r="P187" i="5"/>
  <c r="Q187" i="5"/>
  <c r="R187" i="5"/>
  <c r="S187" i="5"/>
  <c r="T187" i="5"/>
  <c r="U187" i="5"/>
  <c r="V187" i="5"/>
  <c r="W187" i="5"/>
  <c r="A188" i="5"/>
  <c r="B188" i="5"/>
  <c r="I188" i="5"/>
  <c r="J188" i="5"/>
  <c r="K188" i="5"/>
  <c r="L188" i="5"/>
  <c r="M188" i="5"/>
  <c r="N188" i="5"/>
  <c r="P188" i="5"/>
  <c r="Q188" i="5"/>
  <c r="R188" i="5"/>
  <c r="S188" i="5"/>
  <c r="T188" i="5"/>
  <c r="U188" i="5"/>
  <c r="V188" i="5"/>
  <c r="W188" i="5"/>
  <c r="A189" i="5"/>
  <c r="B189" i="5"/>
  <c r="I189" i="5"/>
  <c r="J189" i="5"/>
  <c r="K189" i="5"/>
  <c r="L189" i="5"/>
  <c r="M189" i="5"/>
  <c r="N189" i="5"/>
  <c r="P189" i="5"/>
  <c r="Q189" i="5"/>
  <c r="R189" i="5"/>
  <c r="S189" i="5"/>
  <c r="T189" i="5"/>
  <c r="U189" i="5"/>
  <c r="V189" i="5"/>
  <c r="W189" i="5"/>
  <c r="A190" i="5"/>
  <c r="B190" i="5"/>
  <c r="I190" i="5"/>
  <c r="J190" i="5"/>
  <c r="K190" i="5"/>
  <c r="L190" i="5"/>
  <c r="M190" i="5"/>
  <c r="N190" i="5"/>
  <c r="P190" i="5"/>
  <c r="Q190" i="5"/>
  <c r="R190" i="5"/>
  <c r="S190" i="5"/>
  <c r="T190" i="5"/>
  <c r="U190" i="5"/>
  <c r="V190" i="5"/>
  <c r="W190" i="5"/>
  <c r="A191" i="5"/>
  <c r="B191" i="5"/>
  <c r="I191" i="5"/>
  <c r="J191" i="5"/>
  <c r="K191" i="5"/>
  <c r="L191" i="5"/>
  <c r="M191" i="5"/>
  <c r="N191" i="5"/>
  <c r="P191" i="5"/>
  <c r="Q191" i="5"/>
  <c r="R191" i="5"/>
  <c r="S191" i="5"/>
  <c r="T191" i="5"/>
  <c r="U191" i="5"/>
  <c r="V191" i="5"/>
  <c r="W191" i="5"/>
  <c r="A192" i="5"/>
  <c r="B192" i="5"/>
  <c r="I192" i="5"/>
  <c r="J192" i="5"/>
  <c r="K192" i="5"/>
  <c r="L192" i="5"/>
  <c r="M192" i="5"/>
  <c r="N192" i="5"/>
  <c r="P192" i="5"/>
  <c r="Q192" i="5"/>
  <c r="R192" i="5"/>
  <c r="S192" i="5"/>
  <c r="T192" i="5"/>
  <c r="U192" i="5"/>
  <c r="V192" i="5"/>
  <c r="W192" i="5"/>
  <c r="A193" i="5"/>
  <c r="B193" i="5"/>
  <c r="I193" i="5"/>
  <c r="J193" i="5"/>
  <c r="K193" i="5"/>
  <c r="L193" i="5"/>
  <c r="M193" i="5"/>
  <c r="N193" i="5"/>
  <c r="P193" i="5"/>
  <c r="Q193" i="5"/>
  <c r="R193" i="5"/>
  <c r="S193" i="5"/>
  <c r="T193" i="5"/>
  <c r="U193" i="5"/>
  <c r="V193" i="5"/>
  <c r="W193" i="5"/>
  <c r="A194" i="5"/>
  <c r="B194" i="5"/>
  <c r="I194" i="5"/>
  <c r="J194" i="5"/>
  <c r="K194" i="5"/>
  <c r="L194" i="5"/>
  <c r="M194" i="5"/>
  <c r="N194" i="5"/>
  <c r="P194" i="5"/>
  <c r="Q194" i="5"/>
  <c r="R194" i="5"/>
  <c r="S194" i="5"/>
  <c r="T194" i="5"/>
  <c r="U194" i="5"/>
  <c r="V194" i="5"/>
  <c r="W194" i="5"/>
  <c r="A195" i="5"/>
  <c r="B195" i="5"/>
  <c r="I195" i="5"/>
  <c r="J195" i="5"/>
  <c r="K195" i="5"/>
  <c r="L195" i="5"/>
  <c r="M195" i="5"/>
  <c r="N195" i="5"/>
  <c r="P195" i="5"/>
  <c r="Q195" i="5"/>
  <c r="R195" i="5"/>
  <c r="S195" i="5"/>
  <c r="T195" i="5"/>
  <c r="U195" i="5"/>
  <c r="V195" i="5"/>
  <c r="W195" i="5"/>
  <c r="A196" i="5"/>
  <c r="B196" i="5"/>
  <c r="I196" i="5"/>
  <c r="J196" i="5"/>
  <c r="K196" i="5"/>
  <c r="L196" i="5"/>
  <c r="M196" i="5"/>
  <c r="N196" i="5"/>
  <c r="P196" i="5"/>
  <c r="Q196" i="5"/>
  <c r="R196" i="5"/>
  <c r="S196" i="5"/>
  <c r="T196" i="5"/>
  <c r="U196" i="5"/>
  <c r="V196" i="5"/>
  <c r="W196" i="5"/>
  <c r="A197" i="5"/>
  <c r="B197" i="5"/>
  <c r="I197" i="5"/>
  <c r="J197" i="5"/>
  <c r="K197" i="5"/>
  <c r="L197" i="5"/>
  <c r="M197" i="5"/>
  <c r="N197" i="5"/>
  <c r="P197" i="5"/>
  <c r="Q197" i="5"/>
  <c r="R197" i="5"/>
  <c r="S197" i="5"/>
  <c r="T197" i="5"/>
  <c r="U197" i="5"/>
  <c r="V197" i="5"/>
  <c r="W197" i="5"/>
  <c r="A198" i="5"/>
  <c r="B198" i="5"/>
  <c r="I198" i="5"/>
  <c r="J198" i="5"/>
  <c r="K198" i="5"/>
  <c r="L198" i="5"/>
  <c r="M198" i="5"/>
  <c r="N198" i="5"/>
  <c r="P198" i="5"/>
  <c r="Q198" i="5"/>
  <c r="R198" i="5"/>
  <c r="S198" i="5"/>
  <c r="T198" i="5"/>
  <c r="U198" i="5"/>
  <c r="V198" i="5"/>
  <c r="W198" i="5"/>
  <c r="A199" i="5"/>
  <c r="B199" i="5"/>
  <c r="I199" i="5"/>
  <c r="J199" i="5"/>
  <c r="K199" i="5"/>
  <c r="L199" i="5"/>
  <c r="M199" i="5"/>
  <c r="N199" i="5"/>
  <c r="P199" i="5"/>
  <c r="Q199" i="5"/>
  <c r="R199" i="5"/>
  <c r="S199" i="5"/>
  <c r="T199" i="5"/>
  <c r="U199" i="5"/>
  <c r="V199" i="5"/>
  <c r="W199" i="5"/>
  <c r="A200" i="5"/>
  <c r="B200" i="5"/>
  <c r="I200" i="5"/>
  <c r="J200" i="5"/>
  <c r="K200" i="5"/>
  <c r="L200" i="5"/>
  <c r="M200" i="5"/>
  <c r="N200" i="5"/>
  <c r="P200" i="5"/>
  <c r="Q200" i="5"/>
  <c r="R200" i="5"/>
  <c r="S200" i="5"/>
  <c r="T200" i="5"/>
  <c r="U200" i="5"/>
  <c r="V200" i="5"/>
  <c r="W200" i="5"/>
  <c r="A201" i="5"/>
  <c r="B201" i="5"/>
  <c r="I201" i="5"/>
  <c r="J201" i="5"/>
  <c r="K201" i="5"/>
  <c r="L201" i="5"/>
  <c r="M201" i="5"/>
  <c r="N201" i="5"/>
  <c r="P201" i="5"/>
  <c r="Q201" i="5"/>
  <c r="R201" i="5"/>
  <c r="S201" i="5"/>
  <c r="T201" i="5"/>
  <c r="U201" i="5"/>
  <c r="V201" i="5"/>
  <c r="W201" i="5"/>
  <c r="A202" i="5"/>
  <c r="B202" i="5"/>
  <c r="I202" i="5"/>
  <c r="J202" i="5"/>
  <c r="K202" i="5"/>
  <c r="L202" i="5"/>
  <c r="M202" i="5"/>
  <c r="N202" i="5"/>
  <c r="P202" i="5"/>
  <c r="Q202" i="5"/>
  <c r="R202" i="5"/>
  <c r="S202" i="5"/>
  <c r="T202" i="5"/>
  <c r="U202" i="5"/>
  <c r="V202" i="5"/>
  <c r="W202" i="5"/>
  <c r="A203" i="5"/>
  <c r="B203" i="5"/>
  <c r="I203" i="5"/>
  <c r="J203" i="5"/>
  <c r="K203" i="5"/>
  <c r="L203" i="5"/>
  <c r="M203" i="5"/>
  <c r="N203" i="5"/>
  <c r="P203" i="5"/>
  <c r="Q203" i="5"/>
  <c r="R203" i="5"/>
  <c r="S203" i="5"/>
  <c r="T203" i="5"/>
  <c r="U203" i="5"/>
  <c r="V203" i="5"/>
  <c r="W203" i="5"/>
  <c r="A204" i="5"/>
  <c r="B204" i="5"/>
  <c r="I204" i="5"/>
  <c r="J204" i="5"/>
  <c r="K204" i="5"/>
  <c r="L204" i="5"/>
  <c r="M204" i="5"/>
  <c r="N204" i="5"/>
  <c r="P204" i="5"/>
  <c r="Q204" i="5"/>
  <c r="R204" i="5"/>
  <c r="S204" i="5"/>
  <c r="T204" i="5"/>
  <c r="U204" i="5"/>
  <c r="V204" i="5"/>
  <c r="W204" i="5"/>
  <c r="A205" i="5"/>
  <c r="B205" i="5"/>
  <c r="I205" i="5"/>
  <c r="J205" i="5"/>
  <c r="K205" i="5"/>
  <c r="L205" i="5"/>
  <c r="M205" i="5"/>
  <c r="N205" i="5"/>
  <c r="P205" i="5"/>
  <c r="Q205" i="5"/>
  <c r="R205" i="5"/>
  <c r="S205" i="5"/>
  <c r="T205" i="5"/>
  <c r="U205" i="5"/>
  <c r="V205" i="5"/>
  <c r="W205" i="5"/>
  <c r="A206" i="5"/>
  <c r="B206" i="5"/>
  <c r="I206" i="5"/>
  <c r="J206" i="5"/>
  <c r="K206" i="5"/>
  <c r="L206" i="5"/>
  <c r="M206" i="5"/>
  <c r="N206" i="5"/>
  <c r="P206" i="5"/>
  <c r="Q206" i="5"/>
  <c r="R206" i="5"/>
  <c r="S206" i="5"/>
  <c r="T206" i="5"/>
  <c r="U206" i="5"/>
  <c r="V206" i="5"/>
  <c r="W206" i="5"/>
  <c r="A207" i="5"/>
  <c r="B207" i="5"/>
  <c r="I207" i="5"/>
  <c r="J207" i="5"/>
  <c r="K207" i="5"/>
  <c r="L207" i="5"/>
  <c r="M207" i="5"/>
  <c r="N207" i="5"/>
  <c r="P207" i="5"/>
  <c r="Q207" i="5"/>
  <c r="R207" i="5"/>
  <c r="S207" i="5"/>
  <c r="T207" i="5"/>
  <c r="U207" i="5"/>
  <c r="V207" i="5"/>
  <c r="W207" i="5"/>
  <c r="A208" i="5"/>
  <c r="B208" i="5"/>
  <c r="I208" i="5"/>
  <c r="J208" i="5"/>
  <c r="K208" i="5"/>
  <c r="L208" i="5"/>
  <c r="M208" i="5"/>
  <c r="N208" i="5"/>
  <c r="P208" i="5"/>
  <c r="Q208" i="5"/>
  <c r="R208" i="5"/>
  <c r="S208" i="5"/>
  <c r="T208" i="5"/>
  <c r="U208" i="5"/>
  <c r="V208" i="5"/>
  <c r="W208" i="5"/>
  <c r="A209" i="5"/>
  <c r="B209" i="5"/>
  <c r="I209" i="5"/>
  <c r="J209" i="5"/>
  <c r="K209" i="5"/>
  <c r="L209" i="5"/>
  <c r="M209" i="5"/>
  <c r="N209" i="5"/>
  <c r="P209" i="5"/>
  <c r="Q209" i="5"/>
  <c r="R209" i="5"/>
  <c r="S209" i="5"/>
  <c r="T209" i="5"/>
  <c r="U209" i="5"/>
  <c r="V209" i="5"/>
  <c r="W209" i="5"/>
  <c r="A210" i="5"/>
  <c r="B210" i="5"/>
  <c r="I210" i="5"/>
  <c r="J210" i="5"/>
  <c r="K210" i="5"/>
  <c r="L210" i="5"/>
  <c r="M210" i="5"/>
  <c r="N210" i="5"/>
  <c r="P210" i="5"/>
  <c r="Q210" i="5"/>
  <c r="R210" i="5"/>
  <c r="S210" i="5"/>
  <c r="T210" i="5"/>
  <c r="U210" i="5"/>
  <c r="V210" i="5"/>
  <c r="W210" i="5"/>
  <c r="A211" i="5"/>
  <c r="B211" i="5"/>
  <c r="I211" i="5"/>
  <c r="J211" i="5"/>
  <c r="K211" i="5"/>
  <c r="L211" i="5"/>
  <c r="M211" i="5"/>
  <c r="N211" i="5"/>
  <c r="P211" i="5"/>
  <c r="Q211" i="5"/>
  <c r="R211" i="5"/>
  <c r="S211" i="5"/>
  <c r="T211" i="5"/>
  <c r="U211" i="5"/>
  <c r="V211" i="5"/>
  <c r="W211" i="5"/>
  <c r="A212" i="5"/>
  <c r="B212" i="5"/>
  <c r="I212" i="5"/>
  <c r="J212" i="5"/>
  <c r="K212" i="5"/>
  <c r="L212" i="5"/>
  <c r="M212" i="5"/>
  <c r="N212" i="5"/>
  <c r="P212" i="5"/>
  <c r="Q212" i="5"/>
  <c r="R212" i="5"/>
  <c r="S212" i="5"/>
  <c r="T212" i="5"/>
  <c r="U212" i="5"/>
  <c r="V212" i="5"/>
  <c r="W212" i="5"/>
  <c r="A213" i="5"/>
  <c r="B213" i="5"/>
  <c r="I213" i="5"/>
  <c r="J213" i="5"/>
  <c r="K213" i="5"/>
  <c r="L213" i="5"/>
  <c r="M213" i="5"/>
  <c r="N213" i="5"/>
  <c r="P213" i="5"/>
  <c r="Q213" i="5"/>
  <c r="R213" i="5"/>
  <c r="S213" i="5"/>
  <c r="T213" i="5"/>
  <c r="U213" i="5"/>
  <c r="V213" i="5"/>
  <c r="W213" i="5"/>
  <c r="A214" i="5"/>
  <c r="B214" i="5"/>
  <c r="I214" i="5"/>
  <c r="J214" i="5"/>
  <c r="K214" i="5"/>
  <c r="L214" i="5"/>
  <c r="M214" i="5"/>
  <c r="N214" i="5"/>
  <c r="P214" i="5"/>
  <c r="Q214" i="5"/>
  <c r="R214" i="5"/>
  <c r="S214" i="5"/>
  <c r="T214" i="5"/>
  <c r="U214" i="5"/>
  <c r="V214" i="5"/>
  <c r="W214" i="5"/>
  <c r="A215" i="5"/>
  <c r="B215" i="5"/>
  <c r="I215" i="5"/>
  <c r="J215" i="5"/>
  <c r="K215" i="5"/>
  <c r="L215" i="5"/>
  <c r="M215" i="5"/>
  <c r="N215" i="5"/>
  <c r="P215" i="5"/>
  <c r="Q215" i="5"/>
  <c r="R215" i="5"/>
  <c r="S215" i="5"/>
  <c r="T215" i="5"/>
  <c r="U215" i="5"/>
  <c r="V215" i="5"/>
  <c r="W215" i="5"/>
  <c r="A216" i="5"/>
  <c r="B216" i="5"/>
  <c r="I216" i="5"/>
  <c r="J216" i="5"/>
  <c r="K216" i="5"/>
  <c r="L216" i="5"/>
  <c r="M216" i="5"/>
  <c r="N216" i="5"/>
  <c r="P216" i="5"/>
  <c r="Q216" i="5"/>
  <c r="R216" i="5"/>
  <c r="S216" i="5"/>
  <c r="T216" i="5"/>
  <c r="U216" i="5"/>
  <c r="V216" i="5"/>
  <c r="W216" i="5"/>
  <c r="A217" i="5"/>
  <c r="B217" i="5"/>
  <c r="I217" i="5"/>
  <c r="J217" i="5"/>
  <c r="K217" i="5"/>
  <c r="L217" i="5"/>
  <c r="M217" i="5"/>
  <c r="N217" i="5"/>
  <c r="P217" i="5"/>
  <c r="Q217" i="5"/>
  <c r="R217" i="5"/>
  <c r="S217" i="5"/>
  <c r="T217" i="5"/>
  <c r="U217" i="5"/>
  <c r="V217" i="5"/>
  <c r="W217" i="5"/>
  <c r="A218" i="5"/>
  <c r="B218" i="5"/>
  <c r="I218" i="5"/>
  <c r="J218" i="5"/>
  <c r="K218" i="5"/>
  <c r="L218" i="5"/>
  <c r="M218" i="5"/>
  <c r="N218" i="5"/>
  <c r="P218" i="5"/>
  <c r="Q218" i="5"/>
  <c r="R218" i="5"/>
  <c r="S218" i="5"/>
  <c r="T218" i="5"/>
  <c r="U218" i="5"/>
  <c r="V218" i="5"/>
  <c r="W218" i="5"/>
  <c r="A219" i="5"/>
  <c r="B219" i="5"/>
  <c r="I219" i="5"/>
  <c r="J219" i="5"/>
  <c r="K219" i="5"/>
  <c r="L219" i="5"/>
  <c r="M219" i="5"/>
  <c r="N219" i="5"/>
  <c r="P219" i="5"/>
  <c r="Q219" i="5"/>
  <c r="R219" i="5"/>
  <c r="S219" i="5"/>
  <c r="T219" i="5"/>
  <c r="U219" i="5"/>
  <c r="V219" i="5"/>
  <c r="W219" i="5"/>
  <c r="A220" i="5"/>
  <c r="B220" i="5"/>
  <c r="I220" i="5"/>
  <c r="J220" i="5"/>
  <c r="K220" i="5"/>
  <c r="L220" i="5"/>
  <c r="M220" i="5"/>
  <c r="N220" i="5"/>
  <c r="P220" i="5"/>
  <c r="Q220" i="5"/>
  <c r="R220" i="5"/>
  <c r="S220" i="5"/>
  <c r="T220" i="5"/>
  <c r="U220" i="5"/>
  <c r="V220" i="5"/>
  <c r="W220" i="5"/>
  <c r="A221" i="5"/>
  <c r="B221" i="5"/>
  <c r="I221" i="5"/>
  <c r="J221" i="5"/>
  <c r="K221" i="5"/>
  <c r="L221" i="5"/>
  <c r="M221" i="5"/>
  <c r="N221" i="5"/>
  <c r="P221" i="5"/>
  <c r="Q221" i="5"/>
  <c r="R221" i="5"/>
  <c r="S221" i="5"/>
  <c r="T221" i="5"/>
  <c r="U221" i="5"/>
  <c r="V221" i="5"/>
  <c r="W221" i="5"/>
  <c r="A222" i="5"/>
  <c r="B222" i="5"/>
  <c r="I222" i="5"/>
  <c r="J222" i="5"/>
  <c r="K222" i="5"/>
  <c r="L222" i="5"/>
  <c r="M222" i="5"/>
  <c r="N222" i="5"/>
  <c r="P222" i="5"/>
  <c r="Q222" i="5"/>
  <c r="R222" i="5"/>
  <c r="S222" i="5"/>
  <c r="T222" i="5"/>
  <c r="U222" i="5"/>
  <c r="V222" i="5"/>
  <c r="W222" i="5"/>
  <c r="A223" i="5"/>
  <c r="B223" i="5"/>
  <c r="I223" i="5"/>
  <c r="J223" i="5"/>
  <c r="K223" i="5"/>
  <c r="L223" i="5"/>
  <c r="M223" i="5"/>
  <c r="N223" i="5"/>
  <c r="P223" i="5"/>
  <c r="Q223" i="5"/>
  <c r="R223" i="5"/>
  <c r="S223" i="5"/>
  <c r="T223" i="5"/>
  <c r="U223" i="5"/>
  <c r="V223" i="5"/>
  <c r="W223" i="5"/>
  <c r="A224" i="5"/>
  <c r="B224" i="5"/>
  <c r="I224" i="5"/>
  <c r="J224" i="5"/>
  <c r="K224" i="5"/>
  <c r="L224" i="5"/>
  <c r="M224" i="5"/>
  <c r="N224" i="5"/>
  <c r="P224" i="5"/>
  <c r="Q224" i="5"/>
  <c r="R224" i="5"/>
  <c r="S224" i="5"/>
  <c r="T224" i="5"/>
  <c r="U224" i="5"/>
  <c r="V224" i="5"/>
  <c r="W224" i="5"/>
  <c r="A225" i="5"/>
  <c r="B225" i="5"/>
  <c r="I225" i="5"/>
  <c r="J225" i="5"/>
  <c r="K225" i="5"/>
  <c r="L225" i="5"/>
  <c r="M225" i="5"/>
  <c r="N225" i="5"/>
  <c r="P225" i="5"/>
  <c r="Q225" i="5"/>
  <c r="R225" i="5"/>
  <c r="S225" i="5"/>
  <c r="T225" i="5"/>
  <c r="U225" i="5"/>
  <c r="V225" i="5"/>
  <c r="W225" i="5"/>
  <c r="A226" i="5"/>
  <c r="B226" i="5"/>
  <c r="I226" i="5"/>
  <c r="J226" i="5"/>
  <c r="K226" i="5"/>
  <c r="L226" i="5"/>
  <c r="M226" i="5"/>
  <c r="N226" i="5"/>
  <c r="P226" i="5"/>
  <c r="Q226" i="5"/>
  <c r="R226" i="5"/>
  <c r="S226" i="5"/>
  <c r="T226" i="5"/>
  <c r="U226" i="5"/>
  <c r="V226" i="5"/>
  <c r="W226" i="5"/>
  <c r="A227" i="5"/>
  <c r="B227" i="5"/>
  <c r="I227" i="5"/>
  <c r="J227" i="5"/>
  <c r="K227" i="5"/>
  <c r="L227" i="5"/>
  <c r="M227" i="5"/>
  <c r="N227" i="5"/>
  <c r="P227" i="5"/>
  <c r="Q227" i="5"/>
  <c r="R227" i="5"/>
  <c r="S227" i="5"/>
  <c r="T227" i="5"/>
  <c r="U227" i="5"/>
  <c r="V227" i="5"/>
  <c r="W227" i="5"/>
  <c r="A228" i="5"/>
  <c r="B228" i="5"/>
  <c r="I228" i="5"/>
  <c r="J228" i="5"/>
  <c r="K228" i="5"/>
  <c r="L228" i="5"/>
  <c r="M228" i="5"/>
  <c r="N228" i="5"/>
  <c r="P228" i="5"/>
  <c r="Q228" i="5"/>
  <c r="R228" i="5"/>
  <c r="S228" i="5"/>
  <c r="T228" i="5"/>
  <c r="U228" i="5"/>
  <c r="V228" i="5"/>
  <c r="W228" i="5"/>
  <c r="A229" i="5"/>
  <c r="B229" i="5"/>
  <c r="I229" i="5"/>
  <c r="J229" i="5"/>
  <c r="K229" i="5"/>
  <c r="L229" i="5"/>
  <c r="M229" i="5"/>
  <c r="N229" i="5"/>
  <c r="P229" i="5"/>
  <c r="Q229" i="5"/>
  <c r="R229" i="5"/>
  <c r="S229" i="5"/>
  <c r="T229" i="5"/>
  <c r="U229" i="5"/>
  <c r="V229" i="5"/>
  <c r="W229" i="5"/>
  <c r="A230" i="5"/>
  <c r="B230" i="5"/>
  <c r="I230" i="5"/>
  <c r="J230" i="5"/>
  <c r="K230" i="5"/>
  <c r="L230" i="5"/>
  <c r="M230" i="5"/>
  <c r="N230" i="5"/>
  <c r="P230" i="5"/>
  <c r="Q230" i="5"/>
  <c r="R230" i="5"/>
  <c r="S230" i="5"/>
  <c r="T230" i="5"/>
  <c r="U230" i="5"/>
  <c r="V230" i="5"/>
  <c r="W230" i="5"/>
  <c r="A231" i="5"/>
  <c r="B231" i="5"/>
  <c r="I231" i="5"/>
  <c r="J231" i="5"/>
  <c r="K231" i="5"/>
  <c r="L231" i="5"/>
  <c r="M231" i="5"/>
  <c r="N231" i="5"/>
  <c r="P231" i="5"/>
  <c r="Q231" i="5"/>
  <c r="R231" i="5"/>
  <c r="S231" i="5"/>
  <c r="T231" i="5"/>
  <c r="U231" i="5"/>
  <c r="V231" i="5"/>
  <c r="W231" i="5"/>
  <c r="A232" i="5"/>
  <c r="B232" i="5"/>
  <c r="I232" i="5"/>
  <c r="J232" i="5"/>
  <c r="K232" i="5"/>
  <c r="L232" i="5"/>
  <c r="M232" i="5"/>
  <c r="N232" i="5"/>
  <c r="P232" i="5"/>
  <c r="Q232" i="5"/>
  <c r="R232" i="5"/>
  <c r="S232" i="5"/>
  <c r="T232" i="5"/>
  <c r="U232" i="5"/>
  <c r="V232" i="5"/>
  <c r="W232" i="5"/>
  <c r="A233" i="5"/>
  <c r="B233" i="5"/>
  <c r="I233" i="5"/>
  <c r="J233" i="5"/>
  <c r="K233" i="5"/>
  <c r="L233" i="5"/>
  <c r="M233" i="5"/>
  <c r="N233" i="5"/>
  <c r="P233" i="5"/>
  <c r="Q233" i="5"/>
  <c r="R233" i="5"/>
  <c r="S233" i="5"/>
  <c r="T233" i="5"/>
  <c r="U233" i="5"/>
  <c r="V233" i="5"/>
  <c r="W233" i="5"/>
  <c r="A234" i="5"/>
  <c r="B234" i="5"/>
  <c r="I234" i="5"/>
  <c r="J234" i="5"/>
  <c r="K234" i="5"/>
  <c r="L234" i="5"/>
  <c r="M234" i="5"/>
  <c r="N234" i="5"/>
  <c r="P234" i="5"/>
  <c r="Q234" i="5"/>
  <c r="R234" i="5"/>
  <c r="S234" i="5"/>
  <c r="T234" i="5"/>
  <c r="U234" i="5"/>
  <c r="V234" i="5"/>
  <c r="W234" i="5"/>
  <c r="A235" i="5"/>
  <c r="B235" i="5"/>
  <c r="I235" i="5"/>
  <c r="J235" i="5"/>
  <c r="K235" i="5"/>
  <c r="L235" i="5"/>
  <c r="M235" i="5"/>
  <c r="N235" i="5"/>
  <c r="P235" i="5"/>
  <c r="Q235" i="5"/>
  <c r="R235" i="5"/>
  <c r="S235" i="5"/>
  <c r="T235" i="5"/>
  <c r="U235" i="5"/>
  <c r="V235" i="5"/>
  <c r="W235" i="5"/>
  <c r="A236" i="5"/>
  <c r="B236" i="5"/>
  <c r="I236" i="5"/>
  <c r="J236" i="5"/>
  <c r="K236" i="5"/>
  <c r="L236" i="5"/>
  <c r="M236" i="5"/>
  <c r="N236" i="5"/>
  <c r="P236" i="5"/>
  <c r="Q236" i="5"/>
  <c r="R236" i="5"/>
  <c r="S236" i="5"/>
  <c r="T236" i="5"/>
  <c r="U236" i="5"/>
  <c r="V236" i="5"/>
  <c r="W236" i="5"/>
  <c r="A237" i="5"/>
  <c r="B237" i="5"/>
  <c r="I237" i="5"/>
  <c r="J237" i="5"/>
  <c r="K237" i="5"/>
  <c r="L237" i="5"/>
  <c r="M237" i="5"/>
  <c r="N237" i="5"/>
  <c r="P237" i="5"/>
  <c r="Q237" i="5"/>
  <c r="R237" i="5"/>
  <c r="S237" i="5"/>
  <c r="T237" i="5"/>
  <c r="U237" i="5"/>
  <c r="V237" i="5"/>
  <c r="W237" i="5"/>
  <c r="A238" i="5"/>
  <c r="B238" i="5"/>
  <c r="I238" i="5"/>
  <c r="J238" i="5"/>
  <c r="K238" i="5"/>
  <c r="L238" i="5"/>
  <c r="M238" i="5"/>
  <c r="N238" i="5"/>
  <c r="P238" i="5"/>
  <c r="Q238" i="5"/>
  <c r="R238" i="5"/>
  <c r="S238" i="5"/>
  <c r="T238" i="5"/>
  <c r="U238" i="5"/>
  <c r="V238" i="5"/>
  <c r="W238" i="5"/>
  <c r="A239" i="5"/>
  <c r="B239" i="5"/>
  <c r="I239" i="5"/>
  <c r="J239" i="5"/>
  <c r="K239" i="5"/>
  <c r="L239" i="5"/>
  <c r="M239" i="5"/>
  <c r="N239" i="5"/>
  <c r="P239" i="5"/>
  <c r="Q239" i="5"/>
  <c r="R239" i="5"/>
  <c r="S239" i="5"/>
  <c r="T239" i="5"/>
  <c r="U239" i="5"/>
  <c r="V239" i="5"/>
  <c r="W239" i="5"/>
  <c r="A240" i="5"/>
  <c r="B240" i="5"/>
  <c r="I240" i="5"/>
  <c r="J240" i="5"/>
  <c r="K240" i="5"/>
  <c r="L240" i="5"/>
  <c r="M240" i="5"/>
  <c r="N240" i="5"/>
  <c r="P240" i="5"/>
  <c r="Q240" i="5"/>
  <c r="R240" i="5"/>
  <c r="S240" i="5"/>
  <c r="T240" i="5"/>
  <c r="U240" i="5"/>
  <c r="V240" i="5"/>
  <c r="W240" i="5"/>
  <c r="A241" i="5"/>
  <c r="B241" i="5"/>
  <c r="I241" i="5"/>
  <c r="J241" i="5"/>
  <c r="K241" i="5"/>
  <c r="L241" i="5"/>
  <c r="M241" i="5"/>
  <c r="N241" i="5"/>
  <c r="P241" i="5"/>
  <c r="Q241" i="5"/>
  <c r="R241" i="5"/>
  <c r="S241" i="5"/>
  <c r="T241" i="5"/>
  <c r="U241" i="5"/>
  <c r="V241" i="5"/>
  <c r="W241" i="5"/>
  <c r="A242" i="5"/>
  <c r="B242" i="5"/>
  <c r="I242" i="5"/>
  <c r="J242" i="5"/>
  <c r="K242" i="5"/>
  <c r="L242" i="5"/>
  <c r="M242" i="5"/>
  <c r="N242" i="5"/>
  <c r="P242" i="5"/>
  <c r="Q242" i="5"/>
  <c r="R242" i="5"/>
  <c r="S242" i="5"/>
  <c r="T242" i="5"/>
  <c r="U242" i="5"/>
  <c r="V242" i="5"/>
  <c r="W242" i="5"/>
  <c r="A243" i="5"/>
  <c r="B243" i="5"/>
  <c r="I243" i="5"/>
  <c r="J243" i="5"/>
  <c r="K243" i="5"/>
  <c r="L243" i="5"/>
  <c r="M243" i="5"/>
  <c r="N243" i="5"/>
  <c r="P243" i="5"/>
  <c r="Q243" i="5"/>
  <c r="R243" i="5"/>
  <c r="S243" i="5"/>
  <c r="T243" i="5"/>
  <c r="U243" i="5"/>
  <c r="V243" i="5"/>
  <c r="W243" i="5"/>
  <c r="A244" i="5"/>
  <c r="B244" i="5"/>
  <c r="I244" i="5"/>
  <c r="J244" i="5"/>
  <c r="K244" i="5"/>
  <c r="L244" i="5"/>
  <c r="M244" i="5"/>
  <c r="N244" i="5"/>
  <c r="P244" i="5"/>
  <c r="Q244" i="5"/>
  <c r="R244" i="5"/>
  <c r="S244" i="5"/>
  <c r="T244" i="5"/>
  <c r="U244" i="5"/>
  <c r="V244" i="5"/>
  <c r="W244" i="5"/>
  <c r="A245" i="5"/>
  <c r="B245" i="5"/>
  <c r="I245" i="5"/>
  <c r="J245" i="5"/>
  <c r="K245" i="5"/>
  <c r="L245" i="5"/>
  <c r="M245" i="5"/>
  <c r="N245" i="5"/>
  <c r="P245" i="5"/>
  <c r="Q245" i="5"/>
  <c r="R245" i="5"/>
  <c r="S245" i="5"/>
  <c r="T245" i="5"/>
  <c r="U245" i="5"/>
  <c r="V245" i="5"/>
  <c r="W245" i="5"/>
  <c r="A246" i="5"/>
  <c r="B246" i="5"/>
  <c r="I246" i="5"/>
  <c r="J246" i="5"/>
  <c r="K246" i="5"/>
  <c r="L246" i="5"/>
  <c r="M246" i="5"/>
  <c r="N246" i="5"/>
  <c r="P246" i="5"/>
  <c r="Q246" i="5"/>
  <c r="R246" i="5"/>
  <c r="S246" i="5"/>
  <c r="T246" i="5"/>
  <c r="U246" i="5"/>
  <c r="V246" i="5"/>
  <c r="W246" i="5"/>
  <c r="A247" i="5"/>
  <c r="B247" i="5"/>
  <c r="I247" i="5"/>
  <c r="J247" i="5"/>
  <c r="K247" i="5"/>
  <c r="L247" i="5"/>
  <c r="M247" i="5"/>
  <c r="N247" i="5"/>
  <c r="P247" i="5"/>
  <c r="Q247" i="5"/>
  <c r="R247" i="5"/>
  <c r="S247" i="5"/>
  <c r="T247" i="5"/>
  <c r="U247" i="5"/>
  <c r="V247" i="5"/>
  <c r="W247" i="5"/>
  <c r="A248" i="5"/>
  <c r="B248" i="5"/>
  <c r="I248" i="5"/>
  <c r="J248" i="5"/>
  <c r="K248" i="5"/>
  <c r="L248" i="5"/>
  <c r="M248" i="5"/>
  <c r="N248" i="5"/>
  <c r="P248" i="5"/>
  <c r="Q248" i="5"/>
  <c r="R248" i="5"/>
  <c r="S248" i="5"/>
  <c r="T248" i="5"/>
  <c r="U248" i="5"/>
  <c r="V248" i="5"/>
  <c r="W248" i="5"/>
  <c r="A249" i="5"/>
  <c r="B249" i="5"/>
  <c r="I249" i="5"/>
  <c r="J249" i="5"/>
  <c r="K249" i="5"/>
  <c r="L249" i="5"/>
  <c r="M249" i="5"/>
  <c r="N249" i="5"/>
  <c r="P249" i="5"/>
  <c r="Q249" i="5"/>
  <c r="R249" i="5"/>
  <c r="S249" i="5"/>
  <c r="T249" i="5"/>
  <c r="U249" i="5"/>
  <c r="V249" i="5"/>
  <c r="W249" i="5"/>
  <c r="A250" i="5"/>
  <c r="B250" i="5"/>
  <c r="I250" i="5"/>
  <c r="J250" i="5"/>
  <c r="K250" i="5"/>
  <c r="L250" i="5"/>
  <c r="M250" i="5"/>
  <c r="N250" i="5"/>
  <c r="P250" i="5"/>
  <c r="Q250" i="5"/>
  <c r="R250" i="5"/>
  <c r="S250" i="5"/>
  <c r="T250" i="5"/>
  <c r="U250" i="5"/>
  <c r="V250" i="5"/>
  <c r="W250" i="5"/>
  <c r="A251" i="5"/>
  <c r="B251" i="5"/>
  <c r="I251" i="5"/>
  <c r="J251" i="5"/>
  <c r="K251" i="5"/>
  <c r="L251" i="5"/>
  <c r="M251" i="5"/>
  <c r="N251" i="5"/>
  <c r="P251" i="5"/>
  <c r="Q251" i="5"/>
  <c r="R251" i="5"/>
  <c r="S251" i="5"/>
  <c r="T251" i="5"/>
  <c r="U251" i="5"/>
  <c r="V251" i="5"/>
  <c r="W251" i="5"/>
  <c r="A252" i="5"/>
  <c r="B252" i="5"/>
  <c r="I252" i="5"/>
  <c r="J252" i="5"/>
  <c r="K252" i="5"/>
  <c r="L252" i="5"/>
  <c r="M252" i="5"/>
  <c r="N252" i="5"/>
  <c r="P252" i="5"/>
  <c r="Q252" i="5"/>
  <c r="R252" i="5"/>
  <c r="S252" i="5"/>
  <c r="T252" i="5"/>
  <c r="U252" i="5"/>
  <c r="V252" i="5"/>
  <c r="W252" i="5"/>
  <c r="A253" i="5"/>
  <c r="B253" i="5"/>
  <c r="I253" i="5"/>
  <c r="J253" i="5"/>
  <c r="K253" i="5"/>
  <c r="L253" i="5"/>
  <c r="M253" i="5"/>
  <c r="N253" i="5"/>
  <c r="P253" i="5"/>
  <c r="Q253" i="5"/>
  <c r="R253" i="5"/>
  <c r="S253" i="5"/>
  <c r="T253" i="5"/>
  <c r="U253" i="5"/>
  <c r="V253" i="5"/>
  <c r="W253" i="5"/>
  <c r="A254" i="5"/>
  <c r="B254" i="5"/>
  <c r="I254" i="5"/>
  <c r="J254" i="5"/>
  <c r="K254" i="5"/>
  <c r="L254" i="5"/>
  <c r="M254" i="5"/>
  <c r="N254" i="5"/>
  <c r="P254" i="5"/>
  <c r="Q254" i="5"/>
  <c r="R254" i="5"/>
  <c r="S254" i="5"/>
  <c r="T254" i="5"/>
  <c r="U254" i="5"/>
  <c r="V254" i="5"/>
  <c r="W254" i="5"/>
  <c r="A255" i="5"/>
  <c r="B255" i="5"/>
  <c r="I255" i="5"/>
  <c r="J255" i="5"/>
  <c r="K255" i="5"/>
  <c r="L255" i="5"/>
  <c r="M255" i="5"/>
  <c r="N255" i="5"/>
  <c r="P255" i="5"/>
  <c r="Q255" i="5"/>
  <c r="R255" i="5"/>
  <c r="S255" i="5"/>
  <c r="T255" i="5"/>
  <c r="U255" i="5"/>
  <c r="V255" i="5"/>
  <c r="W255" i="5"/>
  <c r="A256" i="5"/>
  <c r="B256" i="5"/>
  <c r="I256" i="5"/>
  <c r="J256" i="5"/>
  <c r="K256" i="5"/>
  <c r="L256" i="5"/>
  <c r="M256" i="5"/>
  <c r="N256" i="5"/>
  <c r="P256" i="5"/>
  <c r="Q256" i="5"/>
  <c r="R256" i="5"/>
  <c r="S256" i="5"/>
  <c r="T256" i="5"/>
  <c r="U256" i="5"/>
  <c r="V256" i="5"/>
  <c r="W256" i="5"/>
  <c r="A257" i="5"/>
  <c r="B257" i="5"/>
  <c r="I257" i="5"/>
  <c r="J257" i="5"/>
  <c r="K257" i="5"/>
  <c r="L257" i="5"/>
  <c r="M257" i="5"/>
  <c r="N257" i="5"/>
  <c r="P257" i="5"/>
  <c r="Q257" i="5"/>
  <c r="R257" i="5"/>
  <c r="S257" i="5"/>
  <c r="T257" i="5"/>
  <c r="U257" i="5"/>
  <c r="V257" i="5"/>
  <c r="W257" i="5"/>
  <c r="A258" i="5"/>
  <c r="B258" i="5"/>
  <c r="I258" i="5"/>
  <c r="J258" i="5"/>
  <c r="K258" i="5"/>
  <c r="L258" i="5"/>
  <c r="M258" i="5"/>
  <c r="N258" i="5"/>
  <c r="P258" i="5"/>
  <c r="Q258" i="5"/>
  <c r="R258" i="5"/>
  <c r="S258" i="5"/>
  <c r="T258" i="5"/>
  <c r="U258" i="5"/>
  <c r="V258" i="5"/>
  <c r="W258" i="5"/>
  <c r="A259" i="5"/>
  <c r="B259" i="5"/>
  <c r="I259" i="5"/>
  <c r="J259" i="5"/>
  <c r="K259" i="5"/>
  <c r="L259" i="5"/>
  <c r="M259" i="5"/>
  <c r="N259" i="5"/>
  <c r="P259" i="5"/>
  <c r="Q259" i="5"/>
  <c r="R259" i="5"/>
  <c r="S259" i="5"/>
  <c r="T259" i="5"/>
  <c r="U259" i="5"/>
  <c r="V259" i="5"/>
  <c r="W259" i="5"/>
  <c r="A260" i="5"/>
  <c r="B260" i="5"/>
  <c r="I260" i="5"/>
  <c r="J260" i="5"/>
  <c r="K260" i="5"/>
  <c r="L260" i="5"/>
  <c r="M260" i="5"/>
  <c r="N260" i="5"/>
  <c r="P260" i="5"/>
  <c r="Q260" i="5"/>
  <c r="R260" i="5"/>
  <c r="S260" i="5"/>
  <c r="T260" i="5"/>
  <c r="U260" i="5"/>
  <c r="V260" i="5"/>
  <c r="W260" i="5"/>
  <c r="A261" i="5"/>
  <c r="B261" i="5"/>
  <c r="I261" i="5"/>
  <c r="J261" i="5"/>
  <c r="K261" i="5"/>
  <c r="L261" i="5"/>
  <c r="M261" i="5"/>
  <c r="N261" i="5"/>
  <c r="P261" i="5"/>
  <c r="Q261" i="5"/>
  <c r="R261" i="5"/>
  <c r="S261" i="5"/>
  <c r="T261" i="5"/>
  <c r="U261" i="5"/>
  <c r="V261" i="5"/>
  <c r="W261" i="5"/>
  <c r="A262" i="5"/>
  <c r="B262" i="5"/>
  <c r="I262" i="5"/>
  <c r="J262" i="5"/>
  <c r="K262" i="5"/>
  <c r="L262" i="5"/>
  <c r="M262" i="5"/>
  <c r="N262" i="5"/>
  <c r="P262" i="5"/>
  <c r="Q262" i="5"/>
  <c r="R262" i="5"/>
  <c r="S262" i="5"/>
  <c r="T262" i="5"/>
  <c r="U262" i="5"/>
  <c r="V262" i="5"/>
  <c r="W262" i="5"/>
  <c r="A263" i="5"/>
  <c r="B263" i="5"/>
  <c r="I263" i="5"/>
  <c r="J263" i="5"/>
  <c r="K263" i="5"/>
  <c r="L263" i="5"/>
  <c r="M263" i="5"/>
  <c r="N263" i="5"/>
  <c r="P263" i="5"/>
  <c r="Q263" i="5"/>
  <c r="R263" i="5"/>
  <c r="S263" i="5"/>
  <c r="T263" i="5"/>
  <c r="U263" i="5"/>
  <c r="V263" i="5"/>
  <c r="W263" i="5"/>
  <c r="A264" i="5"/>
  <c r="B264" i="5"/>
  <c r="I264" i="5"/>
  <c r="J264" i="5"/>
  <c r="K264" i="5"/>
  <c r="L264" i="5"/>
  <c r="M264" i="5"/>
  <c r="N264" i="5"/>
  <c r="P264" i="5"/>
  <c r="Q264" i="5"/>
  <c r="R264" i="5"/>
  <c r="S264" i="5"/>
  <c r="T264" i="5"/>
  <c r="U264" i="5"/>
  <c r="V264" i="5"/>
  <c r="W264" i="5"/>
  <c r="A265" i="5"/>
  <c r="B265" i="5"/>
  <c r="I265" i="5"/>
  <c r="J265" i="5"/>
  <c r="K265" i="5"/>
  <c r="L265" i="5"/>
  <c r="M265" i="5"/>
  <c r="N265" i="5"/>
  <c r="P265" i="5"/>
  <c r="Q265" i="5"/>
  <c r="R265" i="5"/>
  <c r="S265" i="5"/>
  <c r="T265" i="5"/>
  <c r="U265" i="5"/>
  <c r="V265" i="5"/>
  <c r="W265" i="5"/>
  <c r="A266" i="5"/>
  <c r="B266" i="5"/>
  <c r="I266" i="5"/>
  <c r="J266" i="5"/>
  <c r="K266" i="5"/>
  <c r="L266" i="5"/>
  <c r="M266" i="5"/>
  <c r="N266" i="5"/>
  <c r="P266" i="5"/>
  <c r="Q266" i="5"/>
  <c r="R266" i="5"/>
  <c r="S266" i="5"/>
  <c r="T266" i="5"/>
  <c r="U266" i="5"/>
  <c r="V266" i="5"/>
  <c r="W266" i="5"/>
  <c r="A267" i="5"/>
  <c r="B267" i="5"/>
  <c r="I267" i="5"/>
  <c r="J267" i="5"/>
  <c r="K267" i="5"/>
  <c r="L267" i="5"/>
  <c r="M267" i="5"/>
  <c r="N267" i="5"/>
  <c r="P267" i="5"/>
  <c r="Q267" i="5"/>
  <c r="R267" i="5"/>
  <c r="S267" i="5"/>
  <c r="T267" i="5"/>
  <c r="U267" i="5"/>
  <c r="V267" i="5"/>
  <c r="W267" i="5"/>
  <c r="A268" i="5"/>
  <c r="B268" i="5"/>
  <c r="I268" i="5"/>
  <c r="J268" i="5"/>
  <c r="K268" i="5"/>
  <c r="L268" i="5"/>
  <c r="M268" i="5"/>
  <c r="N268" i="5"/>
  <c r="P268" i="5"/>
  <c r="Q268" i="5"/>
  <c r="R268" i="5"/>
  <c r="S268" i="5"/>
  <c r="T268" i="5"/>
  <c r="U268" i="5"/>
  <c r="V268" i="5"/>
  <c r="W268" i="5"/>
  <c r="A269" i="5"/>
  <c r="B269" i="5"/>
  <c r="I269" i="5"/>
  <c r="J269" i="5"/>
  <c r="K269" i="5"/>
  <c r="L269" i="5"/>
  <c r="M269" i="5"/>
  <c r="N269" i="5"/>
  <c r="P269" i="5"/>
  <c r="Q269" i="5"/>
  <c r="R269" i="5"/>
  <c r="S269" i="5"/>
  <c r="T269" i="5"/>
  <c r="U269" i="5"/>
  <c r="V269" i="5"/>
  <c r="W269" i="5"/>
  <c r="A270" i="5"/>
  <c r="B270" i="5"/>
  <c r="I270" i="5"/>
  <c r="J270" i="5"/>
  <c r="K270" i="5"/>
  <c r="L270" i="5"/>
  <c r="M270" i="5"/>
  <c r="N270" i="5"/>
  <c r="P270" i="5"/>
  <c r="Q270" i="5"/>
  <c r="R270" i="5"/>
  <c r="S270" i="5"/>
  <c r="T270" i="5"/>
  <c r="U270" i="5"/>
  <c r="V270" i="5"/>
  <c r="W270" i="5"/>
  <c r="A271" i="5"/>
  <c r="B271" i="5"/>
  <c r="I271" i="5"/>
  <c r="J271" i="5"/>
  <c r="K271" i="5"/>
  <c r="L271" i="5"/>
  <c r="M271" i="5"/>
  <c r="N271" i="5"/>
  <c r="P271" i="5"/>
  <c r="Q271" i="5"/>
  <c r="R271" i="5"/>
  <c r="S271" i="5"/>
  <c r="T271" i="5"/>
  <c r="U271" i="5"/>
  <c r="V271" i="5"/>
  <c r="W271" i="5"/>
  <c r="A272" i="5"/>
  <c r="B272" i="5"/>
  <c r="I272" i="5"/>
  <c r="J272" i="5"/>
  <c r="K272" i="5"/>
  <c r="L272" i="5"/>
  <c r="M272" i="5"/>
  <c r="N272" i="5"/>
  <c r="P272" i="5"/>
  <c r="Q272" i="5"/>
  <c r="R272" i="5"/>
  <c r="S272" i="5"/>
  <c r="T272" i="5"/>
  <c r="U272" i="5"/>
  <c r="V272" i="5"/>
  <c r="W272" i="5"/>
  <c r="A273" i="5"/>
  <c r="B273" i="5"/>
  <c r="I273" i="5"/>
  <c r="J273" i="5"/>
  <c r="K273" i="5"/>
  <c r="L273" i="5"/>
  <c r="M273" i="5"/>
  <c r="N273" i="5"/>
  <c r="P273" i="5"/>
  <c r="Q273" i="5"/>
  <c r="R273" i="5"/>
  <c r="S273" i="5"/>
  <c r="T273" i="5"/>
  <c r="U273" i="5"/>
  <c r="V273" i="5"/>
  <c r="W273" i="5"/>
  <c r="A274" i="5"/>
  <c r="B274" i="5"/>
  <c r="I274" i="5"/>
  <c r="J274" i="5"/>
  <c r="K274" i="5"/>
  <c r="L274" i="5"/>
  <c r="M274" i="5"/>
  <c r="N274" i="5"/>
  <c r="P274" i="5"/>
  <c r="Q274" i="5"/>
  <c r="R274" i="5"/>
  <c r="S274" i="5"/>
  <c r="T274" i="5"/>
  <c r="U274" i="5"/>
  <c r="V274" i="5"/>
  <c r="W274" i="5"/>
  <c r="A275" i="5"/>
  <c r="B275" i="5"/>
  <c r="I275" i="5"/>
  <c r="J275" i="5"/>
  <c r="K275" i="5"/>
  <c r="L275" i="5"/>
  <c r="M275" i="5"/>
  <c r="N275" i="5"/>
  <c r="P275" i="5"/>
  <c r="Q275" i="5"/>
  <c r="R275" i="5"/>
  <c r="S275" i="5"/>
  <c r="T275" i="5"/>
  <c r="U275" i="5"/>
  <c r="V275" i="5"/>
  <c r="W275" i="5"/>
  <c r="A276" i="5"/>
  <c r="B276" i="5"/>
  <c r="I276" i="5"/>
  <c r="J276" i="5"/>
  <c r="K276" i="5"/>
  <c r="L276" i="5"/>
  <c r="M276" i="5"/>
  <c r="N276" i="5"/>
  <c r="P276" i="5"/>
  <c r="Q276" i="5"/>
  <c r="R276" i="5"/>
  <c r="S276" i="5"/>
  <c r="T276" i="5"/>
  <c r="U276" i="5"/>
  <c r="V276" i="5"/>
  <c r="W276" i="5"/>
  <c r="A277" i="5"/>
  <c r="B277" i="5"/>
  <c r="I277" i="5"/>
  <c r="J277" i="5"/>
  <c r="K277" i="5"/>
  <c r="L277" i="5"/>
  <c r="M277" i="5"/>
  <c r="N277" i="5"/>
  <c r="P277" i="5"/>
  <c r="Q277" i="5"/>
  <c r="R277" i="5"/>
  <c r="S277" i="5"/>
  <c r="T277" i="5"/>
  <c r="U277" i="5"/>
  <c r="V277" i="5"/>
  <c r="W277" i="5"/>
  <c r="A278" i="5"/>
  <c r="B278" i="5"/>
  <c r="I278" i="5"/>
  <c r="J278" i="5"/>
  <c r="K278" i="5"/>
  <c r="L278" i="5"/>
  <c r="M278" i="5"/>
  <c r="N278" i="5"/>
  <c r="P278" i="5"/>
  <c r="Q278" i="5"/>
  <c r="R278" i="5"/>
  <c r="S278" i="5"/>
  <c r="T278" i="5"/>
  <c r="U278" i="5"/>
  <c r="V278" i="5"/>
  <c r="W278" i="5"/>
  <c r="A279" i="5"/>
  <c r="B279" i="5"/>
  <c r="I279" i="5"/>
  <c r="J279" i="5"/>
  <c r="K279" i="5"/>
  <c r="L279" i="5"/>
  <c r="M279" i="5"/>
  <c r="N279" i="5"/>
  <c r="P279" i="5"/>
  <c r="Q279" i="5"/>
  <c r="R279" i="5"/>
  <c r="S279" i="5"/>
  <c r="T279" i="5"/>
  <c r="U279" i="5"/>
  <c r="V279" i="5"/>
  <c r="W279" i="5"/>
  <c r="A280" i="5"/>
  <c r="B280" i="5"/>
  <c r="I280" i="5"/>
  <c r="J280" i="5"/>
  <c r="K280" i="5"/>
  <c r="L280" i="5"/>
  <c r="M280" i="5"/>
  <c r="N280" i="5"/>
  <c r="P280" i="5"/>
  <c r="Q280" i="5"/>
  <c r="R280" i="5"/>
  <c r="S280" i="5"/>
  <c r="T280" i="5"/>
  <c r="U280" i="5"/>
  <c r="V280" i="5"/>
  <c r="W280" i="5"/>
  <c r="A281" i="5"/>
  <c r="B281" i="5"/>
  <c r="I281" i="5"/>
  <c r="J281" i="5"/>
  <c r="K281" i="5"/>
  <c r="L281" i="5"/>
  <c r="M281" i="5"/>
  <c r="N281" i="5"/>
  <c r="P281" i="5"/>
  <c r="Q281" i="5"/>
  <c r="R281" i="5"/>
  <c r="S281" i="5"/>
  <c r="T281" i="5"/>
  <c r="U281" i="5"/>
  <c r="V281" i="5"/>
  <c r="W281" i="5"/>
  <c r="A282" i="5"/>
  <c r="B282" i="5"/>
  <c r="I282" i="5"/>
  <c r="J282" i="5"/>
  <c r="K282" i="5"/>
  <c r="L282" i="5"/>
  <c r="M282" i="5"/>
  <c r="N282" i="5"/>
  <c r="P282" i="5"/>
  <c r="Q282" i="5"/>
  <c r="R282" i="5"/>
  <c r="S282" i="5"/>
  <c r="T282" i="5"/>
  <c r="U282" i="5"/>
  <c r="V282" i="5"/>
  <c r="W282" i="5"/>
  <c r="A283" i="5"/>
  <c r="B283" i="5"/>
  <c r="I283" i="5"/>
  <c r="J283" i="5"/>
  <c r="K283" i="5"/>
  <c r="L283" i="5"/>
  <c r="M283" i="5"/>
  <c r="N283" i="5"/>
  <c r="P283" i="5"/>
  <c r="Q283" i="5"/>
  <c r="R283" i="5"/>
  <c r="S283" i="5"/>
  <c r="T283" i="5"/>
  <c r="U283" i="5"/>
  <c r="V283" i="5"/>
  <c r="W283" i="5"/>
  <c r="A284" i="5"/>
  <c r="B284" i="5"/>
  <c r="I284" i="5"/>
  <c r="J284" i="5"/>
  <c r="K284" i="5"/>
  <c r="L284" i="5"/>
  <c r="M284" i="5"/>
  <c r="N284" i="5"/>
  <c r="P284" i="5"/>
  <c r="Q284" i="5"/>
  <c r="R284" i="5"/>
  <c r="S284" i="5"/>
  <c r="T284" i="5"/>
  <c r="U284" i="5"/>
  <c r="V284" i="5"/>
  <c r="W284" i="5"/>
  <c r="A285" i="5"/>
  <c r="B285" i="5"/>
  <c r="I285" i="5"/>
  <c r="J285" i="5"/>
  <c r="K285" i="5"/>
  <c r="L285" i="5"/>
  <c r="M285" i="5"/>
  <c r="N285" i="5"/>
  <c r="P285" i="5"/>
  <c r="Q285" i="5"/>
  <c r="R285" i="5"/>
  <c r="S285" i="5"/>
  <c r="T285" i="5"/>
  <c r="U285" i="5"/>
  <c r="V285" i="5"/>
  <c r="W285" i="5"/>
  <c r="A286" i="5"/>
  <c r="B286" i="5"/>
  <c r="I286" i="5"/>
  <c r="J286" i="5"/>
  <c r="K286" i="5"/>
  <c r="L286" i="5"/>
  <c r="M286" i="5"/>
  <c r="N286" i="5"/>
  <c r="P286" i="5"/>
  <c r="Q286" i="5"/>
  <c r="R286" i="5"/>
  <c r="S286" i="5"/>
  <c r="T286" i="5"/>
  <c r="U286" i="5"/>
  <c r="V286" i="5"/>
  <c r="W286" i="5"/>
  <c r="A287" i="5"/>
  <c r="B287" i="5"/>
  <c r="I287" i="5"/>
  <c r="J287" i="5"/>
  <c r="K287" i="5"/>
  <c r="L287" i="5"/>
  <c r="M287" i="5"/>
  <c r="N287" i="5"/>
  <c r="P287" i="5"/>
  <c r="Q287" i="5"/>
  <c r="R287" i="5"/>
  <c r="S287" i="5"/>
  <c r="T287" i="5"/>
  <c r="U287" i="5"/>
  <c r="V287" i="5"/>
  <c r="W287" i="5"/>
  <c r="A288" i="5"/>
  <c r="B288" i="5"/>
  <c r="I288" i="5"/>
  <c r="J288" i="5"/>
  <c r="K288" i="5"/>
  <c r="L288" i="5"/>
  <c r="M288" i="5"/>
  <c r="N288" i="5"/>
  <c r="P288" i="5"/>
  <c r="Q288" i="5"/>
  <c r="R288" i="5"/>
  <c r="S288" i="5"/>
  <c r="T288" i="5"/>
  <c r="U288" i="5"/>
  <c r="V288" i="5"/>
  <c r="W288" i="5"/>
  <c r="A289" i="5"/>
  <c r="B289" i="5"/>
  <c r="I289" i="5"/>
  <c r="J289" i="5"/>
  <c r="K289" i="5"/>
  <c r="L289" i="5"/>
  <c r="M289" i="5"/>
  <c r="N289" i="5"/>
  <c r="P289" i="5"/>
  <c r="Q289" i="5"/>
  <c r="R289" i="5"/>
  <c r="S289" i="5"/>
  <c r="T289" i="5"/>
  <c r="U289" i="5"/>
  <c r="V289" i="5"/>
  <c r="W289" i="5"/>
  <c r="A290" i="5"/>
  <c r="B290" i="5"/>
  <c r="I290" i="5"/>
  <c r="J290" i="5"/>
  <c r="K290" i="5"/>
  <c r="L290" i="5"/>
  <c r="M290" i="5"/>
  <c r="N290" i="5"/>
  <c r="P290" i="5"/>
  <c r="Q290" i="5"/>
  <c r="R290" i="5"/>
  <c r="S290" i="5"/>
  <c r="T290" i="5"/>
  <c r="U290" i="5"/>
  <c r="V290" i="5"/>
  <c r="W290" i="5"/>
  <c r="A291" i="5"/>
  <c r="B291" i="5"/>
  <c r="I291" i="5"/>
  <c r="J291" i="5"/>
  <c r="K291" i="5"/>
  <c r="L291" i="5"/>
  <c r="M291" i="5"/>
  <c r="N291" i="5"/>
  <c r="P291" i="5"/>
  <c r="Q291" i="5"/>
  <c r="R291" i="5"/>
  <c r="S291" i="5"/>
  <c r="T291" i="5"/>
  <c r="U291" i="5"/>
  <c r="V291" i="5"/>
  <c r="W291" i="5"/>
  <c r="A292" i="5"/>
  <c r="B292" i="5"/>
  <c r="I292" i="5"/>
  <c r="J292" i="5"/>
  <c r="K292" i="5"/>
  <c r="L292" i="5"/>
  <c r="M292" i="5"/>
  <c r="N292" i="5"/>
  <c r="P292" i="5"/>
  <c r="Q292" i="5"/>
  <c r="R292" i="5"/>
  <c r="S292" i="5"/>
  <c r="T292" i="5"/>
  <c r="U292" i="5"/>
  <c r="V292" i="5"/>
  <c r="W292" i="5"/>
  <c r="A293" i="5"/>
  <c r="B293" i="5"/>
  <c r="I293" i="5"/>
  <c r="J293" i="5"/>
  <c r="K293" i="5"/>
  <c r="L293" i="5"/>
  <c r="M293" i="5"/>
  <c r="N293" i="5"/>
  <c r="P293" i="5"/>
  <c r="Q293" i="5"/>
  <c r="R293" i="5"/>
  <c r="S293" i="5"/>
  <c r="T293" i="5"/>
  <c r="U293" i="5"/>
  <c r="V293" i="5"/>
  <c r="W293" i="5"/>
  <c r="A294" i="5"/>
  <c r="B294" i="5"/>
  <c r="I294" i="5"/>
  <c r="J294" i="5"/>
  <c r="K294" i="5"/>
  <c r="L294" i="5"/>
  <c r="M294" i="5"/>
  <c r="N294" i="5"/>
  <c r="P294" i="5"/>
  <c r="Q294" i="5"/>
  <c r="R294" i="5"/>
  <c r="S294" i="5"/>
  <c r="T294" i="5"/>
  <c r="U294" i="5"/>
  <c r="V294" i="5"/>
  <c r="W294" i="5"/>
  <c r="A295" i="5"/>
  <c r="B295" i="5"/>
  <c r="I295" i="5"/>
  <c r="J295" i="5"/>
  <c r="K295" i="5"/>
  <c r="L295" i="5"/>
  <c r="M295" i="5"/>
  <c r="N295" i="5"/>
  <c r="P295" i="5"/>
  <c r="Q295" i="5"/>
  <c r="R295" i="5"/>
  <c r="S295" i="5"/>
  <c r="T295" i="5"/>
  <c r="U295" i="5"/>
  <c r="V295" i="5"/>
  <c r="W295" i="5"/>
  <c r="A296" i="5"/>
  <c r="B296" i="5"/>
  <c r="I296" i="5"/>
  <c r="J296" i="5"/>
  <c r="K296" i="5"/>
  <c r="L296" i="5"/>
  <c r="M296" i="5"/>
  <c r="N296" i="5"/>
  <c r="P296" i="5"/>
  <c r="Q296" i="5"/>
  <c r="R296" i="5"/>
  <c r="S296" i="5"/>
  <c r="T296" i="5"/>
  <c r="U296" i="5"/>
  <c r="V296" i="5"/>
  <c r="W296" i="5"/>
  <c r="A297" i="5"/>
  <c r="B297" i="5"/>
  <c r="I297" i="5"/>
  <c r="J297" i="5"/>
  <c r="K297" i="5"/>
  <c r="L297" i="5"/>
  <c r="M297" i="5"/>
  <c r="N297" i="5"/>
  <c r="P297" i="5"/>
  <c r="Q297" i="5"/>
  <c r="R297" i="5"/>
  <c r="S297" i="5"/>
  <c r="T297" i="5"/>
  <c r="U297" i="5"/>
  <c r="V297" i="5"/>
  <c r="W297" i="5"/>
  <c r="A298" i="5"/>
  <c r="B298" i="5"/>
  <c r="I298" i="5"/>
  <c r="J298" i="5"/>
  <c r="K298" i="5"/>
  <c r="L298" i="5"/>
  <c r="M298" i="5"/>
  <c r="N298" i="5"/>
  <c r="P298" i="5"/>
  <c r="Q298" i="5"/>
  <c r="R298" i="5"/>
  <c r="S298" i="5"/>
  <c r="T298" i="5"/>
  <c r="U298" i="5"/>
  <c r="V298" i="5"/>
  <c r="W298" i="5"/>
  <c r="A299" i="5"/>
  <c r="B299" i="5"/>
  <c r="I299" i="5"/>
  <c r="J299" i="5"/>
  <c r="K299" i="5"/>
  <c r="L299" i="5"/>
  <c r="M299" i="5"/>
  <c r="N299" i="5"/>
  <c r="P299" i="5"/>
  <c r="Q299" i="5"/>
  <c r="R299" i="5"/>
  <c r="S299" i="5"/>
  <c r="T299" i="5"/>
  <c r="U299" i="5"/>
  <c r="V299" i="5"/>
  <c r="W299" i="5"/>
  <c r="A300" i="5"/>
  <c r="B300" i="5"/>
  <c r="I300" i="5"/>
  <c r="J300" i="5"/>
  <c r="K300" i="5"/>
  <c r="L300" i="5"/>
  <c r="M300" i="5"/>
  <c r="N300" i="5"/>
  <c r="P300" i="5"/>
  <c r="Q300" i="5"/>
  <c r="R300" i="5"/>
  <c r="S300" i="5"/>
  <c r="T300" i="5"/>
  <c r="U300" i="5"/>
  <c r="V300" i="5"/>
  <c r="W300" i="5"/>
  <c r="A301" i="5"/>
  <c r="B301" i="5"/>
  <c r="I301" i="5"/>
  <c r="J301" i="5"/>
  <c r="K301" i="5"/>
  <c r="L301" i="5"/>
  <c r="M301" i="5"/>
  <c r="N301" i="5"/>
  <c r="P301" i="5"/>
  <c r="Q301" i="5"/>
  <c r="R301" i="5"/>
  <c r="S301" i="5"/>
  <c r="T301" i="5"/>
  <c r="U301" i="5"/>
  <c r="V301" i="5"/>
  <c r="W301" i="5"/>
  <c r="A302" i="5"/>
  <c r="B302" i="5"/>
  <c r="I302" i="5"/>
  <c r="J302" i="5"/>
  <c r="K302" i="5"/>
  <c r="L302" i="5"/>
  <c r="M302" i="5"/>
  <c r="N302" i="5"/>
  <c r="P302" i="5"/>
  <c r="Q302" i="5"/>
  <c r="R302" i="5"/>
  <c r="S302" i="5"/>
  <c r="T302" i="5"/>
  <c r="U302" i="5"/>
  <c r="V302" i="5"/>
  <c r="W302" i="5"/>
  <c r="A303" i="5"/>
  <c r="B303" i="5"/>
  <c r="I303" i="5"/>
  <c r="J303" i="5"/>
  <c r="K303" i="5"/>
  <c r="L303" i="5"/>
  <c r="M303" i="5"/>
  <c r="N303" i="5"/>
  <c r="P303" i="5"/>
  <c r="Q303" i="5"/>
  <c r="R303" i="5"/>
  <c r="S303" i="5"/>
  <c r="T303" i="5"/>
  <c r="U303" i="5"/>
  <c r="V303" i="5"/>
  <c r="W303" i="5"/>
  <c r="A304" i="5"/>
  <c r="B304" i="5"/>
  <c r="I304" i="5"/>
  <c r="J304" i="5"/>
  <c r="K304" i="5"/>
  <c r="L304" i="5"/>
  <c r="M304" i="5"/>
  <c r="N304" i="5"/>
  <c r="P304" i="5"/>
  <c r="Q304" i="5"/>
  <c r="R304" i="5"/>
  <c r="S304" i="5"/>
  <c r="T304" i="5"/>
  <c r="U304" i="5"/>
  <c r="V304" i="5"/>
  <c r="W304" i="5"/>
  <c r="A305" i="5"/>
  <c r="B305" i="5"/>
  <c r="I305" i="5"/>
  <c r="J305" i="5"/>
  <c r="K305" i="5"/>
  <c r="L305" i="5"/>
  <c r="M305" i="5"/>
  <c r="N305" i="5"/>
  <c r="P305" i="5"/>
  <c r="Q305" i="5"/>
  <c r="R305" i="5"/>
  <c r="S305" i="5"/>
  <c r="T305" i="5"/>
  <c r="U305" i="5"/>
  <c r="V305" i="5"/>
  <c r="W305" i="5"/>
  <c r="A306" i="5"/>
  <c r="B306" i="5"/>
  <c r="I306" i="5"/>
  <c r="J306" i="5"/>
  <c r="K306" i="5"/>
  <c r="L306" i="5"/>
  <c r="M306" i="5"/>
  <c r="N306" i="5"/>
  <c r="P306" i="5"/>
  <c r="Q306" i="5"/>
  <c r="R306" i="5"/>
  <c r="S306" i="5"/>
  <c r="T306" i="5"/>
  <c r="U306" i="5"/>
  <c r="V306" i="5"/>
  <c r="W306" i="5"/>
  <c r="A307" i="5"/>
  <c r="B307" i="5"/>
  <c r="I307" i="5"/>
  <c r="J307" i="5"/>
  <c r="K307" i="5"/>
  <c r="L307" i="5"/>
  <c r="M307" i="5"/>
  <c r="N307" i="5"/>
  <c r="P307" i="5"/>
  <c r="Q307" i="5"/>
  <c r="R307" i="5"/>
  <c r="S307" i="5"/>
  <c r="T307" i="5"/>
  <c r="U307" i="5"/>
  <c r="V307" i="5"/>
  <c r="W307" i="5"/>
  <c r="A308" i="5"/>
  <c r="B308" i="5"/>
  <c r="I308" i="5"/>
  <c r="J308" i="5"/>
  <c r="K308" i="5"/>
  <c r="L308" i="5"/>
  <c r="M308" i="5"/>
  <c r="N308" i="5"/>
  <c r="P308" i="5"/>
  <c r="Q308" i="5"/>
  <c r="R308" i="5"/>
  <c r="S308" i="5"/>
  <c r="T308" i="5"/>
  <c r="U308" i="5"/>
  <c r="V308" i="5"/>
  <c r="W308" i="5"/>
  <c r="A309" i="5"/>
  <c r="B309" i="5"/>
  <c r="I309" i="5"/>
  <c r="J309" i="5"/>
  <c r="K309" i="5"/>
  <c r="L309" i="5"/>
  <c r="M309" i="5"/>
  <c r="N309" i="5"/>
  <c r="P309" i="5"/>
  <c r="Q309" i="5"/>
  <c r="R309" i="5"/>
  <c r="S309" i="5"/>
  <c r="T309" i="5"/>
  <c r="U309" i="5"/>
  <c r="V309" i="5"/>
  <c r="W309" i="5"/>
  <c r="A310" i="5"/>
  <c r="B310" i="5"/>
  <c r="I310" i="5"/>
  <c r="J310" i="5"/>
  <c r="K310" i="5"/>
  <c r="L310" i="5"/>
  <c r="M310" i="5"/>
  <c r="N310" i="5"/>
  <c r="P310" i="5"/>
  <c r="Q310" i="5"/>
  <c r="R310" i="5"/>
  <c r="S310" i="5"/>
  <c r="T310" i="5"/>
  <c r="U310" i="5"/>
  <c r="V310" i="5"/>
  <c r="W310" i="5"/>
  <c r="A311" i="5"/>
  <c r="B311" i="5"/>
  <c r="I311" i="5"/>
  <c r="J311" i="5"/>
  <c r="K311" i="5"/>
  <c r="L311" i="5"/>
  <c r="M311" i="5"/>
  <c r="N311" i="5"/>
  <c r="P311" i="5"/>
  <c r="Q311" i="5"/>
  <c r="R311" i="5"/>
  <c r="S311" i="5"/>
  <c r="T311" i="5"/>
  <c r="U311" i="5"/>
  <c r="V311" i="5"/>
  <c r="W311" i="5"/>
  <c r="A312" i="5"/>
  <c r="B312" i="5"/>
  <c r="I312" i="5"/>
  <c r="J312" i="5"/>
  <c r="K312" i="5"/>
  <c r="L312" i="5"/>
  <c r="M312" i="5"/>
  <c r="N312" i="5"/>
  <c r="P312" i="5"/>
  <c r="Q312" i="5"/>
  <c r="R312" i="5"/>
  <c r="S312" i="5"/>
  <c r="T312" i="5"/>
  <c r="U312" i="5"/>
  <c r="V312" i="5"/>
  <c r="W312" i="5"/>
  <c r="A313" i="5"/>
  <c r="B313" i="5"/>
  <c r="I313" i="5"/>
  <c r="J313" i="5"/>
  <c r="K313" i="5"/>
  <c r="L313" i="5"/>
  <c r="M313" i="5"/>
  <c r="N313" i="5"/>
  <c r="P313" i="5"/>
  <c r="Q313" i="5"/>
  <c r="R313" i="5"/>
  <c r="S313" i="5"/>
  <c r="T313" i="5"/>
  <c r="U313" i="5"/>
  <c r="V313" i="5"/>
  <c r="W313" i="5"/>
  <c r="A314" i="5"/>
  <c r="B314" i="5"/>
  <c r="I314" i="5"/>
  <c r="J314" i="5"/>
  <c r="K314" i="5"/>
  <c r="L314" i="5"/>
  <c r="M314" i="5"/>
  <c r="N314" i="5"/>
  <c r="P314" i="5"/>
  <c r="Q314" i="5"/>
  <c r="R314" i="5"/>
  <c r="S314" i="5"/>
  <c r="T314" i="5"/>
  <c r="U314" i="5"/>
  <c r="V314" i="5"/>
  <c r="W314" i="5"/>
  <c r="A315" i="5"/>
  <c r="B315" i="5"/>
  <c r="I315" i="5"/>
  <c r="J315" i="5"/>
  <c r="K315" i="5"/>
  <c r="L315" i="5"/>
  <c r="M315" i="5"/>
  <c r="N315" i="5"/>
  <c r="P315" i="5"/>
  <c r="Q315" i="5"/>
  <c r="R315" i="5"/>
  <c r="S315" i="5"/>
  <c r="T315" i="5"/>
  <c r="U315" i="5"/>
  <c r="V315" i="5"/>
  <c r="W315" i="5"/>
  <c r="A316" i="5"/>
  <c r="B316" i="5"/>
  <c r="I316" i="5"/>
  <c r="J316" i="5"/>
  <c r="K316" i="5"/>
  <c r="L316" i="5"/>
  <c r="M316" i="5"/>
  <c r="N316" i="5"/>
  <c r="P316" i="5"/>
  <c r="Q316" i="5"/>
  <c r="R316" i="5"/>
  <c r="S316" i="5"/>
  <c r="T316" i="5"/>
  <c r="U316" i="5"/>
  <c r="V316" i="5"/>
  <c r="W316" i="5"/>
  <c r="A317" i="5"/>
  <c r="B317" i="5"/>
  <c r="I317" i="5"/>
  <c r="J317" i="5"/>
  <c r="K317" i="5"/>
  <c r="L317" i="5"/>
  <c r="M317" i="5"/>
  <c r="N317" i="5"/>
  <c r="P317" i="5"/>
  <c r="Q317" i="5"/>
  <c r="R317" i="5"/>
  <c r="S317" i="5"/>
  <c r="T317" i="5"/>
  <c r="U317" i="5"/>
  <c r="V317" i="5"/>
  <c r="W317" i="5"/>
  <c r="A318" i="5"/>
  <c r="B318" i="5"/>
  <c r="I318" i="5"/>
  <c r="J318" i="5"/>
  <c r="K318" i="5"/>
  <c r="L318" i="5"/>
  <c r="M318" i="5"/>
  <c r="N318" i="5"/>
  <c r="P318" i="5"/>
  <c r="Q318" i="5"/>
  <c r="R318" i="5"/>
  <c r="S318" i="5"/>
  <c r="T318" i="5"/>
  <c r="U318" i="5"/>
  <c r="V318" i="5"/>
  <c r="W318" i="5"/>
  <c r="A319" i="5"/>
  <c r="B319" i="5"/>
  <c r="I319" i="5"/>
  <c r="J319" i="5"/>
  <c r="K319" i="5"/>
  <c r="L319" i="5"/>
  <c r="M319" i="5"/>
  <c r="N319" i="5"/>
  <c r="P319" i="5"/>
  <c r="Q319" i="5"/>
  <c r="R319" i="5"/>
  <c r="S319" i="5"/>
  <c r="T319" i="5"/>
  <c r="U319" i="5"/>
  <c r="V319" i="5"/>
  <c r="W319" i="5"/>
  <c r="A320" i="5"/>
  <c r="B320" i="5"/>
  <c r="I320" i="5"/>
  <c r="J320" i="5"/>
  <c r="K320" i="5"/>
  <c r="L320" i="5"/>
  <c r="M320" i="5"/>
  <c r="N320" i="5"/>
  <c r="P320" i="5"/>
  <c r="Q320" i="5"/>
  <c r="R320" i="5"/>
  <c r="S320" i="5"/>
  <c r="T320" i="5"/>
  <c r="U320" i="5"/>
  <c r="V320" i="5"/>
  <c r="W320" i="5"/>
  <c r="A321" i="5"/>
  <c r="B321" i="5"/>
  <c r="I321" i="5"/>
  <c r="J321" i="5"/>
  <c r="K321" i="5"/>
  <c r="L321" i="5"/>
  <c r="M321" i="5"/>
  <c r="N321" i="5"/>
  <c r="P321" i="5"/>
  <c r="Q321" i="5"/>
  <c r="R321" i="5"/>
  <c r="S321" i="5"/>
  <c r="T321" i="5"/>
  <c r="U321" i="5"/>
  <c r="V321" i="5"/>
  <c r="W321" i="5"/>
  <c r="A322" i="5"/>
  <c r="B322" i="5"/>
  <c r="I322" i="5"/>
  <c r="J322" i="5"/>
  <c r="K322" i="5"/>
  <c r="L322" i="5"/>
  <c r="M322" i="5"/>
  <c r="N322" i="5"/>
  <c r="P322" i="5"/>
  <c r="Q322" i="5"/>
  <c r="R322" i="5"/>
  <c r="S322" i="5"/>
  <c r="T322" i="5"/>
  <c r="U322" i="5"/>
  <c r="V322" i="5"/>
  <c r="W322" i="5"/>
  <c r="A323" i="5"/>
  <c r="B323" i="5"/>
  <c r="I323" i="5"/>
  <c r="J323" i="5"/>
  <c r="K323" i="5"/>
  <c r="L323" i="5"/>
  <c r="M323" i="5"/>
  <c r="N323" i="5"/>
  <c r="P323" i="5"/>
  <c r="Q323" i="5"/>
  <c r="R323" i="5"/>
  <c r="S323" i="5"/>
  <c r="T323" i="5"/>
  <c r="U323" i="5"/>
  <c r="V323" i="5"/>
  <c r="W323" i="5"/>
  <c r="A324" i="5"/>
  <c r="B324" i="5"/>
  <c r="I324" i="5"/>
  <c r="J324" i="5"/>
  <c r="K324" i="5"/>
  <c r="L324" i="5"/>
  <c r="M324" i="5"/>
  <c r="N324" i="5"/>
  <c r="P324" i="5"/>
  <c r="Q324" i="5"/>
  <c r="R324" i="5"/>
  <c r="S324" i="5"/>
  <c r="T324" i="5"/>
  <c r="U324" i="5"/>
  <c r="V324" i="5"/>
  <c r="W324" i="5"/>
  <c r="A325" i="5"/>
  <c r="B325" i="5"/>
  <c r="I325" i="5"/>
  <c r="J325" i="5"/>
  <c r="K325" i="5"/>
  <c r="L325" i="5"/>
  <c r="M325" i="5"/>
  <c r="N325" i="5"/>
  <c r="P325" i="5"/>
  <c r="Q325" i="5"/>
  <c r="R325" i="5"/>
  <c r="S325" i="5"/>
  <c r="T325" i="5"/>
  <c r="U325" i="5"/>
  <c r="V325" i="5"/>
  <c r="W325" i="5"/>
  <c r="A326" i="5"/>
  <c r="B326" i="5"/>
  <c r="I326" i="5"/>
  <c r="J326" i="5"/>
  <c r="K326" i="5"/>
  <c r="L326" i="5"/>
  <c r="M326" i="5"/>
  <c r="N326" i="5"/>
  <c r="P326" i="5"/>
  <c r="Q326" i="5"/>
  <c r="R326" i="5"/>
  <c r="S326" i="5"/>
  <c r="T326" i="5"/>
  <c r="U326" i="5"/>
  <c r="V326" i="5"/>
  <c r="W326" i="5"/>
  <c r="A327" i="5"/>
  <c r="B327" i="5"/>
  <c r="I327" i="5"/>
  <c r="J327" i="5"/>
  <c r="K327" i="5"/>
  <c r="L327" i="5"/>
  <c r="M327" i="5"/>
  <c r="N327" i="5"/>
  <c r="P327" i="5"/>
  <c r="Q327" i="5"/>
  <c r="R327" i="5"/>
  <c r="S327" i="5"/>
  <c r="T327" i="5"/>
  <c r="U327" i="5"/>
  <c r="V327" i="5"/>
  <c r="W327" i="5"/>
  <c r="A328" i="5"/>
  <c r="B328" i="5"/>
  <c r="I328" i="5"/>
  <c r="J328" i="5"/>
  <c r="K328" i="5"/>
  <c r="L328" i="5"/>
  <c r="M328" i="5"/>
  <c r="N328" i="5"/>
  <c r="P328" i="5"/>
  <c r="Q328" i="5"/>
  <c r="R328" i="5"/>
  <c r="S328" i="5"/>
  <c r="T328" i="5"/>
  <c r="U328" i="5"/>
  <c r="V328" i="5"/>
  <c r="W328" i="5"/>
  <c r="A329" i="5"/>
  <c r="B329" i="5"/>
  <c r="I329" i="5"/>
  <c r="J329" i="5"/>
  <c r="K329" i="5"/>
  <c r="L329" i="5"/>
  <c r="M329" i="5"/>
  <c r="N329" i="5"/>
  <c r="P329" i="5"/>
  <c r="Q329" i="5"/>
  <c r="R329" i="5"/>
  <c r="S329" i="5"/>
  <c r="T329" i="5"/>
  <c r="U329" i="5"/>
  <c r="V329" i="5"/>
  <c r="W329" i="5"/>
  <c r="A330" i="5"/>
  <c r="B330" i="5"/>
  <c r="I330" i="5"/>
  <c r="J330" i="5"/>
  <c r="K330" i="5"/>
  <c r="L330" i="5"/>
  <c r="M330" i="5"/>
  <c r="N330" i="5"/>
  <c r="P330" i="5"/>
  <c r="Q330" i="5"/>
  <c r="R330" i="5"/>
  <c r="S330" i="5"/>
  <c r="T330" i="5"/>
  <c r="U330" i="5"/>
  <c r="V330" i="5"/>
  <c r="W330" i="5"/>
  <c r="A331" i="5"/>
  <c r="B331" i="5"/>
  <c r="I331" i="5"/>
  <c r="J331" i="5"/>
  <c r="K331" i="5"/>
  <c r="L331" i="5"/>
  <c r="M331" i="5"/>
  <c r="N331" i="5"/>
  <c r="P331" i="5"/>
  <c r="Q331" i="5"/>
  <c r="R331" i="5"/>
  <c r="S331" i="5"/>
  <c r="T331" i="5"/>
  <c r="U331" i="5"/>
  <c r="V331" i="5"/>
  <c r="W331" i="5"/>
  <c r="A332" i="5"/>
  <c r="B332" i="5"/>
  <c r="I332" i="5"/>
  <c r="J332" i="5"/>
  <c r="K332" i="5"/>
  <c r="L332" i="5"/>
  <c r="M332" i="5"/>
  <c r="N332" i="5"/>
  <c r="P332" i="5"/>
  <c r="Q332" i="5"/>
  <c r="R332" i="5"/>
  <c r="S332" i="5"/>
  <c r="T332" i="5"/>
  <c r="U332" i="5"/>
  <c r="V332" i="5"/>
  <c r="W332" i="5"/>
  <c r="A333" i="5"/>
  <c r="B333" i="5"/>
  <c r="I333" i="5"/>
  <c r="J333" i="5"/>
  <c r="K333" i="5"/>
  <c r="L333" i="5"/>
  <c r="M333" i="5"/>
  <c r="N333" i="5"/>
  <c r="P333" i="5"/>
  <c r="Q333" i="5"/>
  <c r="R333" i="5"/>
  <c r="S333" i="5"/>
  <c r="T333" i="5"/>
  <c r="U333" i="5"/>
  <c r="V333" i="5"/>
  <c r="W333" i="5"/>
  <c r="A334" i="5"/>
  <c r="B334" i="5"/>
  <c r="I334" i="5"/>
  <c r="J334" i="5"/>
  <c r="K334" i="5"/>
  <c r="L334" i="5"/>
  <c r="M334" i="5"/>
  <c r="N334" i="5"/>
  <c r="P334" i="5"/>
  <c r="Q334" i="5"/>
  <c r="R334" i="5"/>
  <c r="S334" i="5"/>
  <c r="T334" i="5"/>
  <c r="U334" i="5"/>
  <c r="V334" i="5"/>
  <c r="W334" i="5"/>
  <c r="A335" i="5"/>
  <c r="B335" i="5"/>
  <c r="I335" i="5"/>
  <c r="J335" i="5"/>
  <c r="K335" i="5"/>
  <c r="L335" i="5"/>
  <c r="M335" i="5"/>
  <c r="N335" i="5"/>
  <c r="P335" i="5"/>
  <c r="Q335" i="5"/>
  <c r="R335" i="5"/>
  <c r="S335" i="5"/>
  <c r="T335" i="5"/>
  <c r="U335" i="5"/>
  <c r="V335" i="5"/>
  <c r="W335" i="5"/>
  <c r="A336" i="5"/>
  <c r="B336" i="5"/>
  <c r="I336" i="5"/>
  <c r="J336" i="5"/>
  <c r="K336" i="5"/>
  <c r="L336" i="5"/>
  <c r="M336" i="5"/>
  <c r="N336" i="5"/>
  <c r="P336" i="5"/>
  <c r="Q336" i="5"/>
  <c r="R336" i="5"/>
  <c r="S336" i="5"/>
  <c r="T336" i="5"/>
  <c r="U336" i="5"/>
  <c r="V336" i="5"/>
  <c r="W336" i="5"/>
  <c r="A337" i="5"/>
  <c r="B337" i="5"/>
  <c r="I337" i="5"/>
  <c r="J337" i="5"/>
  <c r="K337" i="5"/>
  <c r="L337" i="5"/>
  <c r="M337" i="5"/>
  <c r="N337" i="5"/>
  <c r="P337" i="5"/>
  <c r="Q337" i="5"/>
  <c r="R337" i="5"/>
  <c r="S337" i="5"/>
  <c r="T337" i="5"/>
  <c r="U337" i="5"/>
  <c r="V337" i="5"/>
  <c r="W337" i="5"/>
  <c r="A338" i="5"/>
  <c r="B338" i="5"/>
  <c r="I338" i="5"/>
  <c r="J338" i="5"/>
  <c r="K338" i="5"/>
  <c r="L338" i="5"/>
  <c r="M338" i="5"/>
  <c r="N338" i="5"/>
  <c r="P338" i="5"/>
  <c r="Q338" i="5"/>
  <c r="R338" i="5"/>
  <c r="S338" i="5"/>
  <c r="T338" i="5"/>
  <c r="U338" i="5"/>
  <c r="V338" i="5"/>
  <c r="W338" i="5"/>
  <c r="A339" i="5"/>
  <c r="B339" i="5"/>
  <c r="I339" i="5"/>
  <c r="J339" i="5"/>
  <c r="K339" i="5"/>
  <c r="L339" i="5"/>
  <c r="M339" i="5"/>
  <c r="N339" i="5"/>
  <c r="P339" i="5"/>
  <c r="Q339" i="5"/>
  <c r="R339" i="5"/>
  <c r="S339" i="5"/>
  <c r="T339" i="5"/>
  <c r="U339" i="5"/>
  <c r="V339" i="5"/>
  <c r="W339" i="5"/>
  <c r="A340" i="5"/>
  <c r="B340" i="5"/>
  <c r="I340" i="5"/>
  <c r="J340" i="5"/>
  <c r="K340" i="5"/>
  <c r="L340" i="5"/>
  <c r="M340" i="5"/>
  <c r="N340" i="5"/>
  <c r="P340" i="5"/>
  <c r="Q340" i="5"/>
  <c r="R340" i="5"/>
  <c r="S340" i="5"/>
  <c r="T340" i="5"/>
  <c r="U340" i="5"/>
  <c r="V340" i="5"/>
  <c r="W340" i="5"/>
  <c r="A341" i="5"/>
  <c r="B341" i="5"/>
  <c r="I341" i="5"/>
  <c r="J341" i="5"/>
  <c r="K341" i="5"/>
  <c r="L341" i="5"/>
  <c r="M341" i="5"/>
  <c r="N341" i="5"/>
  <c r="P341" i="5"/>
  <c r="Q341" i="5"/>
  <c r="R341" i="5"/>
  <c r="S341" i="5"/>
  <c r="T341" i="5"/>
  <c r="U341" i="5"/>
  <c r="V341" i="5"/>
  <c r="W341" i="5"/>
  <c r="A342" i="5"/>
  <c r="B342" i="5"/>
  <c r="I342" i="5"/>
  <c r="J342" i="5"/>
  <c r="K342" i="5"/>
  <c r="L342" i="5"/>
  <c r="M342" i="5"/>
  <c r="N342" i="5"/>
  <c r="P342" i="5"/>
  <c r="Q342" i="5"/>
  <c r="R342" i="5"/>
  <c r="S342" i="5"/>
  <c r="T342" i="5"/>
  <c r="U342" i="5"/>
  <c r="V342" i="5"/>
  <c r="W342" i="5"/>
  <c r="A343" i="5"/>
  <c r="B343" i="5"/>
  <c r="I343" i="5"/>
  <c r="J343" i="5"/>
  <c r="K343" i="5"/>
  <c r="L343" i="5"/>
  <c r="M343" i="5"/>
  <c r="N343" i="5"/>
  <c r="P343" i="5"/>
  <c r="Q343" i="5"/>
  <c r="R343" i="5"/>
  <c r="S343" i="5"/>
  <c r="T343" i="5"/>
  <c r="U343" i="5"/>
  <c r="V343" i="5"/>
  <c r="W343" i="5"/>
  <c r="A344" i="5"/>
  <c r="B344" i="5"/>
  <c r="I344" i="5"/>
  <c r="J344" i="5"/>
  <c r="K344" i="5"/>
  <c r="L344" i="5"/>
  <c r="M344" i="5"/>
  <c r="N344" i="5"/>
  <c r="P344" i="5"/>
  <c r="Q344" i="5"/>
  <c r="R344" i="5"/>
  <c r="S344" i="5"/>
  <c r="T344" i="5"/>
  <c r="U344" i="5"/>
  <c r="V344" i="5"/>
  <c r="W344" i="5"/>
  <c r="A345" i="5"/>
  <c r="B345" i="5"/>
  <c r="I345" i="5"/>
  <c r="J345" i="5"/>
  <c r="K345" i="5"/>
  <c r="L345" i="5"/>
  <c r="M345" i="5"/>
  <c r="N345" i="5"/>
  <c r="P345" i="5"/>
  <c r="Q345" i="5"/>
  <c r="R345" i="5"/>
  <c r="S345" i="5"/>
  <c r="T345" i="5"/>
  <c r="U345" i="5"/>
  <c r="V345" i="5"/>
  <c r="W345" i="5"/>
  <c r="A346" i="5"/>
  <c r="B346" i="5"/>
  <c r="I346" i="5"/>
  <c r="J346" i="5"/>
  <c r="K346" i="5"/>
  <c r="L346" i="5"/>
  <c r="M346" i="5"/>
  <c r="N346" i="5"/>
  <c r="P346" i="5"/>
  <c r="Q346" i="5"/>
  <c r="R346" i="5"/>
  <c r="S346" i="5"/>
  <c r="T346" i="5"/>
  <c r="U346" i="5"/>
  <c r="V346" i="5"/>
  <c r="W346" i="5"/>
  <c r="A347" i="5"/>
  <c r="B347" i="5"/>
  <c r="I347" i="5"/>
  <c r="J347" i="5"/>
  <c r="K347" i="5"/>
  <c r="L347" i="5"/>
  <c r="M347" i="5"/>
  <c r="N347" i="5"/>
  <c r="P347" i="5"/>
  <c r="Q347" i="5"/>
  <c r="R347" i="5"/>
  <c r="S347" i="5"/>
  <c r="T347" i="5"/>
  <c r="U347" i="5"/>
  <c r="V347" i="5"/>
  <c r="W347" i="5"/>
  <c r="A348" i="5"/>
  <c r="B348" i="5"/>
  <c r="I348" i="5"/>
  <c r="J348" i="5"/>
  <c r="K348" i="5"/>
  <c r="L348" i="5"/>
  <c r="M348" i="5"/>
  <c r="N348" i="5"/>
  <c r="P348" i="5"/>
  <c r="Q348" i="5"/>
  <c r="R348" i="5"/>
  <c r="S348" i="5"/>
  <c r="T348" i="5"/>
  <c r="U348" i="5"/>
  <c r="V348" i="5"/>
  <c r="W348" i="5"/>
  <c r="A349" i="5"/>
  <c r="B349" i="5"/>
  <c r="I349" i="5"/>
  <c r="J349" i="5"/>
  <c r="K349" i="5"/>
  <c r="L349" i="5"/>
  <c r="M349" i="5"/>
  <c r="N349" i="5"/>
  <c r="P349" i="5"/>
  <c r="Q349" i="5"/>
  <c r="R349" i="5"/>
  <c r="S349" i="5"/>
  <c r="T349" i="5"/>
  <c r="U349" i="5"/>
  <c r="V349" i="5"/>
  <c r="W349" i="5"/>
  <c r="A350" i="5"/>
  <c r="B350" i="5"/>
  <c r="I350" i="5"/>
  <c r="J350" i="5"/>
  <c r="K350" i="5"/>
  <c r="L350" i="5"/>
  <c r="M350" i="5"/>
  <c r="N350" i="5"/>
  <c r="P350" i="5"/>
  <c r="Q350" i="5"/>
  <c r="R350" i="5"/>
  <c r="S350" i="5"/>
  <c r="T350" i="5"/>
  <c r="U350" i="5"/>
  <c r="V350" i="5"/>
  <c r="W350" i="5"/>
  <c r="A351" i="5"/>
  <c r="B351" i="5"/>
  <c r="I351" i="5"/>
  <c r="J351" i="5"/>
  <c r="K351" i="5"/>
  <c r="L351" i="5"/>
  <c r="M351" i="5"/>
  <c r="N351" i="5"/>
  <c r="P351" i="5"/>
  <c r="Q351" i="5"/>
  <c r="R351" i="5"/>
  <c r="S351" i="5"/>
  <c r="T351" i="5"/>
  <c r="U351" i="5"/>
  <c r="V351" i="5"/>
  <c r="W351" i="5"/>
  <c r="A352" i="5"/>
  <c r="B352" i="5"/>
  <c r="I352" i="5"/>
  <c r="J352" i="5"/>
  <c r="K352" i="5"/>
  <c r="L352" i="5"/>
  <c r="M352" i="5"/>
  <c r="N352" i="5"/>
  <c r="P352" i="5"/>
  <c r="Q352" i="5"/>
  <c r="R352" i="5"/>
  <c r="S352" i="5"/>
  <c r="T352" i="5"/>
  <c r="U352" i="5"/>
  <c r="V352" i="5"/>
  <c r="W352" i="5"/>
  <c r="A353" i="5"/>
  <c r="B353" i="5"/>
  <c r="I353" i="5"/>
  <c r="J353" i="5"/>
  <c r="K353" i="5"/>
  <c r="L353" i="5"/>
  <c r="M353" i="5"/>
  <c r="N353" i="5"/>
  <c r="P353" i="5"/>
  <c r="Q353" i="5"/>
  <c r="R353" i="5"/>
  <c r="S353" i="5"/>
  <c r="T353" i="5"/>
  <c r="U353" i="5"/>
  <c r="V353" i="5"/>
  <c r="W353" i="5"/>
  <c r="A354" i="5"/>
  <c r="B354" i="5"/>
  <c r="I354" i="5"/>
  <c r="J354" i="5"/>
  <c r="K354" i="5"/>
  <c r="L354" i="5"/>
  <c r="M354" i="5"/>
  <c r="N354" i="5"/>
  <c r="P354" i="5"/>
  <c r="Q354" i="5"/>
  <c r="R354" i="5"/>
  <c r="S354" i="5"/>
  <c r="T354" i="5"/>
  <c r="U354" i="5"/>
  <c r="V354" i="5"/>
  <c r="W354" i="5"/>
  <c r="A355" i="5"/>
  <c r="B355" i="5"/>
  <c r="I355" i="5"/>
  <c r="J355" i="5"/>
  <c r="K355" i="5"/>
  <c r="L355" i="5"/>
  <c r="M355" i="5"/>
  <c r="N355" i="5"/>
  <c r="P355" i="5"/>
  <c r="Q355" i="5"/>
  <c r="R355" i="5"/>
  <c r="S355" i="5"/>
  <c r="T355" i="5"/>
  <c r="U355" i="5"/>
  <c r="V355" i="5"/>
  <c r="W355" i="5"/>
  <c r="A356" i="5"/>
  <c r="B356" i="5"/>
  <c r="I356" i="5"/>
  <c r="J356" i="5"/>
  <c r="K356" i="5"/>
  <c r="L356" i="5"/>
  <c r="M356" i="5"/>
  <c r="N356" i="5"/>
  <c r="P356" i="5"/>
  <c r="Q356" i="5"/>
  <c r="R356" i="5"/>
  <c r="S356" i="5"/>
  <c r="T356" i="5"/>
  <c r="U356" i="5"/>
  <c r="V356" i="5"/>
  <c r="W356" i="5"/>
  <c r="A357" i="5"/>
  <c r="B357" i="5"/>
  <c r="I357" i="5"/>
  <c r="J357" i="5"/>
  <c r="K357" i="5"/>
  <c r="L357" i="5"/>
  <c r="M357" i="5"/>
  <c r="N357" i="5"/>
  <c r="P357" i="5"/>
  <c r="Q357" i="5"/>
  <c r="R357" i="5"/>
  <c r="S357" i="5"/>
  <c r="T357" i="5"/>
  <c r="U357" i="5"/>
  <c r="V357" i="5"/>
  <c r="W357" i="5"/>
  <c r="A358" i="5"/>
  <c r="B358" i="5"/>
  <c r="I358" i="5"/>
  <c r="J358" i="5"/>
  <c r="K358" i="5"/>
  <c r="L358" i="5"/>
  <c r="M358" i="5"/>
  <c r="N358" i="5"/>
  <c r="P358" i="5"/>
  <c r="Q358" i="5"/>
  <c r="R358" i="5"/>
  <c r="S358" i="5"/>
  <c r="T358" i="5"/>
  <c r="U358" i="5"/>
  <c r="V358" i="5"/>
  <c r="W358" i="5"/>
  <c r="A359" i="5"/>
  <c r="B359" i="5"/>
  <c r="I359" i="5"/>
  <c r="J359" i="5"/>
  <c r="K359" i="5"/>
  <c r="L359" i="5"/>
  <c r="M359" i="5"/>
  <c r="N359" i="5"/>
  <c r="P359" i="5"/>
  <c r="Q359" i="5"/>
  <c r="R359" i="5"/>
  <c r="S359" i="5"/>
  <c r="T359" i="5"/>
  <c r="U359" i="5"/>
  <c r="V359" i="5"/>
  <c r="W359" i="5"/>
  <c r="A360" i="5"/>
  <c r="B360" i="5"/>
  <c r="I360" i="5"/>
  <c r="J360" i="5"/>
  <c r="K360" i="5"/>
  <c r="L360" i="5"/>
  <c r="M360" i="5"/>
  <c r="N360" i="5"/>
  <c r="P360" i="5"/>
  <c r="Q360" i="5"/>
  <c r="R360" i="5"/>
  <c r="S360" i="5"/>
  <c r="T360" i="5"/>
  <c r="U360" i="5"/>
  <c r="V360" i="5"/>
  <c r="W360" i="5"/>
  <c r="A361" i="5"/>
  <c r="B361" i="5"/>
  <c r="I361" i="5"/>
  <c r="J361" i="5"/>
  <c r="K361" i="5"/>
  <c r="L361" i="5"/>
  <c r="M361" i="5"/>
  <c r="N361" i="5"/>
  <c r="P361" i="5"/>
  <c r="Q361" i="5"/>
  <c r="R361" i="5"/>
  <c r="S361" i="5"/>
  <c r="T361" i="5"/>
  <c r="U361" i="5"/>
  <c r="V361" i="5"/>
  <c r="W361" i="5"/>
  <c r="A362" i="5"/>
  <c r="B362" i="5"/>
  <c r="I362" i="5"/>
  <c r="J362" i="5"/>
  <c r="K362" i="5"/>
  <c r="L362" i="5"/>
  <c r="M362" i="5"/>
  <c r="N362" i="5"/>
  <c r="P362" i="5"/>
  <c r="Q362" i="5"/>
  <c r="R362" i="5"/>
  <c r="S362" i="5"/>
  <c r="T362" i="5"/>
  <c r="U362" i="5"/>
  <c r="V362" i="5"/>
  <c r="W362" i="5"/>
  <c r="A363" i="5"/>
  <c r="B363" i="5"/>
  <c r="I363" i="5"/>
  <c r="J363" i="5"/>
  <c r="K363" i="5"/>
  <c r="L363" i="5"/>
  <c r="M363" i="5"/>
  <c r="N363" i="5"/>
  <c r="P363" i="5"/>
  <c r="Q363" i="5"/>
  <c r="R363" i="5"/>
  <c r="S363" i="5"/>
  <c r="T363" i="5"/>
  <c r="U363" i="5"/>
  <c r="V363" i="5"/>
  <c r="W363" i="5"/>
  <c r="A364" i="5"/>
  <c r="B364" i="5"/>
  <c r="I364" i="5"/>
  <c r="J364" i="5"/>
  <c r="K364" i="5"/>
  <c r="L364" i="5"/>
  <c r="M364" i="5"/>
  <c r="N364" i="5"/>
  <c r="P364" i="5"/>
  <c r="Q364" i="5"/>
  <c r="R364" i="5"/>
  <c r="S364" i="5"/>
  <c r="T364" i="5"/>
  <c r="U364" i="5"/>
  <c r="V364" i="5"/>
  <c r="W364" i="5"/>
  <c r="A365" i="5"/>
  <c r="B365" i="5"/>
  <c r="I365" i="5"/>
  <c r="J365" i="5"/>
  <c r="K365" i="5"/>
  <c r="L365" i="5"/>
  <c r="M365" i="5"/>
  <c r="N365" i="5"/>
  <c r="P365" i="5"/>
  <c r="Q365" i="5"/>
  <c r="R365" i="5"/>
  <c r="S365" i="5"/>
  <c r="T365" i="5"/>
  <c r="U365" i="5"/>
  <c r="V365" i="5"/>
  <c r="W365" i="5"/>
  <c r="A366" i="5"/>
  <c r="B366" i="5"/>
  <c r="I366" i="5"/>
  <c r="J366" i="5"/>
  <c r="K366" i="5"/>
  <c r="L366" i="5"/>
  <c r="M366" i="5"/>
  <c r="N366" i="5"/>
  <c r="P366" i="5"/>
  <c r="Q366" i="5"/>
  <c r="R366" i="5"/>
  <c r="S366" i="5"/>
  <c r="T366" i="5"/>
  <c r="U366" i="5"/>
  <c r="V366" i="5"/>
  <c r="W366" i="5"/>
  <c r="A367" i="5"/>
  <c r="B367" i="5"/>
  <c r="I367" i="5"/>
  <c r="J367" i="5"/>
  <c r="K367" i="5"/>
  <c r="L367" i="5"/>
  <c r="M367" i="5"/>
  <c r="N367" i="5"/>
  <c r="P367" i="5"/>
  <c r="Q367" i="5"/>
  <c r="R367" i="5"/>
  <c r="S367" i="5"/>
  <c r="T367" i="5"/>
  <c r="U367" i="5"/>
  <c r="V367" i="5"/>
  <c r="W367" i="5"/>
  <c r="A368" i="5"/>
  <c r="B368" i="5"/>
  <c r="I368" i="5"/>
  <c r="J368" i="5"/>
  <c r="K368" i="5"/>
  <c r="L368" i="5"/>
  <c r="M368" i="5"/>
  <c r="N368" i="5"/>
  <c r="P368" i="5"/>
  <c r="Q368" i="5"/>
  <c r="R368" i="5"/>
  <c r="S368" i="5"/>
  <c r="T368" i="5"/>
  <c r="U368" i="5"/>
  <c r="V368" i="5"/>
  <c r="W368" i="5"/>
  <c r="A369" i="5"/>
  <c r="B369" i="5"/>
  <c r="I369" i="5"/>
  <c r="J369" i="5"/>
  <c r="K369" i="5"/>
  <c r="L369" i="5"/>
  <c r="M369" i="5"/>
  <c r="N369" i="5"/>
  <c r="P369" i="5"/>
  <c r="Q369" i="5"/>
  <c r="R369" i="5"/>
  <c r="S369" i="5"/>
  <c r="T369" i="5"/>
  <c r="U369" i="5"/>
  <c r="V369" i="5"/>
  <c r="W369" i="5"/>
  <c r="A370" i="5"/>
  <c r="B370" i="5"/>
  <c r="I370" i="5"/>
  <c r="J370" i="5"/>
  <c r="K370" i="5"/>
  <c r="L370" i="5"/>
  <c r="M370" i="5"/>
  <c r="N370" i="5"/>
  <c r="P370" i="5"/>
  <c r="Q370" i="5"/>
  <c r="R370" i="5"/>
  <c r="S370" i="5"/>
  <c r="T370" i="5"/>
  <c r="U370" i="5"/>
  <c r="V370" i="5"/>
  <c r="W370" i="5"/>
  <c r="A371" i="5"/>
  <c r="B371" i="5"/>
  <c r="I371" i="5"/>
  <c r="J371" i="5"/>
  <c r="K371" i="5"/>
  <c r="L371" i="5"/>
  <c r="M371" i="5"/>
  <c r="N371" i="5"/>
  <c r="P371" i="5"/>
  <c r="Q371" i="5"/>
  <c r="R371" i="5"/>
  <c r="S371" i="5"/>
  <c r="T371" i="5"/>
  <c r="U371" i="5"/>
  <c r="V371" i="5"/>
  <c r="W371" i="5"/>
  <c r="B1" i="6"/>
  <c r="C1" i="6"/>
  <c r="D1" i="6"/>
  <c r="E1" i="6"/>
  <c r="F1" i="6"/>
  <c r="G1" i="6"/>
  <c r="H1" i="6"/>
  <c r="I1" i="6"/>
  <c r="J1" i="6"/>
  <c r="K1" i="6"/>
  <c r="L1" i="6"/>
  <c r="M1" i="6"/>
  <c r="N1" i="6"/>
  <c r="O1" i="6"/>
  <c r="P1" i="6"/>
  <c r="Q1" i="6"/>
  <c r="R1" i="6"/>
  <c r="S1" i="6"/>
  <c r="T1" i="6"/>
  <c r="U1" i="6"/>
  <c r="V1" i="6"/>
  <c r="W1" i="6"/>
  <c r="K2" i="6"/>
  <c r="K3" i="6"/>
  <c r="L3" i="6"/>
  <c r="T3" i="6"/>
  <c r="B6" i="6"/>
  <c r="I6" i="6"/>
  <c r="J6" i="6"/>
  <c r="K6" i="6"/>
  <c r="L6" i="6"/>
  <c r="M6" i="6"/>
  <c r="N6" i="6"/>
  <c r="P6" i="6"/>
  <c r="Q6" i="6"/>
  <c r="R6" i="6"/>
  <c r="S6" i="6"/>
  <c r="T6" i="6"/>
  <c r="U6" i="6"/>
  <c r="V6" i="6"/>
  <c r="W6" i="6"/>
  <c r="A7" i="6"/>
  <c r="B7" i="6"/>
  <c r="I7" i="6"/>
  <c r="J7" i="6"/>
  <c r="K7" i="6"/>
  <c r="L7" i="6"/>
  <c r="M7" i="6"/>
  <c r="N7" i="6"/>
  <c r="P7" i="6"/>
  <c r="Q7" i="6"/>
  <c r="R7" i="6"/>
  <c r="S7" i="6"/>
  <c r="T7" i="6"/>
  <c r="U7" i="6"/>
  <c r="V7" i="6"/>
  <c r="W7" i="6"/>
  <c r="A8" i="6"/>
  <c r="B8" i="6"/>
  <c r="D8" i="6"/>
  <c r="I8" i="6"/>
  <c r="J8" i="6"/>
  <c r="K8" i="6"/>
  <c r="L8" i="6"/>
  <c r="M8" i="6"/>
  <c r="N8" i="6"/>
  <c r="P8" i="6"/>
  <c r="Q8" i="6"/>
  <c r="R8" i="6"/>
  <c r="S8" i="6"/>
  <c r="T8" i="6"/>
  <c r="U8" i="6"/>
  <c r="V8" i="6"/>
  <c r="W8" i="6"/>
  <c r="A9" i="6"/>
  <c r="B9" i="6"/>
  <c r="D9" i="6"/>
  <c r="I9" i="6"/>
  <c r="J9" i="6"/>
  <c r="K9" i="6"/>
  <c r="L9" i="6"/>
  <c r="M9" i="6"/>
  <c r="N9" i="6"/>
  <c r="P9" i="6"/>
  <c r="Q9" i="6"/>
  <c r="R9" i="6"/>
  <c r="S9" i="6"/>
  <c r="T9" i="6"/>
  <c r="U9" i="6"/>
  <c r="V9" i="6"/>
  <c r="W9" i="6"/>
  <c r="A10" i="6"/>
  <c r="B10" i="6"/>
  <c r="I10" i="6"/>
  <c r="J10" i="6"/>
  <c r="K10" i="6"/>
  <c r="L10" i="6"/>
  <c r="M10" i="6"/>
  <c r="N10" i="6"/>
  <c r="P10" i="6"/>
  <c r="Q10" i="6"/>
  <c r="R10" i="6"/>
  <c r="S10" i="6"/>
  <c r="T10" i="6"/>
  <c r="U10" i="6"/>
  <c r="V10" i="6"/>
  <c r="W10" i="6"/>
  <c r="A11" i="6"/>
  <c r="B11" i="6"/>
  <c r="I11" i="6"/>
  <c r="J11" i="6"/>
  <c r="K11" i="6"/>
  <c r="L11" i="6"/>
  <c r="M11" i="6"/>
  <c r="N11" i="6"/>
  <c r="P11" i="6"/>
  <c r="Q11" i="6"/>
  <c r="R11" i="6"/>
  <c r="S11" i="6"/>
  <c r="T11" i="6"/>
  <c r="U11" i="6"/>
  <c r="V11" i="6"/>
  <c r="W11" i="6"/>
  <c r="A12" i="6"/>
  <c r="B12" i="6"/>
  <c r="I12" i="6"/>
  <c r="J12" i="6"/>
  <c r="K12" i="6"/>
  <c r="L12" i="6"/>
  <c r="M12" i="6"/>
  <c r="N12" i="6"/>
  <c r="P12" i="6"/>
  <c r="Q12" i="6"/>
  <c r="R12" i="6"/>
  <c r="S12" i="6"/>
  <c r="T12" i="6"/>
  <c r="U12" i="6"/>
  <c r="V12" i="6"/>
  <c r="W12" i="6"/>
  <c r="A13" i="6"/>
  <c r="B13" i="6"/>
  <c r="I13" i="6"/>
  <c r="J13" i="6"/>
  <c r="K13" i="6"/>
  <c r="L13" i="6"/>
  <c r="M13" i="6"/>
  <c r="N13" i="6"/>
  <c r="P13" i="6"/>
  <c r="Q13" i="6"/>
  <c r="R13" i="6"/>
  <c r="S13" i="6"/>
  <c r="T13" i="6"/>
  <c r="U13" i="6"/>
  <c r="V13" i="6"/>
  <c r="W13" i="6"/>
  <c r="A14" i="6"/>
  <c r="B14" i="6"/>
  <c r="I14" i="6"/>
  <c r="J14" i="6"/>
  <c r="K14" i="6"/>
  <c r="L14" i="6"/>
  <c r="M14" i="6"/>
  <c r="N14" i="6"/>
  <c r="P14" i="6"/>
  <c r="Q14" i="6"/>
  <c r="R14" i="6"/>
  <c r="S14" i="6"/>
  <c r="T14" i="6"/>
  <c r="U14" i="6"/>
  <c r="V14" i="6"/>
  <c r="W14" i="6"/>
  <c r="A15" i="6"/>
  <c r="B15" i="6"/>
  <c r="I15" i="6"/>
  <c r="J15" i="6"/>
  <c r="K15" i="6"/>
  <c r="L15" i="6"/>
  <c r="M15" i="6"/>
  <c r="N15" i="6"/>
  <c r="P15" i="6"/>
  <c r="Q15" i="6"/>
  <c r="R15" i="6"/>
  <c r="S15" i="6"/>
  <c r="T15" i="6"/>
  <c r="U15" i="6"/>
  <c r="V15" i="6"/>
  <c r="W15" i="6"/>
  <c r="A16" i="6"/>
  <c r="B16" i="6"/>
  <c r="D16" i="6"/>
  <c r="I16" i="6"/>
  <c r="J16" i="6"/>
  <c r="K16" i="6"/>
  <c r="L16" i="6"/>
  <c r="M16" i="6"/>
  <c r="N16" i="6"/>
  <c r="P16" i="6"/>
  <c r="Q16" i="6"/>
  <c r="R16" i="6"/>
  <c r="S16" i="6"/>
  <c r="T16" i="6"/>
  <c r="U16" i="6"/>
  <c r="V16" i="6"/>
  <c r="W16" i="6"/>
  <c r="A17" i="6"/>
  <c r="B17" i="6"/>
  <c r="D17" i="6"/>
  <c r="I17" i="6"/>
  <c r="J17" i="6"/>
  <c r="K17" i="6"/>
  <c r="L17" i="6"/>
  <c r="M17" i="6"/>
  <c r="N17" i="6"/>
  <c r="P17" i="6"/>
  <c r="Q17" i="6"/>
  <c r="R17" i="6"/>
  <c r="S17" i="6"/>
  <c r="T17" i="6"/>
  <c r="U17" i="6"/>
  <c r="V17" i="6"/>
  <c r="W17" i="6"/>
  <c r="A18" i="6"/>
  <c r="B18" i="6"/>
  <c r="I18" i="6"/>
  <c r="J18" i="6"/>
  <c r="K18" i="6"/>
  <c r="L18" i="6"/>
  <c r="M18" i="6"/>
  <c r="N18" i="6"/>
  <c r="P18" i="6"/>
  <c r="Q18" i="6"/>
  <c r="R18" i="6"/>
  <c r="S18" i="6"/>
  <c r="T18" i="6"/>
  <c r="U18" i="6"/>
  <c r="V18" i="6"/>
  <c r="W18" i="6"/>
  <c r="A19" i="6"/>
  <c r="B19" i="6"/>
  <c r="I19" i="6"/>
  <c r="J19" i="6"/>
  <c r="K19" i="6"/>
  <c r="L19" i="6"/>
  <c r="M19" i="6"/>
  <c r="N19" i="6"/>
  <c r="P19" i="6"/>
  <c r="Q19" i="6"/>
  <c r="R19" i="6"/>
  <c r="S19" i="6"/>
  <c r="T19" i="6"/>
  <c r="U19" i="6"/>
  <c r="V19" i="6"/>
  <c r="W19" i="6"/>
  <c r="A20" i="6"/>
  <c r="B20" i="6"/>
  <c r="I20" i="6"/>
  <c r="J20" i="6"/>
  <c r="K20" i="6"/>
  <c r="L20" i="6"/>
  <c r="M20" i="6"/>
  <c r="N20" i="6"/>
  <c r="P20" i="6"/>
  <c r="Q20" i="6"/>
  <c r="R20" i="6"/>
  <c r="S20" i="6"/>
  <c r="T20" i="6"/>
  <c r="U20" i="6"/>
  <c r="V20" i="6"/>
  <c r="W20" i="6"/>
  <c r="A21" i="6"/>
  <c r="B21" i="6"/>
  <c r="D21" i="6"/>
  <c r="I21" i="6"/>
  <c r="J21" i="6"/>
  <c r="K21" i="6"/>
  <c r="L21" i="6"/>
  <c r="M21" i="6"/>
  <c r="N21" i="6"/>
  <c r="P21" i="6"/>
  <c r="Q21" i="6"/>
  <c r="R21" i="6"/>
  <c r="S21" i="6"/>
  <c r="T21" i="6"/>
  <c r="U21" i="6"/>
  <c r="V21" i="6"/>
  <c r="W21" i="6"/>
  <c r="A22" i="6"/>
  <c r="B22" i="6"/>
  <c r="D22" i="6"/>
  <c r="I22" i="6"/>
  <c r="J22" i="6"/>
  <c r="K22" i="6"/>
  <c r="L22" i="6"/>
  <c r="M22" i="6"/>
  <c r="N22" i="6"/>
  <c r="P22" i="6"/>
  <c r="Q22" i="6"/>
  <c r="R22" i="6"/>
  <c r="S22" i="6"/>
  <c r="T22" i="6"/>
  <c r="U22" i="6"/>
  <c r="V22" i="6"/>
  <c r="W22" i="6"/>
  <c r="A23" i="6"/>
  <c r="B23" i="6"/>
  <c r="D23" i="6"/>
  <c r="I23" i="6"/>
  <c r="J23" i="6"/>
  <c r="K23" i="6"/>
  <c r="L23" i="6"/>
  <c r="M23" i="6"/>
  <c r="N23" i="6"/>
  <c r="P23" i="6"/>
  <c r="Q23" i="6"/>
  <c r="R23" i="6"/>
  <c r="S23" i="6"/>
  <c r="T23" i="6"/>
  <c r="U23" i="6"/>
  <c r="V23" i="6"/>
  <c r="W23" i="6"/>
  <c r="A24" i="6"/>
  <c r="B24" i="6"/>
  <c r="D24" i="6"/>
  <c r="I24" i="6"/>
  <c r="J24" i="6"/>
  <c r="K24" i="6"/>
  <c r="L24" i="6"/>
  <c r="M24" i="6"/>
  <c r="N24" i="6"/>
  <c r="P24" i="6"/>
  <c r="Q24" i="6"/>
  <c r="R24" i="6"/>
  <c r="S24" i="6"/>
  <c r="T24" i="6"/>
  <c r="U24" i="6"/>
  <c r="V24" i="6"/>
  <c r="W24" i="6"/>
  <c r="A25" i="6"/>
  <c r="B25" i="6"/>
  <c r="I25" i="6"/>
  <c r="J25" i="6"/>
  <c r="K25" i="6"/>
  <c r="L25" i="6"/>
  <c r="M25" i="6"/>
  <c r="N25" i="6"/>
  <c r="P25" i="6"/>
  <c r="Q25" i="6"/>
  <c r="R25" i="6"/>
  <c r="S25" i="6"/>
  <c r="T25" i="6"/>
  <c r="U25" i="6"/>
  <c r="V25" i="6"/>
  <c r="W25" i="6"/>
  <c r="A26" i="6"/>
  <c r="B26" i="6"/>
  <c r="I26" i="6"/>
  <c r="J26" i="6"/>
  <c r="K26" i="6"/>
  <c r="L26" i="6"/>
  <c r="M26" i="6"/>
  <c r="N26" i="6"/>
  <c r="P26" i="6"/>
  <c r="Q26" i="6"/>
  <c r="R26" i="6"/>
  <c r="S26" i="6"/>
  <c r="T26" i="6"/>
  <c r="U26" i="6"/>
  <c r="V26" i="6"/>
  <c r="W26" i="6"/>
  <c r="A27" i="6"/>
  <c r="B27" i="6"/>
  <c r="D27" i="6"/>
  <c r="I27" i="6"/>
  <c r="J27" i="6"/>
  <c r="K27" i="6"/>
  <c r="L27" i="6"/>
  <c r="M27" i="6"/>
  <c r="N27" i="6"/>
  <c r="P27" i="6"/>
  <c r="Q27" i="6"/>
  <c r="R27" i="6"/>
  <c r="S27" i="6"/>
  <c r="T27" i="6"/>
  <c r="U27" i="6"/>
  <c r="V27" i="6"/>
  <c r="W27" i="6"/>
  <c r="A28" i="6"/>
  <c r="B28" i="6"/>
  <c r="D28" i="6"/>
  <c r="I28" i="6"/>
  <c r="J28" i="6"/>
  <c r="K28" i="6"/>
  <c r="L28" i="6"/>
  <c r="M28" i="6"/>
  <c r="N28" i="6"/>
  <c r="P28" i="6"/>
  <c r="Q28" i="6"/>
  <c r="R28" i="6"/>
  <c r="S28" i="6"/>
  <c r="T28" i="6"/>
  <c r="U28" i="6"/>
  <c r="V28" i="6"/>
  <c r="W28" i="6"/>
  <c r="A29" i="6"/>
  <c r="B29" i="6"/>
  <c r="D29" i="6"/>
  <c r="I29" i="6"/>
  <c r="J29" i="6"/>
  <c r="K29" i="6"/>
  <c r="L29" i="6"/>
  <c r="M29" i="6"/>
  <c r="N29" i="6"/>
  <c r="P29" i="6"/>
  <c r="Q29" i="6"/>
  <c r="R29" i="6"/>
  <c r="S29" i="6"/>
  <c r="T29" i="6"/>
  <c r="U29" i="6"/>
  <c r="V29" i="6"/>
  <c r="W29" i="6"/>
  <c r="A30" i="6"/>
  <c r="B30" i="6"/>
  <c r="D30" i="6"/>
  <c r="I30" i="6"/>
  <c r="J30" i="6"/>
  <c r="K30" i="6"/>
  <c r="L30" i="6"/>
  <c r="M30" i="6"/>
  <c r="N30" i="6"/>
  <c r="P30" i="6"/>
  <c r="Q30" i="6"/>
  <c r="R30" i="6"/>
  <c r="S30" i="6"/>
  <c r="T30" i="6"/>
  <c r="U30" i="6"/>
  <c r="V30" i="6"/>
  <c r="W30" i="6"/>
  <c r="A31" i="6"/>
  <c r="B31" i="6"/>
  <c r="D31" i="6"/>
  <c r="I31" i="6"/>
  <c r="J31" i="6"/>
  <c r="K31" i="6"/>
  <c r="L31" i="6"/>
  <c r="M31" i="6"/>
  <c r="N31" i="6"/>
  <c r="P31" i="6"/>
  <c r="Q31" i="6"/>
  <c r="R31" i="6"/>
  <c r="S31" i="6"/>
  <c r="T31" i="6"/>
  <c r="U31" i="6"/>
  <c r="V31" i="6"/>
  <c r="W31" i="6"/>
  <c r="A32" i="6"/>
  <c r="B32" i="6"/>
  <c r="I32" i="6"/>
  <c r="J32" i="6"/>
  <c r="K32" i="6"/>
  <c r="L32" i="6"/>
  <c r="M32" i="6"/>
  <c r="N32" i="6"/>
  <c r="P32" i="6"/>
  <c r="Q32" i="6"/>
  <c r="R32" i="6"/>
  <c r="S32" i="6"/>
  <c r="T32" i="6"/>
  <c r="U32" i="6"/>
  <c r="V32" i="6"/>
  <c r="W32" i="6"/>
  <c r="A33" i="6"/>
  <c r="B33" i="6"/>
  <c r="I33" i="6"/>
  <c r="J33" i="6"/>
  <c r="K33" i="6"/>
  <c r="L33" i="6"/>
  <c r="M33" i="6"/>
  <c r="N33" i="6"/>
  <c r="P33" i="6"/>
  <c r="Q33" i="6"/>
  <c r="R33" i="6"/>
  <c r="S33" i="6"/>
  <c r="T33" i="6"/>
  <c r="U33" i="6"/>
  <c r="V33" i="6"/>
  <c r="W33" i="6"/>
  <c r="A34" i="6"/>
  <c r="B34" i="6"/>
  <c r="D34" i="6"/>
  <c r="I34" i="6"/>
  <c r="J34" i="6"/>
  <c r="K34" i="6"/>
  <c r="L34" i="6"/>
  <c r="M34" i="6"/>
  <c r="N34" i="6"/>
  <c r="P34" i="6"/>
  <c r="Q34" i="6"/>
  <c r="R34" i="6"/>
  <c r="S34" i="6"/>
  <c r="T34" i="6"/>
  <c r="U34" i="6"/>
  <c r="V34" i="6"/>
  <c r="W34" i="6"/>
  <c r="A35" i="6"/>
  <c r="B35" i="6"/>
  <c r="D35" i="6"/>
  <c r="I35" i="6"/>
  <c r="J35" i="6"/>
  <c r="K35" i="6"/>
  <c r="L35" i="6"/>
  <c r="M35" i="6"/>
  <c r="N35" i="6"/>
  <c r="P35" i="6"/>
  <c r="Q35" i="6"/>
  <c r="R35" i="6"/>
  <c r="S35" i="6"/>
  <c r="T35" i="6"/>
  <c r="U35" i="6"/>
  <c r="V35" i="6"/>
  <c r="W35" i="6"/>
  <c r="A36" i="6"/>
  <c r="B36" i="6"/>
  <c r="D36" i="6"/>
  <c r="G36" i="6"/>
  <c r="I36" i="6"/>
  <c r="J36" i="6"/>
  <c r="K36" i="6"/>
  <c r="L36" i="6"/>
  <c r="M36" i="6"/>
  <c r="N36" i="6"/>
  <c r="P36" i="6"/>
  <c r="Q36" i="6"/>
  <c r="R36" i="6"/>
  <c r="S36" i="6"/>
  <c r="T36" i="6"/>
  <c r="U36" i="6"/>
  <c r="V36" i="6"/>
  <c r="W36" i="6"/>
  <c r="A37" i="6"/>
  <c r="B37" i="6"/>
  <c r="D37" i="6"/>
  <c r="I37" i="6"/>
  <c r="J37" i="6"/>
  <c r="K37" i="6"/>
  <c r="L37" i="6"/>
  <c r="M37" i="6"/>
  <c r="N37" i="6"/>
  <c r="P37" i="6"/>
  <c r="Q37" i="6"/>
  <c r="R37" i="6"/>
  <c r="S37" i="6"/>
  <c r="T37" i="6"/>
  <c r="U37" i="6"/>
  <c r="V37" i="6"/>
  <c r="W37" i="6"/>
  <c r="A38" i="6"/>
  <c r="B38" i="6"/>
  <c r="D38" i="6"/>
  <c r="I38" i="6"/>
  <c r="J38" i="6"/>
  <c r="K38" i="6"/>
  <c r="L38" i="6"/>
  <c r="M38" i="6"/>
  <c r="N38" i="6"/>
  <c r="P38" i="6"/>
  <c r="Q38" i="6"/>
  <c r="R38" i="6"/>
  <c r="S38" i="6"/>
  <c r="T38" i="6"/>
  <c r="U38" i="6"/>
  <c r="V38" i="6"/>
  <c r="W38" i="6"/>
  <c r="A39" i="6"/>
  <c r="B39" i="6"/>
  <c r="I39" i="6"/>
  <c r="J39" i="6"/>
  <c r="K39" i="6"/>
  <c r="L39" i="6"/>
  <c r="M39" i="6"/>
  <c r="N39" i="6"/>
  <c r="P39" i="6"/>
  <c r="Q39" i="6"/>
  <c r="R39" i="6"/>
  <c r="S39" i="6"/>
  <c r="T39" i="6"/>
  <c r="U39" i="6"/>
  <c r="V39" i="6"/>
  <c r="W39" i="6"/>
  <c r="A40" i="6"/>
  <c r="B40" i="6"/>
  <c r="I40" i="6"/>
  <c r="J40" i="6"/>
  <c r="K40" i="6"/>
  <c r="L40" i="6"/>
  <c r="M40" i="6"/>
  <c r="N40" i="6"/>
  <c r="P40" i="6"/>
  <c r="Q40" i="6"/>
  <c r="R40" i="6"/>
  <c r="S40" i="6"/>
  <c r="T40" i="6"/>
  <c r="U40" i="6"/>
  <c r="V40" i="6"/>
  <c r="W40" i="6"/>
  <c r="A41" i="6"/>
  <c r="B41" i="6"/>
  <c r="D41" i="6"/>
  <c r="I41" i="6"/>
  <c r="J41" i="6"/>
  <c r="K41" i="6"/>
  <c r="L41" i="6"/>
  <c r="M41" i="6"/>
  <c r="N41" i="6"/>
  <c r="P41" i="6"/>
  <c r="Q41" i="6"/>
  <c r="R41" i="6"/>
  <c r="S41" i="6"/>
  <c r="T41" i="6"/>
  <c r="U41" i="6"/>
  <c r="V41" i="6"/>
  <c r="W41" i="6"/>
  <c r="A42" i="6"/>
  <c r="B42" i="6"/>
  <c r="D42" i="6"/>
  <c r="I42" i="6"/>
  <c r="J42" i="6"/>
  <c r="K42" i="6"/>
  <c r="L42" i="6"/>
  <c r="M42" i="6"/>
  <c r="N42" i="6"/>
  <c r="P42" i="6"/>
  <c r="Q42" i="6"/>
  <c r="R42" i="6"/>
  <c r="S42" i="6"/>
  <c r="T42" i="6"/>
  <c r="U42" i="6"/>
  <c r="V42" i="6"/>
  <c r="W42" i="6"/>
  <c r="A43" i="6"/>
  <c r="B43" i="6"/>
  <c r="D43" i="6"/>
  <c r="I43" i="6"/>
  <c r="J43" i="6"/>
  <c r="K43" i="6"/>
  <c r="L43" i="6"/>
  <c r="M43" i="6"/>
  <c r="N43" i="6"/>
  <c r="P43" i="6"/>
  <c r="Q43" i="6"/>
  <c r="R43" i="6"/>
  <c r="S43" i="6"/>
  <c r="T43" i="6"/>
  <c r="U43" i="6"/>
  <c r="V43" i="6"/>
  <c r="W43" i="6"/>
  <c r="A44" i="6"/>
  <c r="B44" i="6"/>
  <c r="D44" i="6"/>
  <c r="I44" i="6"/>
  <c r="J44" i="6"/>
  <c r="K44" i="6"/>
  <c r="L44" i="6"/>
  <c r="M44" i="6"/>
  <c r="N44" i="6"/>
  <c r="P44" i="6"/>
  <c r="Q44" i="6"/>
  <c r="R44" i="6"/>
  <c r="S44" i="6"/>
  <c r="T44" i="6"/>
  <c r="U44" i="6"/>
  <c r="V44" i="6"/>
  <c r="W44" i="6"/>
  <c r="A45" i="6"/>
  <c r="B45" i="6"/>
  <c r="D45" i="6"/>
  <c r="I45" i="6"/>
  <c r="J45" i="6"/>
  <c r="K45" i="6"/>
  <c r="L45" i="6"/>
  <c r="M45" i="6"/>
  <c r="N45" i="6"/>
  <c r="P45" i="6"/>
  <c r="Q45" i="6"/>
  <c r="R45" i="6"/>
  <c r="S45" i="6"/>
  <c r="T45" i="6"/>
  <c r="U45" i="6"/>
  <c r="V45" i="6"/>
  <c r="W45" i="6"/>
  <c r="A46" i="6"/>
  <c r="B46" i="6"/>
  <c r="I46" i="6"/>
  <c r="J46" i="6"/>
  <c r="K46" i="6"/>
  <c r="L46" i="6"/>
  <c r="M46" i="6"/>
  <c r="N46" i="6"/>
  <c r="P46" i="6"/>
  <c r="Q46" i="6"/>
  <c r="R46" i="6"/>
  <c r="S46" i="6"/>
  <c r="T46" i="6"/>
  <c r="U46" i="6"/>
  <c r="V46" i="6"/>
  <c r="W46" i="6"/>
  <c r="A47" i="6"/>
  <c r="B47" i="6"/>
  <c r="I47" i="6"/>
  <c r="J47" i="6"/>
  <c r="K47" i="6"/>
  <c r="L47" i="6"/>
  <c r="M47" i="6"/>
  <c r="N47" i="6"/>
  <c r="P47" i="6"/>
  <c r="Q47" i="6"/>
  <c r="R47" i="6"/>
  <c r="S47" i="6"/>
  <c r="T47" i="6"/>
  <c r="U47" i="6"/>
  <c r="V47" i="6"/>
  <c r="W47" i="6"/>
  <c r="A48" i="6"/>
  <c r="B48" i="6"/>
  <c r="D48" i="6"/>
  <c r="I48" i="6"/>
  <c r="J48" i="6"/>
  <c r="K48" i="6"/>
  <c r="L48" i="6"/>
  <c r="M48" i="6"/>
  <c r="N48" i="6"/>
  <c r="P48" i="6"/>
  <c r="Q48" i="6"/>
  <c r="R48" i="6"/>
  <c r="S48" i="6"/>
  <c r="T48" i="6"/>
  <c r="U48" i="6"/>
  <c r="V48" i="6"/>
  <c r="W48" i="6"/>
  <c r="A49" i="6"/>
  <c r="B49" i="6"/>
  <c r="D49" i="6"/>
  <c r="I49" i="6"/>
  <c r="J49" i="6"/>
  <c r="K49" i="6"/>
  <c r="L49" i="6"/>
  <c r="M49" i="6"/>
  <c r="N49" i="6"/>
  <c r="P49" i="6"/>
  <c r="Q49" i="6"/>
  <c r="R49" i="6"/>
  <c r="S49" i="6"/>
  <c r="T49" i="6"/>
  <c r="U49" i="6"/>
  <c r="V49" i="6"/>
  <c r="W49" i="6"/>
  <c r="A50" i="6"/>
  <c r="B50" i="6"/>
  <c r="D50" i="6"/>
  <c r="I50" i="6"/>
  <c r="J50" i="6"/>
  <c r="K50" i="6"/>
  <c r="L50" i="6"/>
  <c r="M50" i="6"/>
  <c r="N50" i="6"/>
  <c r="P50" i="6"/>
  <c r="Q50" i="6"/>
  <c r="R50" i="6"/>
  <c r="S50" i="6"/>
  <c r="T50" i="6"/>
  <c r="U50" i="6"/>
  <c r="V50" i="6"/>
  <c r="W50" i="6"/>
  <c r="A51" i="6"/>
  <c r="B51" i="6"/>
  <c r="D51" i="6"/>
  <c r="I51" i="6"/>
  <c r="J51" i="6"/>
  <c r="K51" i="6"/>
  <c r="L51" i="6"/>
  <c r="M51" i="6"/>
  <c r="N51" i="6"/>
  <c r="P51" i="6"/>
  <c r="Q51" i="6"/>
  <c r="R51" i="6"/>
  <c r="S51" i="6"/>
  <c r="T51" i="6"/>
  <c r="U51" i="6"/>
  <c r="V51" i="6"/>
  <c r="W51" i="6"/>
  <c r="A52" i="6"/>
  <c r="B52" i="6"/>
  <c r="D52" i="6"/>
  <c r="I52" i="6"/>
  <c r="J52" i="6"/>
  <c r="K52" i="6"/>
  <c r="L52" i="6"/>
  <c r="M52" i="6"/>
  <c r="N52" i="6"/>
  <c r="P52" i="6"/>
  <c r="Q52" i="6"/>
  <c r="R52" i="6"/>
  <c r="S52" i="6"/>
  <c r="T52" i="6"/>
  <c r="U52" i="6"/>
  <c r="V52" i="6"/>
  <c r="W52" i="6"/>
  <c r="A53" i="6"/>
  <c r="B53" i="6"/>
  <c r="I53" i="6"/>
  <c r="J53" i="6"/>
  <c r="K53" i="6"/>
  <c r="L53" i="6"/>
  <c r="M53" i="6"/>
  <c r="N53" i="6"/>
  <c r="P53" i="6"/>
  <c r="Q53" i="6"/>
  <c r="R53" i="6"/>
  <c r="S53" i="6"/>
  <c r="T53" i="6"/>
  <c r="U53" i="6"/>
  <c r="V53" i="6"/>
  <c r="W53" i="6"/>
  <c r="A54" i="6"/>
  <c r="B54" i="6"/>
  <c r="I54" i="6"/>
  <c r="J54" i="6"/>
  <c r="K54" i="6"/>
  <c r="L54" i="6"/>
  <c r="M54" i="6"/>
  <c r="N54" i="6"/>
  <c r="P54" i="6"/>
  <c r="Q54" i="6"/>
  <c r="R54" i="6"/>
  <c r="S54" i="6"/>
  <c r="T54" i="6"/>
  <c r="U54" i="6"/>
  <c r="V54" i="6"/>
  <c r="W54" i="6"/>
  <c r="A55" i="6"/>
  <c r="B55" i="6"/>
  <c r="I55" i="6"/>
  <c r="J55" i="6"/>
  <c r="K55" i="6"/>
  <c r="L55" i="6"/>
  <c r="M55" i="6"/>
  <c r="N55" i="6"/>
  <c r="P55" i="6"/>
  <c r="Q55" i="6"/>
  <c r="R55" i="6"/>
  <c r="S55" i="6"/>
  <c r="T55" i="6"/>
  <c r="U55" i="6"/>
  <c r="V55" i="6"/>
  <c r="W55" i="6"/>
  <c r="A56" i="6"/>
  <c r="B56" i="6"/>
  <c r="D56" i="6"/>
  <c r="I56" i="6"/>
  <c r="J56" i="6"/>
  <c r="K56" i="6"/>
  <c r="L56" i="6"/>
  <c r="M56" i="6"/>
  <c r="N56" i="6"/>
  <c r="P56" i="6"/>
  <c r="Q56" i="6"/>
  <c r="R56" i="6"/>
  <c r="S56" i="6"/>
  <c r="T56" i="6"/>
  <c r="U56" i="6"/>
  <c r="V56" i="6"/>
  <c r="W56" i="6"/>
  <c r="A57" i="6"/>
  <c r="B57" i="6"/>
  <c r="D57" i="6"/>
  <c r="I57" i="6"/>
  <c r="J57" i="6"/>
  <c r="K57" i="6"/>
  <c r="L57" i="6"/>
  <c r="M57" i="6"/>
  <c r="N57" i="6"/>
  <c r="P57" i="6"/>
  <c r="Q57" i="6"/>
  <c r="R57" i="6"/>
  <c r="S57" i="6"/>
  <c r="T57" i="6"/>
  <c r="U57" i="6"/>
  <c r="V57" i="6"/>
  <c r="W57" i="6"/>
  <c r="A58" i="6"/>
  <c r="B58" i="6"/>
  <c r="D58" i="6"/>
  <c r="I58" i="6"/>
  <c r="J58" i="6"/>
  <c r="K58" i="6"/>
  <c r="L58" i="6"/>
  <c r="M58" i="6"/>
  <c r="N58" i="6"/>
  <c r="P58" i="6"/>
  <c r="Q58" i="6"/>
  <c r="R58" i="6"/>
  <c r="S58" i="6"/>
  <c r="T58" i="6"/>
  <c r="U58" i="6"/>
  <c r="V58" i="6"/>
  <c r="W58" i="6"/>
  <c r="A59" i="6"/>
  <c r="B59" i="6"/>
  <c r="D59" i="6"/>
  <c r="I59" i="6"/>
  <c r="J59" i="6"/>
  <c r="K59" i="6"/>
  <c r="L59" i="6"/>
  <c r="M59" i="6"/>
  <c r="N59" i="6"/>
  <c r="P59" i="6"/>
  <c r="Q59" i="6"/>
  <c r="R59" i="6"/>
  <c r="S59" i="6"/>
  <c r="T59" i="6"/>
  <c r="U59" i="6"/>
  <c r="V59" i="6"/>
  <c r="W59" i="6"/>
  <c r="A60" i="6"/>
  <c r="B60" i="6"/>
  <c r="I60" i="6"/>
  <c r="J60" i="6"/>
  <c r="K60" i="6"/>
  <c r="L60" i="6"/>
  <c r="M60" i="6"/>
  <c r="N60" i="6"/>
  <c r="P60" i="6"/>
  <c r="Q60" i="6"/>
  <c r="R60" i="6"/>
  <c r="S60" i="6"/>
  <c r="T60" i="6"/>
  <c r="U60" i="6"/>
  <c r="V60" i="6"/>
  <c r="W60" i="6"/>
  <c r="A61" i="6"/>
  <c r="B61" i="6"/>
  <c r="I61" i="6"/>
  <c r="J61" i="6"/>
  <c r="K61" i="6"/>
  <c r="L61" i="6"/>
  <c r="M61" i="6"/>
  <c r="N61" i="6"/>
  <c r="P61" i="6"/>
  <c r="Q61" i="6"/>
  <c r="R61" i="6"/>
  <c r="S61" i="6"/>
  <c r="T61" i="6"/>
  <c r="U61" i="6"/>
  <c r="V61" i="6"/>
  <c r="W61" i="6"/>
  <c r="A62" i="6"/>
  <c r="B62" i="6"/>
  <c r="D62" i="6"/>
  <c r="I62" i="6"/>
  <c r="J62" i="6"/>
  <c r="K62" i="6"/>
  <c r="L62" i="6"/>
  <c r="M62" i="6"/>
  <c r="N62" i="6"/>
  <c r="P62" i="6"/>
  <c r="Q62" i="6"/>
  <c r="R62" i="6"/>
  <c r="S62" i="6"/>
  <c r="T62" i="6"/>
  <c r="U62" i="6"/>
  <c r="V62" i="6"/>
  <c r="W62" i="6"/>
  <c r="A63" i="6"/>
  <c r="B63" i="6"/>
  <c r="D63" i="6"/>
  <c r="I63" i="6"/>
  <c r="J63" i="6"/>
  <c r="K63" i="6"/>
  <c r="L63" i="6"/>
  <c r="M63" i="6"/>
  <c r="N63" i="6"/>
  <c r="P63" i="6"/>
  <c r="Q63" i="6"/>
  <c r="R63" i="6"/>
  <c r="S63" i="6"/>
  <c r="T63" i="6"/>
  <c r="U63" i="6"/>
  <c r="V63" i="6"/>
  <c r="W63" i="6"/>
  <c r="A64" i="6"/>
  <c r="B64" i="6"/>
  <c r="D64" i="6"/>
  <c r="G64" i="6"/>
  <c r="I64" i="6"/>
  <c r="J64" i="6"/>
  <c r="K64" i="6"/>
  <c r="L64" i="6"/>
  <c r="M64" i="6"/>
  <c r="N64" i="6"/>
  <c r="P64" i="6"/>
  <c r="Q64" i="6"/>
  <c r="R64" i="6"/>
  <c r="S64" i="6"/>
  <c r="T64" i="6"/>
  <c r="U64" i="6"/>
  <c r="V64" i="6"/>
  <c r="W64" i="6"/>
  <c r="A65" i="6"/>
  <c r="B65" i="6"/>
  <c r="D65" i="6"/>
  <c r="I65" i="6"/>
  <c r="J65" i="6"/>
  <c r="K65" i="6"/>
  <c r="L65" i="6"/>
  <c r="M65" i="6"/>
  <c r="N65" i="6"/>
  <c r="P65" i="6"/>
  <c r="Q65" i="6"/>
  <c r="R65" i="6"/>
  <c r="S65" i="6"/>
  <c r="T65" i="6"/>
  <c r="U65" i="6"/>
  <c r="V65" i="6"/>
  <c r="W65" i="6"/>
  <c r="A66" i="6"/>
  <c r="B66" i="6"/>
  <c r="D66" i="6"/>
  <c r="I66" i="6"/>
  <c r="J66" i="6"/>
  <c r="K66" i="6"/>
  <c r="L66" i="6"/>
  <c r="M66" i="6"/>
  <c r="N66" i="6"/>
  <c r="P66" i="6"/>
  <c r="Q66" i="6"/>
  <c r="R66" i="6"/>
  <c r="S66" i="6"/>
  <c r="T66" i="6"/>
  <c r="U66" i="6"/>
  <c r="V66" i="6"/>
  <c r="W66" i="6"/>
  <c r="A67" i="6"/>
  <c r="B67" i="6"/>
  <c r="I67" i="6"/>
  <c r="J67" i="6"/>
  <c r="K67" i="6"/>
  <c r="L67" i="6"/>
  <c r="M67" i="6"/>
  <c r="N67" i="6"/>
  <c r="P67" i="6"/>
  <c r="Q67" i="6"/>
  <c r="R67" i="6"/>
  <c r="S67" i="6"/>
  <c r="T67" i="6"/>
  <c r="U67" i="6"/>
  <c r="V67" i="6"/>
  <c r="W67" i="6"/>
  <c r="A68" i="6"/>
  <c r="B68" i="6"/>
  <c r="I68" i="6"/>
  <c r="J68" i="6"/>
  <c r="K68" i="6"/>
  <c r="L68" i="6"/>
  <c r="M68" i="6"/>
  <c r="N68" i="6"/>
  <c r="P68" i="6"/>
  <c r="Q68" i="6"/>
  <c r="R68" i="6"/>
  <c r="S68" i="6"/>
  <c r="T68" i="6"/>
  <c r="U68" i="6"/>
  <c r="V68" i="6"/>
  <c r="W68" i="6"/>
  <c r="A69" i="6"/>
  <c r="B69" i="6"/>
  <c r="D69" i="6"/>
  <c r="I69" i="6"/>
  <c r="J69" i="6"/>
  <c r="K69" i="6"/>
  <c r="L69" i="6"/>
  <c r="M69" i="6"/>
  <c r="N69" i="6"/>
  <c r="P69" i="6"/>
  <c r="Q69" i="6"/>
  <c r="R69" i="6"/>
  <c r="S69" i="6"/>
  <c r="T69" i="6"/>
  <c r="U69" i="6"/>
  <c r="V69" i="6"/>
  <c r="W69" i="6"/>
  <c r="A70" i="6"/>
  <c r="B70" i="6"/>
  <c r="D70" i="6"/>
  <c r="I70" i="6"/>
  <c r="J70" i="6"/>
  <c r="K70" i="6"/>
  <c r="L70" i="6"/>
  <c r="M70" i="6"/>
  <c r="N70" i="6"/>
  <c r="P70" i="6"/>
  <c r="Q70" i="6"/>
  <c r="R70" i="6"/>
  <c r="S70" i="6"/>
  <c r="T70" i="6"/>
  <c r="U70" i="6"/>
  <c r="V70" i="6"/>
  <c r="W70" i="6"/>
  <c r="A71" i="6"/>
  <c r="B71" i="6"/>
  <c r="D71" i="6"/>
  <c r="I71" i="6"/>
  <c r="J71" i="6"/>
  <c r="K71" i="6"/>
  <c r="L71" i="6"/>
  <c r="M71" i="6"/>
  <c r="N71" i="6"/>
  <c r="P71" i="6"/>
  <c r="Q71" i="6"/>
  <c r="R71" i="6"/>
  <c r="S71" i="6"/>
  <c r="T71" i="6"/>
  <c r="U71" i="6"/>
  <c r="V71" i="6"/>
  <c r="W71" i="6"/>
  <c r="A72" i="6"/>
  <c r="B72" i="6"/>
  <c r="D72" i="6"/>
  <c r="I72" i="6"/>
  <c r="J72" i="6"/>
  <c r="K72" i="6"/>
  <c r="L72" i="6"/>
  <c r="M72" i="6"/>
  <c r="N72" i="6"/>
  <c r="P72" i="6"/>
  <c r="Q72" i="6"/>
  <c r="R72" i="6"/>
  <c r="S72" i="6"/>
  <c r="T72" i="6"/>
  <c r="U72" i="6"/>
  <c r="V72" i="6"/>
  <c r="W72" i="6"/>
  <c r="A73" i="6"/>
  <c r="B73" i="6"/>
  <c r="D73" i="6"/>
  <c r="I73" i="6"/>
  <c r="J73" i="6"/>
  <c r="K73" i="6"/>
  <c r="L73" i="6"/>
  <c r="M73" i="6"/>
  <c r="N73" i="6"/>
  <c r="P73" i="6"/>
  <c r="Q73" i="6"/>
  <c r="R73" i="6"/>
  <c r="S73" i="6"/>
  <c r="T73" i="6"/>
  <c r="U73" i="6"/>
  <c r="V73" i="6"/>
  <c r="W73" i="6"/>
  <c r="A74" i="6"/>
  <c r="B74" i="6"/>
  <c r="I74" i="6"/>
  <c r="J74" i="6"/>
  <c r="K74" i="6"/>
  <c r="L74" i="6"/>
  <c r="M74" i="6"/>
  <c r="N74" i="6"/>
  <c r="P74" i="6"/>
  <c r="Q74" i="6"/>
  <c r="R74" i="6"/>
  <c r="S74" i="6"/>
  <c r="T74" i="6"/>
  <c r="U74" i="6"/>
  <c r="V74" i="6"/>
  <c r="W74" i="6"/>
  <c r="A75" i="6"/>
  <c r="B75" i="6"/>
  <c r="I75" i="6"/>
  <c r="J75" i="6"/>
  <c r="K75" i="6"/>
  <c r="L75" i="6"/>
  <c r="M75" i="6"/>
  <c r="N75" i="6"/>
  <c r="P75" i="6"/>
  <c r="Q75" i="6"/>
  <c r="R75" i="6"/>
  <c r="S75" i="6"/>
  <c r="T75" i="6"/>
  <c r="U75" i="6"/>
  <c r="V75" i="6"/>
  <c r="W75" i="6"/>
  <c r="A76" i="6"/>
  <c r="B76" i="6"/>
  <c r="D76" i="6"/>
  <c r="I76" i="6"/>
  <c r="J76" i="6"/>
  <c r="K76" i="6"/>
  <c r="L76" i="6"/>
  <c r="M76" i="6"/>
  <c r="N76" i="6"/>
  <c r="P76" i="6"/>
  <c r="Q76" i="6"/>
  <c r="R76" i="6"/>
  <c r="S76" i="6"/>
  <c r="T76" i="6"/>
  <c r="U76" i="6"/>
  <c r="V76" i="6"/>
  <c r="W76" i="6"/>
  <c r="A77" i="6"/>
  <c r="B77" i="6"/>
  <c r="D77" i="6"/>
  <c r="I77" i="6"/>
  <c r="J77" i="6"/>
  <c r="K77" i="6"/>
  <c r="L77" i="6"/>
  <c r="M77" i="6"/>
  <c r="N77" i="6"/>
  <c r="P77" i="6"/>
  <c r="Q77" i="6"/>
  <c r="R77" i="6"/>
  <c r="S77" i="6"/>
  <c r="T77" i="6"/>
  <c r="U77" i="6"/>
  <c r="V77" i="6"/>
  <c r="W77" i="6"/>
  <c r="A78" i="6"/>
  <c r="B78" i="6"/>
  <c r="D78" i="6"/>
  <c r="I78" i="6"/>
  <c r="J78" i="6"/>
  <c r="K78" i="6"/>
  <c r="L78" i="6"/>
  <c r="M78" i="6"/>
  <c r="N78" i="6"/>
  <c r="P78" i="6"/>
  <c r="Q78" i="6"/>
  <c r="R78" i="6"/>
  <c r="S78" i="6"/>
  <c r="T78" i="6"/>
  <c r="U78" i="6"/>
  <c r="V78" i="6"/>
  <c r="W78" i="6"/>
  <c r="A79" i="6"/>
  <c r="B79" i="6"/>
  <c r="D79" i="6"/>
  <c r="I79" i="6"/>
  <c r="J79" i="6"/>
  <c r="K79" i="6"/>
  <c r="L79" i="6"/>
  <c r="M79" i="6"/>
  <c r="N79" i="6"/>
  <c r="P79" i="6"/>
  <c r="Q79" i="6"/>
  <c r="R79" i="6"/>
  <c r="S79" i="6"/>
  <c r="T79" i="6"/>
  <c r="U79" i="6"/>
  <c r="V79" i="6"/>
  <c r="W79" i="6"/>
  <c r="A80" i="6"/>
  <c r="B80" i="6"/>
  <c r="D80" i="6"/>
  <c r="I80" i="6"/>
  <c r="J80" i="6"/>
  <c r="K80" i="6"/>
  <c r="L80" i="6"/>
  <c r="M80" i="6"/>
  <c r="N80" i="6"/>
  <c r="P80" i="6"/>
  <c r="Q80" i="6"/>
  <c r="R80" i="6"/>
  <c r="S80" i="6"/>
  <c r="T80" i="6"/>
  <c r="U80" i="6"/>
  <c r="V80" i="6"/>
  <c r="W80" i="6"/>
  <c r="A81" i="6"/>
  <c r="B81" i="6"/>
  <c r="I81" i="6"/>
  <c r="J81" i="6"/>
  <c r="K81" i="6"/>
  <c r="L81" i="6"/>
  <c r="M81" i="6"/>
  <c r="N81" i="6"/>
  <c r="P81" i="6"/>
  <c r="Q81" i="6"/>
  <c r="R81" i="6"/>
  <c r="S81" i="6"/>
  <c r="T81" i="6"/>
  <c r="U81" i="6"/>
  <c r="V81" i="6"/>
  <c r="W81" i="6"/>
  <c r="A82" i="6"/>
  <c r="B82" i="6"/>
  <c r="I82" i="6"/>
  <c r="J82" i="6"/>
  <c r="K82" i="6"/>
  <c r="L82" i="6"/>
  <c r="M82" i="6"/>
  <c r="N82" i="6"/>
  <c r="P82" i="6"/>
  <c r="Q82" i="6"/>
  <c r="R82" i="6"/>
  <c r="S82" i="6"/>
  <c r="T82" i="6"/>
  <c r="U82" i="6"/>
  <c r="V82" i="6"/>
  <c r="W82" i="6"/>
  <c r="A83" i="6"/>
  <c r="B83" i="6"/>
  <c r="D83" i="6"/>
  <c r="I83" i="6"/>
  <c r="J83" i="6"/>
  <c r="K83" i="6"/>
  <c r="L83" i="6"/>
  <c r="M83" i="6"/>
  <c r="N83" i="6"/>
  <c r="P83" i="6"/>
  <c r="Q83" i="6"/>
  <c r="R83" i="6"/>
  <c r="S83" i="6"/>
  <c r="T83" i="6"/>
  <c r="U83" i="6"/>
  <c r="V83" i="6"/>
  <c r="W83" i="6"/>
  <c r="A84" i="6"/>
  <c r="B84" i="6"/>
  <c r="D84" i="6"/>
  <c r="I84" i="6"/>
  <c r="J84" i="6"/>
  <c r="K84" i="6"/>
  <c r="L84" i="6"/>
  <c r="M84" i="6"/>
  <c r="N84" i="6"/>
  <c r="P84" i="6"/>
  <c r="Q84" i="6"/>
  <c r="R84" i="6"/>
  <c r="S84" i="6"/>
  <c r="T84" i="6"/>
  <c r="U84" i="6"/>
  <c r="V84" i="6"/>
  <c r="W84" i="6"/>
  <c r="A85" i="6"/>
  <c r="B85" i="6"/>
  <c r="D85" i="6"/>
  <c r="I85" i="6"/>
  <c r="J85" i="6"/>
  <c r="K85" i="6"/>
  <c r="L85" i="6"/>
  <c r="M85" i="6"/>
  <c r="N85" i="6"/>
  <c r="P85" i="6"/>
  <c r="Q85" i="6"/>
  <c r="R85" i="6"/>
  <c r="S85" i="6"/>
  <c r="T85" i="6"/>
  <c r="U85" i="6"/>
  <c r="V85" i="6"/>
  <c r="W85" i="6"/>
  <c r="A86" i="6"/>
  <c r="B86" i="6"/>
  <c r="D86" i="6"/>
  <c r="I86" i="6"/>
  <c r="J86" i="6"/>
  <c r="K86" i="6"/>
  <c r="L86" i="6"/>
  <c r="M86" i="6"/>
  <c r="N86" i="6"/>
  <c r="P86" i="6"/>
  <c r="Q86" i="6"/>
  <c r="R86" i="6"/>
  <c r="S86" i="6"/>
  <c r="T86" i="6"/>
  <c r="U86" i="6"/>
  <c r="V86" i="6"/>
  <c r="W86" i="6"/>
  <c r="A87" i="6"/>
  <c r="B87" i="6"/>
  <c r="D87" i="6"/>
  <c r="I87" i="6"/>
  <c r="J87" i="6"/>
  <c r="K87" i="6"/>
  <c r="L87" i="6"/>
  <c r="M87" i="6"/>
  <c r="N87" i="6"/>
  <c r="P87" i="6"/>
  <c r="Q87" i="6"/>
  <c r="R87" i="6"/>
  <c r="S87" i="6"/>
  <c r="T87" i="6"/>
  <c r="U87" i="6"/>
  <c r="V87" i="6"/>
  <c r="W87" i="6"/>
  <c r="A88" i="6"/>
  <c r="B88" i="6"/>
  <c r="I88" i="6"/>
  <c r="J88" i="6"/>
  <c r="K88" i="6"/>
  <c r="L88" i="6"/>
  <c r="M88" i="6"/>
  <c r="N88" i="6"/>
  <c r="P88" i="6"/>
  <c r="Q88" i="6"/>
  <c r="R88" i="6"/>
  <c r="S88" i="6"/>
  <c r="T88" i="6"/>
  <c r="U88" i="6"/>
  <c r="V88" i="6"/>
  <c r="W88" i="6"/>
  <c r="A89" i="6"/>
  <c r="B89" i="6"/>
  <c r="I89" i="6"/>
  <c r="J89" i="6"/>
  <c r="K89" i="6"/>
  <c r="L89" i="6"/>
  <c r="M89" i="6"/>
  <c r="N89" i="6"/>
  <c r="P89" i="6"/>
  <c r="Q89" i="6"/>
  <c r="R89" i="6"/>
  <c r="S89" i="6"/>
  <c r="T89" i="6"/>
  <c r="U89" i="6"/>
  <c r="V89" i="6"/>
  <c r="W89" i="6"/>
  <c r="A90" i="6"/>
  <c r="B90" i="6"/>
  <c r="D90" i="6"/>
  <c r="I90" i="6"/>
  <c r="J90" i="6"/>
  <c r="K90" i="6"/>
  <c r="L90" i="6"/>
  <c r="M90" i="6"/>
  <c r="N90" i="6"/>
  <c r="P90" i="6"/>
  <c r="Q90" i="6"/>
  <c r="R90" i="6"/>
  <c r="S90" i="6"/>
  <c r="T90" i="6"/>
  <c r="U90" i="6"/>
  <c r="V90" i="6"/>
  <c r="W90" i="6"/>
  <c r="A91" i="6"/>
  <c r="B91" i="6"/>
  <c r="D91" i="6"/>
  <c r="I91" i="6"/>
  <c r="J91" i="6"/>
  <c r="K91" i="6"/>
  <c r="L91" i="6"/>
  <c r="M91" i="6"/>
  <c r="N91" i="6"/>
  <c r="P91" i="6"/>
  <c r="Q91" i="6"/>
  <c r="R91" i="6"/>
  <c r="S91" i="6"/>
  <c r="T91" i="6"/>
  <c r="U91" i="6"/>
  <c r="V91" i="6"/>
  <c r="W91" i="6"/>
  <c r="A92" i="6"/>
  <c r="B92" i="6"/>
  <c r="D92" i="6"/>
  <c r="I92" i="6"/>
  <c r="J92" i="6"/>
  <c r="K92" i="6"/>
  <c r="L92" i="6"/>
  <c r="M92" i="6"/>
  <c r="N92" i="6"/>
  <c r="P92" i="6"/>
  <c r="Q92" i="6"/>
  <c r="R92" i="6"/>
  <c r="S92" i="6"/>
  <c r="T92" i="6"/>
  <c r="U92" i="6"/>
  <c r="V92" i="6"/>
  <c r="W92" i="6"/>
  <c r="A93" i="6"/>
  <c r="B93" i="6"/>
  <c r="D93" i="6"/>
  <c r="I93" i="6"/>
  <c r="J93" i="6"/>
  <c r="K93" i="6"/>
  <c r="L93" i="6"/>
  <c r="M93" i="6"/>
  <c r="N93" i="6"/>
  <c r="P93" i="6"/>
  <c r="Q93" i="6"/>
  <c r="R93" i="6"/>
  <c r="S93" i="6"/>
  <c r="T93" i="6"/>
  <c r="U93" i="6"/>
  <c r="V93" i="6"/>
  <c r="W93" i="6"/>
  <c r="A94" i="6"/>
  <c r="B94" i="6"/>
  <c r="D94" i="6"/>
  <c r="G94" i="6"/>
  <c r="I94" i="6"/>
  <c r="J94" i="6"/>
  <c r="K94" i="6"/>
  <c r="L94" i="6"/>
  <c r="M94" i="6"/>
  <c r="N94" i="6"/>
  <c r="P94" i="6"/>
  <c r="Q94" i="6"/>
  <c r="R94" i="6"/>
  <c r="S94" i="6"/>
  <c r="T94" i="6"/>
  <c r="U94" i="6"/>
  <c r="V94" i="6"/>
  <c r="W94" i="6"/>
  <c r="A95" i="6"/>
  <c r="B95" i="6"/>
  <c r="I95" i="6"/>
  <c r="J95" i="6"/>
  <c r="K95" i="6"/>
  <c r="L95" i="6"/>
  <c r="M95" i="6"/>
  <c r="N95" i="6"/>
  <c r="P95" i="6"/>
  <c r="Q95" i="6"/>
  <c r="R95" i="6"/>
  <c r="S95" i="6"/>
  <c r="T95" i="6"/>
  <c r="U95" i="6"/>
  <c r="V95" i="6"/>
  <c r="W95" i="6"/>
  <c r="A96" i="6"/>
  <c r="B96" i="6"/>
  <c r="I96" i="6"/>
  <c r="J96" i="6"/>
  <c r="K96" i="6"/>
  <c r="L96" i="6"/>
  <c r="M96" i="6"/>
  <c r="N96" i="6"/>
  <c r="P96" i="6"/>
  <c r="Q96" i="6"/>
  <c r="R96" i="6"/>
  <c r="S96" i="6"/>
  <c r="T96" i="6"/>
  <c r="U96" i="6"/>
  <c r="V96" i="6"/>
  <c r="W96" i="6"/>
  <c r="A97" i="6"/>
  <c r="B97" i="6"/>
  <c r="D97" i="6"/>
  <c r="I97" i="6"/>
  <c r="J97" i="6"/>
  <c r="K97" i="6"/>
  <c r="L97" i="6"/>
  <c r="M97" i="6"/>
  <c r="N97" i="6"/>
  <c r="P97" i="6"/>
  <c r="Q97" i="6"/>
  <c r="R97" i="6"/>
  <c r="S97" i="6"/>
  <c r="T97" i="6"/>
  <c r="U97" i="6"/>
  <c r="V97" i="6"/>
  <c r="W97" i="6"/>
  <c r="A98" i="6"/>
  <c r="B98" i="6"/>
  <c r="D98" i="6"/>
  <c r="I98" i="6"/>
  <c r="J98" i="6"/>
  <c r="K98" i="6"/>
  <c r="L98" i="6"/>
  <c r="M98" i="6"/>
  <c r="N98" i="6"/>
  <c r="P98" i="6"/>
  <c r="Q98" i="6"/>
  <c r="R98" i="6"/>
  <c r="S98" i="6"/>
  <c r="T98" i="6"/>
  <c r="U98" i="6"/>
  <c r="V98" i="6"/>
  <c r="W98" i="6"/>
  <c r="A99" i="6"/>
  <c r="B99" i="6"/>
  <c r="D99" i="6"/>
  <c r="I99" i="6"/>
  <c r="J99" i="6"/>
  <c r="K99" i="6"/>
  <c r="L99" i="6"/>
  <c r="M99" i="6"/>
  <c r="N99" i="6"/>
  <c r="P99" i="6"/>
  <c r="Q99" i="6"/>
  <c r="R99" i="6"/>
  <c r="S99" i="6"/>
  <c r="T99" i="6"/>
  <c r="U99" i="6"/>
  <c r="V99" i="6"/>
  <c r="W99" i="6"/>
  <c r="A100" i="6"/>
  <c r="B100" i="6"/>
  <c r="D100" i="6"/>
  <c r="I100" i="6"/>
  <c r="J100" i="6"/>
  <c r="K100" i="6"/>
  <c r="L100" i="6"/>
  <c r="M100" i="6"/>
  <c r="N100" i="6"/>
  <c r="P100" i="6"/>
  <c r="Q100" i="6"/>
  <c r="R100" i="6"/>
  <c r="S100" i="6"/>
  <c r="T100" i="6"/>
  <c r="U100" i="6"/>
  <c r="V100" i="6"/>
  <c r="W100" i="6"/>
  <c r="A101" i="6"/>
  <c r="B101" i="6"/>
  <c r="I101" i="6"/>
  <c r="J101" i="6"/>
  <c r="K101" i="6"/>
  <c r="L101" i="6"/>
  <c r="M101" i="6"/>
  <c r="N101" i="6"/>
  <c r="P101" i="6"/>
  <c r="Q101" i="6"/>
  <c r="R101" i="6"/>
  <c r="S101" i="6"/>
  <c r="T101" i="6"/>
  <c r="U101" i="6"/>
  <c r="V101" i="6"/>
  <c r="W101" i="6"/>
  <c r="A102" i="6"/>
  <c r="B102" i="6"/>
  <c r="I102" i="6"/>
  <c r="J102" i="6"/>
  <c r="K102" i="6"/>
  <c r="L102" i="6"/>
  <c r="M102" i="6"/>
  <c r="N102" i="6"/>
  <c r="P102" i="6"/>
  <c r="Q102" i="6"/>
  <c r="R102" i="6"/>
  <c r="S102" i="6"/>
  <c r="T102" i="6"/>
  <c r="U102" i="6"/>
  <c r="V102" i="6"/>
  <c r="W102" i="6"/>
  <c r="A103" i="6"/>
  <c r="B103" i="6"/>
  <c r="I103" i="6"/>
  <c r="J103" i="6"/>
  <c r="K103" i="6"/>
  <c r="L103" i="6"/>
  <c r="M103" i="6"/>
  <c r="N103" i="6"/>
  <c r="P103" i="6"/>
  <c r="Q103" i="6"/>
  <c r="R103" i="6"/>
  <c r="S103" i="6"/>
  <c r="T103" i="6"/>
  <c r="U103" i="6"/>
  <c r="V103" i="6"/>
  <c r="W103" i="6"/>
  <c r="A104" i="6"/>
  <c r="B104" i="6"/>
  <c r="I104" i="6"/>
  <c r="J104" i="6"/>
  <c r="K104" i="6"/>
  <c r="L104" i="6"/>
  <c r="M104" i="6"/>
  <c r="N104" i="6"/>
  <c r="P104" i="6"/>
  <c r="Q104" i="6"/>
  <c r="R104" i="6"/>
  <c r="S104" i="6"/>
  <c r="T104" i="6"/>
  <c r="U104" i="6"/>
  <c r="V104" i="6"/>
  <c r="W104" i="6"/>
  <c r="A105" i="6"/>
  <c r="B105" i="6"/>
  <c r="I105" i="6"/>
  <c r="J105" i="6"/>
  <c r="K105" i="6"/>
  <c r="L105" i="6"/>
  <c r="M105" i="6"/>
  <c r="N105" i="6"/>
  <c r="P105" i="6"/>
  <c r="Q105" i="6"/>
  <c r="R105" i="6"/>
  <c r="S105" i="6"/>
  <c r="T105" i="6"/>
  <c r="U105" i="6"/>
  <c r="V105" i="6"/>
  <c r="W105" i="6"/>
  <c r="A106" i="6"/>
  <c r="B106" i="6"/>
  <c r="I106" i="6"/>
  <c r="J106" i="6"/>
  <c r="K106" i="6"/>
  <c r="L106" i="6"/>
  <c r="M106" i="6"/>
  <c r="N106" i="6"/>
  <c r="P106" i="6"/>
  <c r="Q106" i="6"/>
  <c r="R106" i="6"/>
  <c r="S106" i="6"/>
  <c r="T106" i="6"/>
  <c r="U106" i="6"/>
  <c r="V106" i="6"/>
  <c r="W106" i="6"/>
  <c r="A107" i="6"/>
  <c r="B107" i="6"/>
  <c r="I107" i="6"/>
  <c r="J107" i="6"/>
  <c r="K107" i="6"/>
  <c r="L107" i="6"/>
  <c r="M107" i="6"/>
  <c r="N107" i="6"/>
  <c r="P107" i="6"/>
  <c r="Q107" i="6"/>
  <c r="R107" i="6"/>
  <c r="S107" i="6"/>
  <c r="T107" i="6"/>
  <c r="U107" i="6"/>
  <c r="V107" i="6"/>
  <c r="W107" i="6"/>
  <c r="A108" i="6"/>
  <c r="B108" i="6"/>
  <c r="I108" i="6"/>
  <c r="J108" i="6"/>
  <c r="K108" i="6"/>
  <c r="L108" i="6"/>
  <c r="M108" i="6"/>
  <c r="N108" i="6"/>
  <c r="P108" i="6"/>
  <c r="Q108" i="6"/>
  <c r="R108" i="6"/>
  <c r="S108" i="6"/>
  <c r="T108" i="6"/>
  <c r="U108" i="6"/>
  <c r="V108" i="6"/>
  <c r="W108" i="6"/>
  <c r="A109" i="6"/>
  <c r="B109" i="6"/>
  <c r="I109" i="6"/>
  <c r="J109" i="6"/>
  <c r="K109" i="6"/>
  <c r="L109" i="6"/>
  <c r="M109" i="6"/>
  <c r="N109" i="6"/>
  <c r="P109" i="6"/>
  <c r="Q109" i="6"/>
  <c r="R109" i="6"/>
  <c r="S109" i="6"/>
  <c r="T109" i="6"/>
  <c r="U109" i="6"/>
  <c r="V109" i="6"/>
  <c r="W109" i="6"/>
  <c r="A110" i="6"/>
  <c r="B110" i="6"/>
  <c r="I110" i="6"/>
  <c r="J110" i="6"/>
  <c r="K110" i="6"/>
  <c r="L110" i="6"/>
  <c r="M110" i="6"/>
  <c r="N110" i="6"/>
  <c r="P110" i="6"/>
  <c r="Q110" i="6"/>
  <c r="R110" i="6"/>
  <c r="S110" i="6"/>
  <c r="T110" i="6"/>
  <c r="U110" i="6"/>
  <c r="V110" i="6"/>
  <c r="W110" i="6"/>
  <c r="A111" i="6"/>
  <c r="B111" i="6"/>
  <c r="D111" i="6"/>
  <c r="I111" i="6"/>
  <c r="J111" i="6"/>
  <c r="K111" i="6"/>
  <c r="L111" i="6"/>
  <c r="M111" i="6"/>
  <c r="N111" i="6"/>
  <c r="P111" i="6"/>
  <c r="Q111" i="6"/>
  <c r="R111" i="6"/>
  <c r="S111" i="6"/>
  <c r="T111" i="6"/>
  <c r="U111" i="6"/>
  <c r="V111" i="6"/>
  <c r="W111" i="6"/>
  <c r="A112" i="6"/>
  <c r="B112" i="6"/>
  <c r="D112" i="6"/>
  <c r="I112" i="6"/>
  <c r="J112" i="6"/>
  <c r="K112" i="6"/>
  <c r="L112" i="6"/>
  <c r="M112" i="6"/>
  <c r="N112" i="6"/>
  <c r="P112" i="6"/>
  <c r="Q112" i="6"/>
  <c r="R112" i="6"/>
  <c r="S112" i="6"/>
  <c r="T112" i="6"/>
  <c r="U112" i="6"/>
  <c r="V112" i="6"/>
  <c r="W112" i="6"/>
  <c r="A113" i="6"/>
  <c r="B113" i="6"/>
  <c r="D113" i="6"/>
  <c r="I113" i="6"/>
  <c r="J113" i="6"/>
  <c r="K113" i="6"/>
  <c r="L113" i="6"/>
  <c r="M113" i="6"/>
  <c r="N113" i="6"/>
  <c r="P113" i="6"/>
  <c r="Q113" i="6"/>
  <c r="R113" i="6"/>
  <c r="S113" i="6"/>
  <c r="T113" i="6"/>
  <c r="U113" i="6"/>
  <c r="V113" i="6"/>
  <c r="W113" i="6"/>
  <c r="A114" i="6"/>
  <c r="B114" i="6"/>
  <c r="D114" i="6"/>
  <c r="I114" i="6"/>
  <c r="J114" i="6"/>
  <c r="K114" i="6"/>
  <c r="L114" i="6"/>
  <c r="M114" i="6"/>
  <c r="N114" i="6"/>
  <c r="P114" i="6"/>
  <c r="Q114" i="6"/>
  <c r="R114" i="6"/>
  <c r="S114" i="6"/>
  <c r="T114" i="6"/>
  <c r="U114" i="6"/>
  <c r="V114" i="6"/>
  <c r="W114" i="6"/>
  <c r="A115" i="6"/>
  <c r="B115" i="6"/>
  <c r="D115" i="6"/>
  <c r="I115" i="6"/>
  <c r="J115" i="6"/>
  <c r="K115" i="6"/>
  <c r="L115" i="6"/>
  <c r="M115" i="6"/>
  <c r="N115" i="6"/>
  <c r="P115" i="6"/>
  <c r="Q115" i="6"/>
  <c r="R115" i="6"/>
  <c r="S115" i="6"/>
  <c r="T115" i="6"/>
  <c r="U115" i="6"/>
  <c r="V115" i="6"/>
  <c r="W115" i="6"/>
  <c r="A116" i="6"/>
  <c r="B116" i="6"/>
  <c r="I116" i="6"/>
  <c r="J116" i="6"/>
  <c r="K116" i="6"/>
  <c r="L116" i="6"/>
  <c r="M116" i="6"/>
  <c r="N116" i="6"/>
  <c r="P116" i="6"/>
  <c r="Q116" i="6"/>
  <c r="R116" i="6"/>
  <c r="S116" i="6"/>
  <c r="T116" i="6"/>
  <c r="U116" i="6"/>
  <c r="V116" i="6"/>
  <c r="W116" i="6"/>
  <c r="A117" i="6"/>
  <c r="B117" i="6"/>
  <c r="I117" i="6"/>
  <c r="J117" i="6"/>
  <c r="K117" i="6"/>
  <c r="L117" i="6"/>
  <c r="M117" i="6"/>
  <c r="N117" i="6"/>
  <c r="P117" i="6"/>
  <c r="Q117" i="6"/>
  <c r="R117" i="6"/>
  <c r="S117" i="6"/>
  <c r="T117" i="6"/>
  <c r="U117" i="6"/>
  <c r="V117" i="6"/>
  <c r="W117" i="6"/>
  <c r="A118" i="6"/>
  <c r="B118" i="6"/>
  <c r="D118" i="6"/>
  <c r="I118" i="6"/>
  <c r="J118" i="6"/>
  <c r="K118" i="6"/>
  <c r="L118" i="6"/>
  <c r="M118" i="6"/>
  <c r="N118" i="6"/>
  <c r="P118" i="6"/>
  <c r="Q118" i="6"/>
  <c r="R118" i="6"/>
  <c r="S118" i="6"/>
  <c r="T118" i="6"/>
  <c r="U118" i="6"/>
  <c r="V118" i="6"/>
  <c r="W118" i="6"/>
  <c r="A119" i="6"/>
  <c r="B119" i="6"/>
  <c r="D119" i="6"/>
  <c r="I119" i="6"/>
  <c r="J119" i="6"/>
  <c r="K119" i="6"/>
  <c r="L119" i="6"/>
  <c r="M119" i="6"/>
  <c r="N119" i="6"/>
  <c r="P119" i="6"/>
  <c r="Q119" i="6"/>
  <c r="R119" i="6"/>
  <c r="S119" i="6"/>
  <c r="T119" i="6"/>
  <c r="U119" i="6"/>
  <c r="V119" i="6"/>
  <c r="W119" i="6"/>
  <c r="A120" i="6"/>
  <c r="B120" i="6"/>
  <c r="D120" i="6"/>
  <c r="I120" i="6"/>
  <c r="J120" i="6"/>
  <c r="K120" i="6"/>
  <c r="L120" i="6"/>
  <c r="M120" i="6"/>
  <c r="N120" i="6"/>
  <c r="P120" i="6"/>
  <c r="Q120" i="6"/>
  <c r="R120" i="6"/>
  <c r="S120" i="6"/>
  <c r="T120" i="6"/>
  <c r="U120" i="6"/>
  <c r="V120" i="6"/>
  <c r="W120" i="6"/>
  <c r="A121" i="6"/>
  <c r="B121" i="6"/>
  <c r="D121" i="6"/>
  <c r="I121" i="6"/>
  <c r="J121" i="6"/>
  <c r="K121" i="6"/>
  <c r="L121" i="6"/>
  <c r="M121" i="6"/>
  <c r="N121" i="6"/>
  <c r="P121" i="6"/>
  <c r="Q121" i="6"/>
  <c r="R121" i="6"/>
  <c r="S121" i="6"/>
  <c r="T121" i="6"/>
  <c r="U121" i="6"/>
  <c r="V121" i="6"/>
  <c r="W121" i="6"/>
  <c r="A122" i="6"/>
  <c r="B122" i="6"/>
  <c r="D122" i="6"/>
  <c r="I122" i="6"/>
  <c r="J122" i="6"/>
  <c r="K122" i="6"/>
  <c r="L122" i="6"/>
  <c r="M122" i="6"/>
  <c r="N122" i="6"/>
  <c r="P122" i="6"/>
  <c r="Q122" i="6"/>
  <c r="R122" i="6"/>
  <c r="S122" i="6"/>
  <c r="T122" i="6"/>
  <c r="U122" i="6"/>
  <c r="V122" i="6"/>
  <c r="W122" i="6"/>
  <c r="A123" i="6"/>
  <c r="B123" i="6"/>
  <c r="I123" i="6"/>
  <c r="J123" i="6"/>
  <c r="K123" i="6"/>
  <c r="L123" i="6"/>
  <c r="M123" i="6"/>
  <c r="N123" i="6"/>
  <c r="P123" i="6"/>
  <c r="Q123" i="6"/>
  <c r="R123" i="6"/>
  <c r="S123" i="6"/>
  <c r="T123" i="6"/>
  <c r="U123" i="6"/>
  <c r="V123" i="6"/>
  <c r="W123" i="6"/>
  <c r="A124" i="6"/>
  <c r="B124" i="6"/>
  <c r="I124" i="6"/>
  <c r="J124" i="6"/>
  <c r="K124" i="6"/>
  <c r="L124" i="6"/>
  <c r="M124" i="6"/>
  <c r="N124" i="6"/>
  <c r="P124" i="6"/>
  <c r="Q124" i="6"/>
  <c r="R124" i="6"/>
  <c r="S124" i="6"/>
  <c r="T124" i="6"/>
  <c r="U124" i="6"/>
  <c r="V124" i="6"/>
  <c r="W124" i="6"/>
  <c r="A125" i="6"/>
  <c r="B125" i="6"/>
  <c r="D125" i="6"/>
  <c r="I125" i="6"/>
  <c r="J125" i="6"/>
  <c r="K125" i="6"/>
  <c r="L125" i="6"/>
  <c r="M125" i="6"/>
  <c r="N125" i="6"/>
  <c r="P125" i="6"/>
  <c r="Q125" i="6"/>
  <c r="R125" i="6"/>
  <c r="S125" i="6"/>
  <c r="T125" i="6"/>
  <c r="U125" i="6"/>
  <c r="V125" i="6"/>
  <c r="W125" i="6"/>
  <c r="A126" i="6"/>
  <c r="B126" i="6"/>
  <c r="D126" i="6"/>
  <c r="I126" i="6"/>
  <c r="J126" i="6"/>
  <c r="K126" i="6"/>
  <c r="L126" i="6"/>
  <c r="M126" i="6"/>
  <c r="N126" i="6"/>
  <c r="P126" i="6"/>
  <c r="Q126" i="6"/>
  <c r="R126" i="6"/>
  <c r="S126" i="6"/>
  <c r="T126" i="6"/>
  <c r="U126" i="6"/>
  <c r="V126" i="6"/>
  <c r="W126" i="6"/>
  <c r="A127" i="6"/>
  <c r="B127" i="6"/>
  <c r="I127" i="6"/>
  <c r="J127" i="6"/>
  <c r="K127" i="6"/>
  <c r="L127" i="6"/>
  <c r="M127" i="6"/>
  <c r="N127" i="6"/>
  <c r="P127" i="6"/>
  <c r="Q127" i="6"/>
  <c r="R127" i="6"/>
  <c r="S127" i="6"/>
  <c r="T127" i="6"/>
  <c r="U127" i="6"/>
  <c r="V127" i="6"/>
  <c r="W127" i="6"/>
  <c r="A128" i="6"/>
  <c r="B128" i="6"/>
  <c r="I128" i="6"/>
  <c r="J128" i="6"/>
  <c r="K128" i="6"/>
  <c r="L128" i="6"/>
  <c r="M128" i="6"/>
  <c r="N128" i="6"/>
  <c r="P128" i="6"/>
  <c r="Q128" i="6"/>
  <c r="R128" i="6"/>
  <c r="S128" i="6"/>
  <c r="T128" i="6"/>
  <c r="U128" i="6"/>
  <c r="V128" i="6"/>
  <c r="W128" i="6"/>
  <c r="A129" i="6"/>
  <c r="B129" i="6"/>
  <c r="I129" i="6"/>
  <c r="J129" i="6"/>
  <c r="K129" i="6"/>
  <c r="L129" i="6"/>
  <c r="M129" i="6"/>
  <c r="N129" i="6"/>
  <c r="P129" i="6"/>
  <c r="Q129" i="6"/>
  <c r="R129" i="6"/>
  <c r="S129" i="6"/>
  <c r="T129" i="6"/>
  <c r="U129" i="6"/>
  <c r="V129" i="6"/>
  <c r="W129" i="6"/>
  <c r="A130" i="6"/>
  <c r="B130" i="6"/>
  <c r="I130" i="6"/>
  <c r="J130" i="6"/>
  <c r="K130" i="6"/>
  <c r="L130" i="6"/>
  <c r="M130" i="6"/>
  <c r="N130" i="6"/>
  <c r="P130" i="6"/>
  <c r="Q130" i="6"/>
  <c r="R130" i="6"/>
  <c r="S130" i="6"/>
  <c r="T130" i="6"/>
  <c r="U130" i="6"/>
  <c r="V130" i="6"/>
  <c r="W130" i="6"/>
  <c r="A131" i="6"/>
  <c r="B131" i="6"/>
  <c r="I131" i="6"/>
  <c r="J131" i="6"/>
  <c r="K131" i="6"/>
  <c r="L131" i="6"/>
  <c r="M131" i="6"/>
  <c r="N131" i="6"/>
  <c r="P131" i="6"/>
  <c r="Q131" i="6"/>
  <c r="R131" i="6"/>
  <c r="S131" i="6"/>
  <c r="T131" i="6"/>
  <c r="U131" i="6"/>
  <c r="V131" i="6"/>
  <c r="W131" i="6"/>
  <c r="A132" i="6"/>
  <c r="B132" i="6"/>
  <c r="I132" i="6"/>
  <c r="J132" i="6"/>
  <c r="K132" i="6"/>
  <c r="L132" i="6"/>
  <c r="M132" i="6"/>
  <c r="N132" i="6"/>
  <c r="P132" i="6"/>
  <c r="Q132" i="6"/>
  <c r="R132" i="6"/>
  <c r="S132" i="6"/>
  <c r="T132" i="6"/>
  <c r="U132" i="6"/>
  <c r="V132" i="6"/>
  <c r="W132" i="6"/>
  <c r="A133" i="6"/>
  <c r="B133" i="6"/>
  <c r="I133" i="6"/>
  <c r="J133" i="6"/>
  <c r="K133" i="6"/>
  <c r="L133" i="6"/>
  <c r="M133" i="6"/>
  <c r="N133" i="6"/>
  <c r="P133" i="6"/>
  <c r="Q133" i="6"/>
  <c r="R133" i="6"/>
  <c r="S133" i="6"/>
  <c r="T133" i="6"/>
  <c r="U133" i="6"/>
  <c r="V133" i="6"/>
  <c r="W133" i="6"/>
  <c r="A134" i="6"/>
  <c r="B134" i="6"/>
  <c r="I134" i="6"/>
  <c r="J134" i="6"/>
  <c r="K134" i="6"/>
  <c r="L134" i="6"/>
  <c r="M134" i="6"/>
  <c r="N134" i="6"/>
  <c r="P134" i="6"/>
  <c r="Q134" i="6"/>
  <c r="R134" i="6"/>
  <c r="S134" i="6"/>
  <c r="T134" i="6"/>
  <c r="U134" i="6"/>
  <c r="V134" i="6"/>
  <c r="W134" i="6"/>
  <c r="A135" i="6"/>
  <c r="B135" i="6"/>
  <c r="I135" i="6"/>
  <c r="J135" i="6"/>
  <c r="K135" i="6"/>
  <c r="L135" i="6"/>
  <c r="M135" i="6"/>
  <c r="N135" i="6"/>
  <c r="P135" i="6"/>
  <c r="Q135" i="6"/>
  <c r="R135" i="6"/>
  <c r="S135" i="6"/>
  <c r="T135" i="6"/>
  <c r="U135" i="6"/>
  <c r="V135" i="6"/>
  <c r="W135" i="6"/>
  <c r="A136" i="6"/>
  <c r="B136" i="6"/>
  <c r="I136" i="6"/>
  <c r="J136" i="6"/>
  <c r="K136" i="6"/>
  <c r="L136" i="6"/>
  <c r="M136" i="6"/>
  <c r="N136" i="6"/>
  <c r="P136" i="6"/>
  <c r="Q136" i="6"/>
  <c r="R136" i="6"/>
  <c r="S136" i="6"/>
  <c r="T136" i="6"/>
  <c r="U136" i="6"/>
  <c r="V136" i="6"/>
  <c r="W136" i="6"/>
  <c r="A137" i="6"/>
  <c r="B137" i="6"/>
  <c r="I137" i="6"/>
  <c r="J137" i="6"/>
  <c r="K137" i="6"/>
  <c r="L137" i="6"/>
  <c r="M137" i="6"/>
  <c r="N137" i="6"/>
  <c r="P137" i="6"/>
  <c r="Q137" i="6"/>
  <c r="R137" i="6"/>
  <c r="S137" i="6"/>
  <c r="T137" i="6"/>
  <c r="U137" i="6"/>
  <c r="V137" i="6"/>
  <c r="W137" i="6"/>
  <c r="A138" i="6"/>
  <c r="B138" i="6"/>
  <c r="I138" i="6"/>
  <c r="J138" i="6"/>
  <c r="K138" i="6"/>
  <c r="L138" i="6"/>
  <c r="M138" i="6"/>
  <c r="N138" i="6"/>
  <c r="P138" i="6"/>
  <c r="Q138" i="6"/>
  <c r="R138" i="6"/>
  <c r="S138" i="6"/>
  <c r="T138" i="6"/>
  <c r="U138" i="6"/>
  <c r="V138" i="6"/>
  <c r="W138" i="6"/>
  <c r="A139" i="6"/>
  <c r="B139" i="6"/>
  <c r="I139" i="6"/>
  <c r="J139" i="6"/>
  <c r="K139" i="6"/>
  <c r="L139" i="6"/>
  <c r="M139" i="6"/>
  <c r="N139" i="6"/>
  <c r="P139" i="6"/>
  <c r="Q139" i="6"/>
  <c r="R139" i="6"/>
  <c r="S139" i="6"/>
  <c r="T139" i="6"/>
  <c r="U139" i="6"/>
  <c r="V139" i="6"/>
  <c r="W139" i="6"/>
  <c r="A140" i="6"/>
  <c r="B140" i="6"/>
  <c r="I140" i="6"/>
  <c r="J140" i="6"/>
  <c r="K140" i="6"/>
  <c r="L140" i="6"/>
  <c r="M140" i="6"/>
  <c r="N140" i="6"/>
  <c r="P140" i="6"/>
  <c r="Q140" i="6"/>
  <c r="R140" i="6"/>
  <c r="S140" i="6"/>
  <c r="T140" i="6"/>
  <c r="U140" i="6"/>
  <c r="V140" i="6"/>
  <c r="W140" i="6"/>
  <c r="A141" i="6"/>
  <c r="B141" i="6"/>
  <c r="I141" i="6"/>
  <c r="J141" i="6"/>
  <c r="K141" i="6"/>
  <c r="L141" i="6"/>
  <c r="M141" i="6"/>
  <c r="N141" i="6"/>
  <c r="P141" i="6"/>
  <c r="Q141" i="6"/>
  <c r="R141" i="6"/>
  <c r="S141" i="6"/>
  <c r="T141" i="6"/>
  <c r="U141" i="6"/>
  <c r="V141" i="6"/>
  <c r="W141" i="6"/>
  <c r="A142" i="6"/>
  <c r="B142" i="6"/>
  <c r="I142" i="6"/>
  <c r="J142" i="6"/>
  <c r="K142" i="6"/>
  <c r="L142" i="6"/>
  <c r="M142" i="6"/>
  <c r="N142" i="6"/>
  <c r="P142" i="6"/>
  <c r="Q142" i="6"/>
  <c r="R142" i="6"/>
  <c r="S142" i="6"/>
  <c r="T142" i="6"/>
  <c r="U142" i="6"/>
  <c r="V142" i="6"/>
  <c r="W142" i="6"/>
  <c r="A143" i="6"/>
  <c r="B143" i="6"/>
  <c r="I143" i="6"/>
  <c r="J143" i="6"/>
  <c r="K143" i="6"/>
  <c r="L143" i="6"/>
  <c r="M143" i="6"/>
  <c r="N143" i="6"/>
  <c r="P143" i="6"/>
  <c r="Q143" i="6"/>
  <c r="R143" i="6"/>
  <c r="S143" i="6"/>
  <c r="T143" i="6"/>
  <c r="U143" i="6"/>
  <c r="V143" i="6"/>
  <c r="W143" i="6"/>
  <c r="A144" i="6"/>
  <c r="B144" i="6"/>
  <c r="I144" i="6"/>
  <c r="J144" i="6"/>
  <c r="K144" i="6"/>
  <c r="L144" i="6"/>
  <c r="M144" i="6"/>
  <c r="N144" i="6"/>
  <c r="P144" i="6"/>
  <c r="Q144" i="6"/>
  <c r="R144" i="6"/>
  <c r="S144" i="6"/>
  <c r="T144" i="6"/>
  <c r="U144" i="6"/>
  <c r="V144" i="6"/>
  <c r="W144" i="6"/>
  <c r="A145" i="6"/>
  <c r="B145" i="6"/>
  <c r="I145" i="6"/>
  <c r="J145" i="6"/>
  <c r="K145" i="6"/>
  <c r="L145" i="6"/>
  <c r="M145" i="6"/>
  <c r="N145" i="6"/>
  <c r="P145" i="6"/>
  <c r="Q145" i="6"/>
  <c r="R145" i="6"/>
  <c r="S145" i="6"/>
  <c r="T145" i="6"/>
  <c r="U145" i="6"/>
  <c r="V145" i="6"/>
  <c r="W145" i="6"/>
  <c r="A146" i="6"/>
  <c r="B146" i="6"/>
  <c r="I146" i="6"/>
  <c r="J146" i="6"/>
  <c r="K146" i="6"/>
  <c r="L146" i="6"/>
  <c r="M146" i="6"/>
  <c r="N146" i="6"/>
  <c r="P146" i="6"/>
  <c r="Q146" i="6"/>
  <c r="R146" i="6"/>
  <c r="S146" i="6"/>
  <c r="T146" i="6"/>
  <c r="U146" i="6"/>
  <c r="V146" i="6"/>
  <c r="W146" i="6"/>
  <c r="A147" i="6"/>
  <c r="B147" i="6"/>
  <c r="I147" i="6"/>
  <c r="J147" i="6"/>
  <c r="K147" i="6"/>
  <c r="L147" i="6"/>
  <c r="M147" i="6"/>
  <c r="N147" i="6"/>
  <c r="P147" i="6"/>
  <c r="Q147" i="6"/>
  <c r="R147" i="6"/>
  <c r="S147" i="6"/>
  <c r="T147" i="6"/>
  <c r="U147" i="6"/>
  <c r="V147" i="6"/>
  <c r="W147" i="6"/>
  <c r="A148" i="6"/>
  <c r="B148" i="6"/>
  <c r="I148" i="6"/>
  <c r="J148" i="6"/>
  <c r="K148" i="6"/>
  <c r="L148" i="6"/>
  <c r="M148" i="6"/>
  <c r="N148" i="6"/>
  <c r="P148" i="6"/>
  <c r="Q148" i="6"/>
  <c r="R148" i="6"/>
  <c r="S148" i="6"/>
  <c r="T148" i="6"/>
  <c r="U148" i="6"/>
  <c r="V148" i="6"/>
  <c r="W148" i="6"/>
  <c r="A149" i="6"/>
  <c r="B149" i="6"/>
  <c r="I149" i="6"/>
  <c r="J149" i="6"/>
  <c r="K149" i="6"/>
  <c r="L149" i="6"/>
  <c r="M149" i="6"/>
  <c r="N149" i="6"/>
  <c r="P149" i="6"/>
  <c r="Q149" i="6"/>
  <c r="R149" i="6"/>
  <c r="S149" i="6"/>
  <c r="T149" i="6"/>
  <c r="U149" i="6"/>
  <c r="V149" i="6"/>
  <c r="W149" i="6"/>
  <c r="A150" i="6"/>
  <c r="B150" i="6"/>
  <c r="I150" i="6"/>
  <c r="J150" i="6"/>
  <c r="K150" i="6"/>
  <c r="L150" i="6"/>
  <c r="M150" i="6"/>
  <c r="N150" i="6"/>
  <c r="P150" i="6"/>
  <c r="Q150" i="6"/>
  <c r="R150" i="6"/>
  <c r="S150" i="6"/>
  <c r="T150" i="6"/>
  <c r="U150" i="6"/>
  <c r="V150" i="6"/>
  <c r="W150" i="6"/>
  <c r="A151" i="6"/>
  <c r="B151" i="6"/>
  <c r="I151" i="6"/>
  <c r="J151" i="6"/>
  <c r="K151" i="6"/>
  <c r="L151" i="6"/>
  <c r="M151" i="6"/>
  <c r="N151" i="6"/>
  <c r="P151" i="6"/>
  <c r="Q151" i="6"/>
  <c r="R151" i="6"/>
  <c r="S151" i="6"/>
  <c r="T151" i="6"/>
  <c r="U151" i="6"/>
  <c r="V151" i="6"/>
  <c r="W151" i="6"/>
  <c r="A152" i="6"/>
  <c r="B152" i="6"/>
  <c r="I152" i="6"/>
  <c r="J152" i="6"/>
  <c r="K152" i="6"/>
  <c r="L152" i="6"/>
  <c r="M152" i="6"/>
  <c r="N152" i="6"/>
  <c r="P152" i="6"/>
  <c r="Q152" i="6"/>
  <c r="R152" i="6"/>
  <c r="S152" i="6"/>
  <c r="T152" i="6"/>
  <c r="U152" i="6"/>
  <c r="V152" i="6"/>
  <c r="W152" i="6"/>
  <c r="A153" i="6"/>
  <c r="B153" i="6"/>
  <c r="I153" i="6"/>
  <c r="J153" i="6"/>
  <c r="K153" i="6"/>
  <c r="L153" i="6"/>
  <c r="M153" i="6"/>
  <c r="N153" i="6"/>
  <c r="P153" i="6"/>
  <c r="Q153" i="6"/>
  <c r="R153" i="6"/>
  <c r="S153" i="6"/>
  <c r="T153" i="6"/>
  <c r="U153" i="6"/>
  <c r="V153" i="6"/>
  <c r="W153" i="6"/>
  <c r="A154" i="6"/>
  <c r="B154" i="6"/>
  <c r="I154" i="6"/>
  <c r="J154" i="6"/>
  <c r="K154" i="6"/>
  <c r="L154" i="6"/>
  <c r="M154" i="6"/>
  <c r="N154" i="6"/>
  <c r="P154" i="6"/>
  <c r="Q154" i="6"/>
  <c r="R154" i="6"/>
  <c r="S154" i="6"/>
  <c r="T154" i="6"/>
  <c r="U154" i="6"/>
  <c r="V154" i="6"/>
  <c r="W154" i="6"/>
  <c r="A155" i="6"/>
  <c r="B155" i="6"/>
  <c r="I155" i="6"/>
  <c r="J155" i="6"/>
  <c r="K155" i="6"/>
  <c r="L155" i="6"/>
  <c r="M155" i="6"/>
  <c r="N155" i="6"/>
  <c r="P155" i="6"/>
  <c r="Q155" i="6"/>
  <c r="R155" i="6"/>
  <c r="S155" i="6"/>
  <c r="T155" i="6"/>
  <c r="U155" i="6"/>
  <c r="V155" i="6"/>
  <c r="W155" i="6"/>
  <c r="A156" i="6"/>
  <c r="B156" i="6"/>
  <c r="I156" i="6"/>
  <c r="J156" i="6"/>
  <c r="K156" i="6"/>
  <c r="L156" i="6"/>
  <c r="M156" i="6"/>
  <c r="N156" i="6"/>
  <c r="P156" i="6"/>
  <c r="Q156" i="6"/>
  <c r="R156" i="6"/>
  <c r="S156" i="6"/>
  <c r="T156" i="6"/>
  <c r="U156" i="6"/>
  <c r="V156" i="6"/>
  <c r="W156" i="6"/>
  <c r="A157" i="6"/>
  <c r="B157" i="6"/>
  <c r="I157" i="6"/>
  <c r="J157" i="6"/>
  <c r="K157" i="6"/>
  <c r="L157" i="6"/>
  <c r="M157" i="6"/>
  <c r="N157" i="6"/>
  <c r="P157" i="6"/>
  <c r="Q157" i="6"/>
  <c r="R157" i="6"/>
  <c r="S157" i="6"/>
  <c r="T157" i="6"/>
  <c r="U157" i="6"/>
  <c r="V157" i="6"/>
  <c r="W157" i="6"/>
  <c r="A158" i="6"/>
  <c r="B158" i="6"/>
  <c r="I158" i="6"/>
  <c r="J158" i="6"/>
  <c r="K158" i="6"/>
  <c r="L158" i="6"/>
  <c r="M158" i="6"/>
  <c r="N158" i="6"/>
  <c r="P158" i="6"/>
  <c r="Q158" i="6"/>
  <c r="R158" i="6"/>
  <c r="S158" i="6"/>
  <c r="T158" i="6"/>
  <c r="U158" i="6"/>
  <c r="V158" i="6"/>
  <c r="W158" i="6"/>
  <c r="A159" i="6"/>
  <c r="B159" i="6"/>
  <c r="I159" i="6"/>
  <c r="J159" i="6"/>
  <c r="K159" i="6"/>
  <c r="L159" i="6"/>
  <c r="M159" i="6"/>
  <c r="N159" i="6"/>
  <c r="P159" i="6"/>
  <c r="Q159" i="6"/>
  <c r="R159" i="6"/>
  <c r="S159" i="6"/>
  <c r="T159" i="6"/>
  <c r="U159" i="6"/>
  <c r="V159" i="6"/>
  <c r="W159" i="6"/>
  <c r="A160" i="6"/>
  <c r="B160" i="6"/>
  <c r="I160" i="6"/>
  <c r="J160" i="6"/>
  <c r="K160" i="6"/>
  <c r="L160" i="6"/>
  <c r="M160" i="6"/>
  <c r="N160" i="6"/>
  <c r="P160" i="6"/>
  <c r="Q160" i="6"/>
  <c r="R160" i="6"/>
  <c r="S160" i="6"/>
  <c r="T160" i="6"/>
  <c r="U160" i="6"/>
  <c r="V160" i="6"/>
  <c r="W160" i="6"/>
  <c r="A161" i="6"/>
  <c r="B161" i="6"/>
  <c r="I161" i="6"/>
  <c r="J161" i="6"/>
  <c r="K161" i="6"/>
  <c r="L161" i="6"/>
  <c r="M161" i="6"/>
  <c r="N161" i="6"/>
  <c r="P161" i="6"/>
  <c r="Q161" i="6"/>
  <c r="R161" i="6"/>
  <c r="S161" i="6"/>
  <c r="T161" i="6"/>
  <c r="U161" i="6"/>
  <c r="V161" i="6"/>
  <c r="W161" i="6"/>
  <c r="A162" i="6"/>
  <c r="B162" i="6"/>
  <c r="I162" i="6"/>
  <c r="J162" i="6"/>
  <c r="K162" i="6"/>
  <c r="L162" i="6"/>
  <c r="M162" i="6"/>
  <c r="N162" i="6"/>
  <c r="P162" i="6"/>
  <c r="Q162" i="6"/>
  <c r="R162" i="6"/>
  <c r="S162" i="6"/>
  <c r="T162" i="6"/>
  <c r="U162" i="6"/>
  <c r="V162" i="6"/>
  <c r="W162" i="6"/>
  <c r="A163" i="6"/>
  <c r="B163" i="6"/>
  <c r="I163" i="6"/>
  <c r="J163" i="6"/>
  <c r="K163" i="6"/>
  <c r="L163" i="6"/>
  <c r="M163" i="6"/>
  <c r="N163" i="6"/>
  <c r="P163" i="6"/>
  <c r="Q163" i="6"/>
  <c r="R163" i="6"/>
  <c r="S163" i="6"/>
  <c r="T163" i="6"/>
  <c r="U163" i="6"/>
  <c r="V163" i="6"/>
  <c r="W163" i="6"/>
  <c r="A164" i="6"/>
  <c r="B164" i="6"/>
  <c r="I164" i="6"/>
  <c r="J164" i="6"/>
  <c r="K164" i="6"/>
  <c r="L164" i="6"/>
  <c r="M164" i="6"/>
  <c r="N164" i="6"/>
  <c r="P164" i="6"/>
  <c r="Q164" i="6"/>
  <c r="R164" i="6"/>
  <c r="S164" i="6"/>
  <c r="T164" i="6"/>
  <c r="U164" i="6"/>
  <c r="V164" i="6"/>
  <c r="W164" i="6"/>
  <c r="A165" i="6"/>
  <c r="B165" i="6"/>
  <c r="I165" i="6"/>
  <c r="J165" i="6"/>
  <c r="K165" i="6"/>
  <c r="L165" i="6"/>
  <c r="M165" i="6"/>
  <c r="N165" i="6"/>
  <c r="P165" i="6"/>
  <c r="Q165" i="6"/>
  <c r="R165" i="6"/>
  <c r="S165" i="6"/>
  <c r="T165" i="6"/>
  <c r="U165" i="6"/>
  <c r="V165" i="6"/>
  <c r="W165" i="6"/>
  <c r="A166" i="6"/>
  <c r="B166" i="6"/>
  <c r="I166" i="6"/>
  <c r="J166" i="6"/>
  <c r="K166" i="6"/>
  <c r="L166" i="6"/>
  <c r="M166" i="6"/>
  <c r="N166" i="6"/>
  <c r="P166" i="6"/>
  <c r="Q166" i="6"/>
  <c r="R166" i="6"/>
  <c r="S166" i="6"/>
  <c r="T166" i="6"/>
  <c r="U166" i="6"/>
  <c r="V166" i="6"/>
  <c r="W166" i="6"/>
  <c r="A167" i="6"/>
  <c r="B167" i="6"/>
  <c r="I167" i="6"/>
  <c r="J167" i="6"/>
  <c r="K167" i="6"/>
  <c r="L167" i="6"/>
  <c r="M167" i="6"/>
  <c r="N167" i="6"/>
  <c r="P167" i="6"/>
  <c r="Q167" i="6"/>
  <c r="R167" i="6"/>
  <c r="S167" i="6"/>
  <c r="T167" i="6"/>
  <c r="U167" i="6"/>
  <c r="V167" i="6"/>
  <c r="W167" i="6"/>
  <c r="A168" i="6"/>
  <c r="B168" i="6"/>
  <c r="I168" i="6"/>
  <c r="J168" i="6"/>
  <c r="K168" i="6"/>
  <c r="L168" i="6"/>
  <c r="M168" i="6"/>
  <c r="N168" i="6"/>
  <c r="P168" i="6"/>
  <c r="Q168" i="6"/>
  <c r="R168" i="6"/>
  <c r="S168" i="6"/>
  <c r="T168" i="6"/>
  <c r="U168" i="6"/>
  <c r="V168" i="6"/>
  <c r="W168" i="6"/>
  <c r="A169" i="6"/>
  <c r="B169" i="6"/>
  <c r="I169" i="6"/>
  <c r="J169" i="6"/>
  <c r="K169" i="6"/>
  <c r="L169" i="6"/>
  <c r="M169" i="6"/>
  <c r="N169" i="6"/>
  <c r="P169" i="6"/>
  <c r="Q169" i="6"/>
  <c r="R169" i="6"/>
  <c r="S169" i="6"/>
  <c r="T169" i="6"/>
  <c r="U169" i="6"/>
  <c r="V169" i="6"/>
  <c r="W169" i="6"/>
  <c r="A170" i="6"/>
  <c r="B170" i="6"/>
  <c r="I170" i="6"/>
  <c r="J170" i="6"/>
  <c r="K170" i="6"/>
  <c r="L170" i="6"/>
  <c r="M170" i="6"/>
  <c r="N170" i="6"/>
  <c r="P170" i="6"/>
  <c r="Q170" i="6"/>
  <c r="R170" i="6"/>
  <c r="S170" i="6"/>
  <c r="T170" i="6"/>
  <c r="U170" i="6"/>
  <c r="V170" i="6"/>
  <c r="W170" i="6"/>
  <c r="A171" i="6"/>
  <c r="B171" i="6"/>
  <c r="I171" i="6"/>
  <c r="J171" i="6"/>
  <c r="K171" i="6"/>
  <c r="L171" i="6"/>
  <c r="M171" i="6"/>
  <c r="N171" i="6"/>
  <c r="P171" i="6"/>
  <c r="Q171" i="6"/>
  <c r="R171" i="6"/>
  <c r="S171" i="6"/>
  <c r="T171" i="6"/>
  <c r="U171" i="6"/>
  <c r="V171" i="6"/>
  <c r="W171" i="6"/>
  <c r="A172" i="6"/>
  <c r="B172" i="6"/>
  <c r="I172" i="6"/>
  <c r="J172" i="6"/>
  <c r="K172" i="6"/>
  <c r="L172" i="6"/>
  <c r="M172" i="6"/>
  <c r="N172" i="6"/>
  <c r="P172" i="6"/>
  <c r="Q172" i="6"/>
  <c r="R172" i="6"/>
  <c r="S172" i="6"/>
  <c r="T172" i="6"/>
  <c r="U172" i="6"/>
  <c r="V172" i="6"/>
  <c r="W172" i="6"/>
  <c r="A173" i="6"/>
  <c r="B173" i="6"/>
  <c r="I173" i="6"/>
  <c r="J173" i="6"/>
  <c r="K173" i="6"/>
  <c r="L173" i="6"/>
  <c r="M173" i="6"/>
  <c r="N173" i="6"/>
  <c r="P173" i="6"/>
  <c r="Q173" i="6"/>
  <c r="R173" i="6"/>
  <c r="S173" i="6"/>
  <c r="T173" i="6"/>
  <c r="U173" i="6"/>
  <c r="V173" i="6"/>
  <c r="W173" i="6"/>
  <c r="A174" i="6"/>
  <c r="B174" i="6"/>
  <c r="I174" i="6"/>
  <c r="J174" i="6"/>
  <c r="K174" i="6"/>
  <c r="L174" i="6"/>
  <c r="M174" i="6"/>
  <c r="N174" i="6"/>
  <c r="P174" i="6"/>
  <c r="Q174" i="6"/>
  <c r="R174" i="6"/>
  <c r="S174" i="6"/>
  <c r="T174" i="6"/>
  <c r="U174" i="6"/>
  <c r="V174" i="6"/>
  <c r="W174" i="6"/>
  <c r="A175" i="6"/>
  <c r="B175" i="6"/>
  <c r="I175" i="6"/>
  <c r="J175" i="6"/>
  <c r="K175" i="6"/>
  <c r="L175" i="6"/>
  <c r="M175" i="6"/>
  <c r="N175" i="6"/>
  <c r="P175" i="6"/>
  <c r="Q175" i="6"/>
  <c r="R175" i="6"/>
  <c r="S175" i="6"/>
  <c r="T175" i="6"/>
  <c r="U175" i="6"/>
  <c r="V175" i="6"/>
  <c r="W175" i="6"/>
  <c r="A176" i="6"/>
  <c r="B176" i="6"/>
  <c r="I176" i="6"/>
  <c r="J176" i="6"/>
  <c r="K176" i="6"/>
  <c r="L176" i="6"/>
  <c r="M176" i="6"/>
  <c r="N176" i="6"/>
  <c r="P176" i="6"/>
  <c r="Q176" i="6"/>
  <c r="R176" i="6"/>
  <c r="S176" i="6"/>
  <c r="T176" i="6"/>
  <c r="U176" i="6"/>
  <c r="V176" i="6"/>
  <c r="W176" i="6"/>
  <c r="A177" i="6"/>
  <c r="B177" i="6"/>
  <c r="I177" i="6"/>
  <c r="J177" i="6"/>
  <c r="K177" i="6"/>
  <c r="L177" i="6"/>
  <c r="M177" i="6"/>
  <c r="N177" i="6"/>
  <c r="P177" i="6"/>
  <c r="Q177" i="6"/>
  <c r="R177" i="6"/>
  <c r="S177" i="6"/>
  <c r="T177" i="6"/>
  <c r="U177" i="6"/>
  <c r="V177" i="6"/>
  <c r="W177" i="6"/>
  <c r="A178" i="6"/>
  <c r="B178" i="6"/>
  <c r="I178" i="6"/>
  <c r="J178" i="6"/>
  <c r="K178" i="6"/>
  <c r="L178" i="6"/>
  <c r="M178" i="6"/>
  <c r="N178" i="6"/>
  <c r="P178" i="6"/>
  <c r="Q178" i="6"/>
  <c r="R178" i="6"/>
  <c r="S178" i="6"/>
  <c r="T178" i="6"/>
  <c r="U178" i="6"/>
  <c r="V178" i="6"/>
  <c r="W178" i="6"/>
  <c r="A179" i="6"/>
  <c r="B179" i="6"/>
  <c r="I179" i="6"/>
  <c r="J179" i="6"/>
  <c r="K179" i="6"/>
  <c r="L179" i="6"/>
  <c r="M179" i="6"/>
  <c r="N179" i="6"/>
  <c r="P179" i="6"/>
  <c r="Q179" i="6"/>
  <c r="R179" i="6"/>
  <c r="S179" i="6"/>
  <c r="T179" i="6"/>
  <c r="U179" i="6"/>
  <c r="V179" i="6"/>
  <c r="W179" i="6"/>
  <c r="A180" i="6"/>
  <c r="B180" i="6"/>
  <c r="I180" i="6"/>
  <c r="J180" i="6"/>
  <c r="K180" i="6"/>
  <c r="L180" i="6"/>
  <c r="M180" i="6"/>
  <c r="N180" i="6"/>
  <c r="P180" i="6"/>
  <c r="Q180" i="6"/>
  <c r="R180" i="6"/>
  <c r="S180" i="6"/>
  <c r="T180" i="6"/>
  <c r="U180" i="6"/>
  <c r="V180" i="6"/>
  <c r="W180" i="6"/>
  <c r="A181" i="6"/>
  <c r="B181" i="6"/>
  <c r="I181" i="6"/>
  <c r="J181" i="6"/>
  <c r="K181" i="6"/>
  <c r="L181" i="6"/>
  <c r="M181" i="6"/>
  <c r="N181" i="6"/>
  <c r="P181" i="6"/>
  <c r="Q181" i="6"/>
  <c r="R181" i="6"/>
  <c r="S181" i="6"/>
  <c r="T181" i="6"/>
  <c r="U181" i="6"/>
  <c r="V181" i="6"/>
  <c r="W181" i="6"/>
  <c r="A182" i="6"/>
  <c r="B182" i="6"/>
  <c r="I182" i="6"/>
  <c r="J182" i="6"/>
  <c r="K182" i="6"/>
  <c r="L182" i="6"/>
  <c r="M182" i="6"/>
  <c r="N182" i="6"/>
  <c r="P182" i="6"/>
  <c r="Q182" i="6"/>
  <c r="R182" i="6"/>
  <c r="S182" i="6"/>
  <c r="T182" i="6"/>
  <c r="U182" i="6"/>
  <c r="V182" i="6"/>
  <c r="W182" i="6"/>
  <c r="A183" i="6"/>
  <c r="B183" i="6"/>
  <c r="I183" i="6"/>
  <c r="J183" i="6"/>
  <c r="K183" i="6"/>
  <c r="L183" i="6"/>
  <c r="M183" i="6"/>
  <c r="N183" i="6"/>
  <c r="P183" i="6"/>
  <c r="Q183" i="6"/>
  <c r="R183" i="6"/>
  <c r="S183" i="6"/>
  <c r="T183" i="6"/>
  <c r="U183" i="6"/>
  <c r="V183" i="6"/>
  <c r="W183" i="6"/>
  <c r="A184" i="6"/>
  <c r="B184" i="6"/>
  <c r="I184" i="6"/>
  <c r="J184" i="6"/>
  <c r="K184" i="6"/>
  <c r="L184" i="6"/>
  <c r="M184" i="6"/>
  <c r="N184" i="6"/>
  <c r="P184" i="6"/>
  <c r="Q184" i="6"/>
  <c r="R184" i="6"/>
  <c r="S184" i="6"/>
  <c r="T184" i="6"/>
  <c r="U184" i="6"/>
  <c r="V184" i="6"/>
  <c r="W184" i="6"/>
  <c r="A185" i="6"/>
  <c r="B185" i="6"/>
  <c r="I185" i="6"/>
  <c r="J185" i="6"/>
  <c r="K185" i="6"/>
  <c r="L185" i="6"/>
  <c r="M185" i="6"/>
  <c r="N185" i="6"/>
  <c r="P185" i="6"/>
  <c r="Q185" i="6"/>
  <c r="R185" i="6"/>
  <c r="S185" i="6"/>
  <c r="T185" i="6"/>
  <c r="U185" i="6"/>
  <c r="V185" i="6"/>
  <c r="W185" i="6"/>
  <c r="A186" i="6"/>
  <c r="B186" i="6"/>
  <c r="I186" i="6"/>
  <c r="J186" i="6"/>
  <c r="K186" i="6"/>
  <c r="L186" i="6"/>
  <c r="M186" i="6"/>
  <c r="N186" i="6"/>
  <c r="P186" i="6"/>
  <c r="Q186" i="6"/>
  <c r="R186" i="6"/>
  <c r="S186" i="6"/>
  <c r="T186" i="6"/>
  <c r="U186" i="6"/>
  <c r="V186" i="6"/>
  <c r="W186" i="6"/>
  <c r="A187" i="6"/>
  <c r="B187" i="6"/>
  <c r="I187" i="6"/>
  <c r="J187" i="6"/>
  <c r="K187" i="6"/>
  <c r="L187" i="6"/>
  <c r="M187" i="6"/>
  <c r="N187" i="6"/>
  <c r="P187" i="6"/>
  <c r="Q187" i="6"/>
  <c r="R187" i="6"/>
  <c r="S187" i="6"/>
  <c r="T187" i="6"/>
  <c r="U187" i="6"/>
  <c r="V187" i="6"/>
  <c r="W187" i="6"/>
  <c r="A188" i="6"/>
  <c r="B188" i="6"/>
  <c r="I188" i="6"/>
  <c r="J188" i="6"/>
  <c r="K188" i="6"/>
  <c r="L188" i="6"/>
  <c r="M188" i="6"/>
  <c r="N188" i="6"/>
  <c r="P188" i="6"/>
  <c r="Q188" i="6"/>
  <c r="R188" i="6"/>
  <c r="S188" i="6"/>
  <c r="T188" i="6"/>
  <c r="U188" i="6"/>
  <c r="V188" i="6"/>
  <c r="W188" i="6"/>
  <c r="A189" i="6"/>
  <c r="B189" i="6"/>
  <c r="I189" i="6"/>
  <c r="J189" i="6"/>
  <c r="K189" i="6"/>
  <c r="L189" i="6"/>
  <c r="M189" i="6"/>
  <c r="N189" i="6"/>
  <c r="P189" i="6"/>
  <c r="Q189" i="6"/>
  <c r="R189" i="6"/>
  <c r="S189" i="6"/>
  <c r="T189" i="6"/>
  <c r="U189" i="6"/>
  <c r="V189" i="6"/>
  <c r="W189" i="6"/>
  <c r="A190" i="6"/>
  <c r="B190" i="6"/>
  <c r="I190" i="6"/>
  <c r="J190" i="6"/>
  <c r="K190" i="6"/>
  <c r="L190" i="6"/>
  <c r="M190" i="6"/>
  <c r="N190" i="6"/>
  <c r="P190" i="6"/>
  <c r="Q190" i="6"/>
  <c r="R190" i="6"/>
  <c r="S190" i="6"/>
  <c r="T190" i="6"/>
  <c r="U190" i="6"/>
  <c r="V190" i="6"/>
  <c r="W190" i="6"/>
  <c r="A191" i="6"/>
  <c r="B191" i="6"/>
  <c r="I191" i="6"/>
  <c r="J191" i="6"/>
  <c r="K191" i="6"/>
  <c r="L191" i="6"/>
  <c r="M191" i="6"/>
  <c r="N191" i="6"/>
  <c r="P191" i="6"/>
  <c r="Q191" i="6"/>
  <c r="R191" i="6"/>
  <c r="S191" i="6"/>
  <c r="T191" i="6"/>
  <c r="U191" i="6"/>
  <c r="V191" i="6"/>
  <c r="W191" i="6"/>
  <c r="A192" i="6"/>
  <c r="B192" i="6"/>
  <c r="I192" i="6"/>
  <c r="J192" i="6"/>
  <c r="K192" i="6"/>
  <c r="L192" i="6"/>
  <c r="M192" i="6"/>
  <c r="N192" i="6"/>
  <c r="P192" i="6"/>
  <c r="Q192" i="6"/>
  <c r="R192" i="6"/>
  <c r="S192" i="6"/>
  <c r="T192" i="6"/>
  <c r="U192" i="6"/>
  <c r="V192" i="6"/>
  <c r="W192" i="6"/>
  <c r="A193" i="6"/>
  <c r="B193" i="6"/>
  <c r="I193" i="6"/>
  <c r="J193" i="6"/>
  <c r="K193" i="6"/>
  <c r="L193" i="6"/>
  <c r="M193" i="6"/>
  <c r="N193" i="6"/>
  <c r="P193" i="6"/>
  <c r="Q193" i="6"/>
  <c r="R193" i="6"/>
  <c r="S193" i="6"/>
  <c r="T193" i="6"/>
  <c r="U193" i="6"/>
  <c r="V193" i="6"/>
  <c r="W193" i="6"/>
  <c r="A194" i="6"/>
  <c r="B194" i="6"/>
  <c r="I194" i="6"/>
  <c r="J194" i="6"/>
  <c r="K194" i="6"/>
  <c r="L194" i="6"/>
  <c r="M194" i="6"/>
  <c r="N194" i="6"/>
  <c r="P194" i="6"/>
  <c r="Q194" i="6"/>
  <c r="R194" i="6"/>
  <c r="S194" i="6"/>
  <c r="T194" i="6"/>
  <c r="U194" i="6"/>
  <c r="V194" i="6"/>
  <c r="W194" i="6"/>
  <c r="A195" i="6"/>
  <c r="B195" i="6"/>
  <c r="I195" i="6"/>
  <c r="J195" i="6"/>
  <c r="K195" i="6"/>
  <c r="L195" i="6"/>
  <c r="M195" i="6"/>
  <c r="N195" i="6"/>
  <c r="P195" i="6"/>
  <c r="Q195" i="6"/>
  <c r="R195" i="6"/>
  <c r="S195" i="6"/>
  <c r="T195" i="6"/>
  <c r="U195" i="6"/>
  <c r="V195" i="6"/>
  <c r="W195" i="6"/>
  <c r="A196" i="6"/>
  <c r="B196" i="6"/>
  <c r="I196" i="6"/>
  <c r="J196" i="6"/>
  <c r="K196" i="6"/>
  <c r="L196" i="6"/>
  <c r="M196" i="6"/>
  <c r="N196" i="6"/>
  <c r="P196" i="6"/>
  <c r="Q196" i="6"/>
  <c r="R196" i="6"/>
  <c r="S196" i="6"/>
  <c r="T196" i="6"/>
  <c r="U196" i="6"/>
  <c r="V196" i="6"/>
  <c r="W196" i="6"/>
  <c r="A197" i="6"/>
  <c r="B197" i="6"/>
  <c r="I197" i="6"/>
  <c r="J197" i="6"/>
  <c r="K197" i="6"/>
  <c r="L197" i="6"/>
  <c r="M197" i="6"/>
  <c r="N197" i="6"/>
  <c r="P197" i="6"/>
  <c r="Q197" i="6"/>
  <c r="R197" i="6"/>
  <c r="S197" i="6"/>
  <c r="T197" i="6"/>
  <c r="U197" i="6"/>
  <c r="V197" i="6"/>
  <c r="W197" i="6"/>
  <c r="A198" i="6"/>
  <c r="B198" i="6"/>
  <c r="I198" i="6"/>
  <c r="J198" i="6"/>
  <c r="K198" i="6"/>
  <c r="L198" i="6"/>
  <c r="M198" i="6"/>
  <c r="N198" i="6"/>
  <c r="P198" i="6"/>
  <c r="Q198" i="6"/>
  <c r="R198" i="6"/>
  <c r="S198" i="6"/>
  <c r="T198" i="6"/>
  <c r="U198" i="6"/>
  <c r="V198" i="6"/>
  <c r="W198" i="6"/>
  <c r="A199" i="6"/>
  <c r="B199" i="6"/>
  <c r="I199" i="6"/>
  <c r="J199" i="6"/>
  <c r="K199" i="6"/>
  <c r="L199" i="6"/>
  <c r="M199" i="6"/>
  <c r="N199" i="6"/>
  <c r="P199" i="6"/>
  <c r="Q199" i="6"/>
  <c r="R199" i="6"/>
  <c r="S199" i="6"/>
  <c r="T199" i="6"/>
  <c r="U199" i="6"/>
  <c r="V199" i="6"/>
  <c r="W199" i="6"/>
  <c r="A200" i="6"/>
  <c r="B200" i="6"/>
  <c r="I200" i="6"/>
  <c r="J200" i="6"/>
  <c r="K200" i="6"/>
  <c r="L200" i="6"/>
  <c r="M200" i="6"/>
  <c r="N200" i="6"/>
  <c r="P200" i="6"/>
  <c r="Q200" i="6"/>
  <c r="R200" i="6"/>
  <c r="S200" i="6"/>
  <c r="T200" i="6"/>
  <c r="U200" i="6"/>
  <c r="V200" i="6"/>
  <c r="W200" i="6"/>
  <c r="A201" i="6"/>
  <c r="B201" i="6"/>
  <c r="I201" i="6"/>
  <c r="J201" i="6"/>
  <c r="K201" i="6"/>
  <c r="L201" i="6"/>
  <c r="M201" i="6"/>
  <c r="N201" i="6"/>
  <c r="P201" i="6"/>
  <c r="Q201" i="6"/>
  <c r="R201" i="6"/>
  <c r="S201" i="6"/>
  <c r="T201" i="6"/>
  <c r="U201" i="6"/>
  <c r="V201" i="6"/>
  <c r="W201" i="6"/>
  <c r="A202" i="6"/>
  <c r="B202" i="6"/>
  <c r="I202" i="6"/>
  <c r="J202" i="6"/>
  <c r="K202" i="6"/>
  <c r="L202" i="6"/>
  <c r="M202" i="6"/>
  <c r="N202" i="6"/>
  <c r="P202" i="6"/>
  <c r="Q202" i="6"/>
  <c r="R202" i="6"/>
  <c r="S202" i="6"/>
  <c r="T202" i="6"/>
  <c r="U202" i="6"/>
  <c r="V202" i="6"/>
  <c r="W202" i="6"/>
  <c r="A203" i="6"/>
  <c r="B203" i="6"/>
  <c r="I203" i="6"/>
  <c r="J203" i="6"/>
  <c r="K203" i="6"/>
  <c r="L203" i="6"/>
  <c r="M203" i="6"/>
  <c r="N203" i="6"/>
  <c r="P203" i="6"/>
  <c r="Q203" i="6"/>
  <c r="R203" i="6"/>
  <c r="S203" i="6"/>
  <c r="T203" i="6"/>
  <c r="U203" i="6"/>
  <c r="V203" i="6"/>
  <c r="W203" i="6"/>
  <c r="A204" i="6"/>
  <c r="B204" i="6"/>
  <c r="I204" i="6"/>
  <c r="J204" i="6"/>
  <c r="K204" i="6"/>
  <c r="L204" i="6"/>
  <c r="M204" i="6"/>
  <c r="N204" i="6"/>
  <c r="P204" i="6"/>
  <c r="Q204" i="6"/>
  <c r="R204" i="6"/>
  <c r="S204" i="6"/>
  <c r="T204" i="6"/>
  <c r="U204" i="6"/>
  <c r="V204" i="6"/>
  <c r="W204" i="6"/>
  <c r="A205" i="6"/>
  <c r="B205" i="6"/>
  <c r="I205" i="6"/>
  <c r="J205" i="6"/>
  <c r="K205" i="6"/>
  <c r="L205" i="6"/>
  <c r="M205" i="6"/>
  <c r="N205" i="6"/>
  <c r="P205" i="6"/>
  <c r="Q205" i="6"/>
  <c r="R205" i="6"/>
  <c r="S205" i="6"/>
  <c r="T205" i="6"/>
  <c r="U205" i="6"/>
  <c r="V205" i="6"/>
  <c r="W205" i="6"/>
  <c r="A206" i="6"/>
  <c r="B206" i="6"/>
  <c r="I206" i="6"/>
  <c r="J206" i="6"/>
  <c r="K206" i="6"/>
  <c r="L206" i="6"/>
  <c r="M206" i="6"/>
  <c r="N206" i="6"/>
  <c r="P206" i="6"/>
  <c r="Q206" i="6"/>
  <c r="R206" i="6"/>
  <c r="S206" i="6"/>
  <c r="T206" i="6"/>
  <c r="U206" i="6"/>
  <c r="V206" i="6"/>
  <c r="W206" i="6"/>
  <c r="A207" i="6"/>
  <c r="B207" i="6"/>
  <c r="I207" i="6"/>
  <c r="J207" i="6"/>
  <c r="K207" i="6"/>
  <c r="L207" i="6"/>
  <c r="M207" i="6"/>
  <c r="N207" i="6"/>
  <c r="P207" i="6"/>
  <c r="Q207" i="6"/>
  <c r="R207" i="6"/>
  <c r="S207" i="6"/>
  <c r="T207" i="6"/>
  <c r="U207" i="6"/>
  <c r="V207" i="6"/>
  <c r="W207" i="6"/>
  <c r="A208" i="6"/>
  <c r="B208" i="6"/>
  <c r="I208" i="6"/>
  <c r="J208" i="6"/>
  <c r="K208" i="6"/>
  <c r="L208" i="6"/>
  <c r="M208" i="6"/>
  <c r="N208" i="6"/>
  <c r="P208" i="6"/>
  <c r="Q208" i="6"/>
  <c r="R208" i="6"/>
  <c r="S208" i="6"/>
  <c r="T208" i="6"/>
  <c r="U208" i="6"/>
  <c r="V208" i="6"/>
  <c r="W208" i="6"/>
  <c r="A209" i="6"/>
  <c r="B209" i="6"/>
  <c r="I209" i="6"/>
  <c r="J209" i="6"/>
  <c r="K209" i="6"/>
  <c r="L209" i="6"/>
  <c r="M209" i="6"/>
  <c r="N209" i="6"/>
  <c r="P209" i="6"/>
  <c r="Q209" i="6"/>
  <c r="R209" i="6"/>
  <c r="S209" i="6"/>
  <c r="T209" i="6"/>
  <c r="U209" i="6"/>
  <c r="V209" i="6"/>
  <c r="W209" i="6"/>
  <c r="A210" i="6"/>
  <c r="B210" i="6"/>
  <c r="I210" i="6"/>
  <c r="J210" i="6"/>
  <c r="K210" i="6"/>
  <c r="L210" i="6"/>
  <c r="M210" i="6"/>
  <c r="N210" i="6"/>
  <c r="P210" i="6"/>
  <c r="Q210" i="6"/>
  <c r="R210" i="6"/>
  <c r="S210" i="6"/>
  <c r="T210" i="6"/>
  <c r="U210" i="6"/>
  <c r="V210" i="6"/>
  <c r="W210" i="6"/>
  <c r="A211" i="6"/>
  <c r="B211" i="6"/>
  <c r="I211" i="6"/>
  <c r="J211" i="6"/>
  <c r="K211" i="6"/>
  <c r="L211" i="6"/>
  <c r="M211" i="6"/>
  <c r="N211" i="6"/>
  <c r="P211" i="6"/>
  <c r="Q211" i="6"/>
  <c r="R211" i="6"/>
  <c r="S211" i="6"/>
  <c r="T211" i="6"/>
  <c r="U211" i="6"/>
  <c r="V211" i="6"/>
  <c r="W211" i="6"/>
  <c r="A212" i="6"/>
  <c r="B212" i="6"/>
  <c r="I212" i="6"/>
  <c r="J212" i="6"/>
  <c r="K212" i="6"/>
  <c r="L212" i="6"/>
  <c r="M212" i="6"/>
  <c r="N212" i="6"/>
  <c r="P212" i="6"/>
  <c r="Q212" i="6"/>
  <c r="R212" i="6"/>
  <c r="S212" i="6"/>
  <c r="T212" i="6"/>
  <c r="U212" i="6"/>
  <c r="V212" i="6"/>
  <c r="W212" i="6"/>
  <c r="A213" i="6"/>
  <c r="B213" i="6"/>
  <c r="I213" i="6"/>
  <c r="J213" i="6"/>
  <c r="K213" i="6"/>
  <c r="L213" i="6"/>
  <c r="M213" i="6"/>
  <c r="N213" i="6"/>
  <c r="P213" i="6"/>
  <c r="Q213" i="6"/>
  <c r="R213" i="6"/>
  <c r="S213" i="6"/>
  <c r="T213" i="6"/>
  <c r="U213" i="6"/>
  <c r="V213" i="6"/>
  <c r="W213" i="6"/>
  <c r="A214" i="6"/>
  <c r="B214" i="6"/>
  <c r="I214" i="6"/>
  <c r="J214" i="6"/>
  <c r="K214" i="6"/>
  <c r="L214" i="6"/>
  <c r="M214" i="6"/>
  <c r="N214" i="6"/>
  <c r="P214" i="6"/>
  <c r="Q214" i="6"/>
  <c r="R214" i="6"/>
  <c r="S214" i="6"/>
  <c r="T214" i="6"/>
  <c r="U214" i="6"/>
  <c r="V214" i="6"/>
  <c r="W214" i="6"/>
  <c r="A215" i="6"/>
  <c r="B215" i="6"/>
  <c r="I215" i="6"/>
  <c r="J215" i="6"/>
  <c r="K215" i="6"/>
  <c r="L215" i="6"/>
  <c r="M215" i="6"/>
  <c r="N215" i="6"/>
  <c r="P215" i="6"/>
  <c r="Q215" i="6"/>
  <c r="R215" i="6"/>
  <c r="S215" i="6"/>
  <c r="T215" i="6"/>
  <c r="U215" i="6"/>
  <c r="V215" i="6"/>
  <c r="W215" i="6"/>
  <c r="A216" i="6"/>
  <c r="B216" i="6"/>
  <c r="I216" i="6"/>
  <c r="J216" i="6"/>
  <c r="K216" i="6"/>
  <c r="L216" i="6"/>
  <c r="M216" i="6"/>
  <c r="N216" i="6"/>
  <c r="P216" i="6"/>
  <c r="Q216" i="6"/>
  <c r="R216" i="6"/>
  <c r="S216" i="6"/>
  <c r="T216" i="6"/>
  <c r="U216" i="6"/>
  <c r="V216" i="6"/>
  <c r="W216" i="6"/>
  <c r="A217" i="6"/>
  <c r="B217" i="6"/>
  <c r="I217" i="6"/>
  <c r="J217" i="6"/>
  <c r="K217" i="6"/>
  <c r="L217" i="6"/>
  <c r="M217" i="6"/>
  <c r="N217" i="6"/>
  <c r="P217" i="6"/>
  <c r="Q217" i="6"/>
  <c r="R217" i="6"/>
  <c r="S217" i="6"/>
  <c r="T217" i="6"/>
  <c r="U217" i="6"/>
  <c r="V217" i="6"/>
  <c r="W217" i="6"/>
  <c r="A218" i="6"/>
  <c r="B218" i="6"/>
  <c r="I218" i="6"/>
  <c r="J218" i="6"/>
  <c r="K218" i="6"/>
  <c r="L218" i="6"/>
  <c r="M218" i="6"/>
  <c r="N218" i="6"/>
  <c r="P218" i="6"/>
  <c r="Q218" i="6"/>
  <c r="R218" i="6"/>
  <c r="S218" i="6"/>
  <c r="T218" i="6"/>
  <c r="U218" i="6"/>
  <c r="V218" i="6"/>
  <c r="W218" i="6"/>
  <c r="A219" i="6"/>
  <c r="B219" i="6"/>
  <c r="I219" i="6"/>
  <c r="J219" i="6"/>
  <c r="K219" i="6"/>
  <c r="L219" i="6"/>
  <c r="M219" i="6"/>
  <c r="N219" i="6"/>
  <c r="P219" i="6"/>
  <c r="Q219" i="6"/>
  <c r="R219" i="6"/>
  <c r="S219" i="6"/>
  <c r="T219" i="6"/>
  <c r="U219" i="6"/>
  <c r="V219" i="6"/>
  <c r="W219" i="6"/>
  <c r="A220" i="6"/>
  <c r="B220" i="6"/>
  <c r="I220" i="6"/>
  <c r="J220" i="6"/>
  <c r="K220" i="6"/>
  <c r="L220" i="6"/>
  <c r="M220" i="6"/>
  <c r="N220" i="6"/>
  <c r="P220" i="6"/>
  <c r="Q220" i="6"/>
  <c r="R220" i="6"/>
  <c r="S220" i="6"/>
  <c r="T220" i="6"/>
  <c r="U220" i="6"/>
  <c r="V220" i="6"/>
  <c r="W220" i="6"/>
  <c r="A221" i="6"/>
  <c r="B221" i="6"/>
  <c r="I221" i="6"/>
  <c r="J221" i="6"/>
  <c r="K221" i="6"/>
  <c r="L221" i="6"/>
  <c r="M221" i="6"/>
  <c r="N221" i="6"/>
  <c r="P221" i="6"/>
  <c r="Q221" i="6"/>
  <c r="R221" i="6"/>
  <c r="S221" i="6"/>
  <c r="T221" i="6"/>
  <c r="U221" i="6"/>
  <c r="V221" i="6"/>
  <c r="W221" i="6"/>
  <c r="A222" i="6"/>
  <c r="B222" i="6"/>
  <c r="I222" i="6"/>
  <c r="J222" i="6"/>
  <c r="K222" i="6"/>
  <c r="L222" i="6"/>
  <c r="M222" i="6"/>
  <c r="N222" i="6"/>
  <c r="P222" i="6"/>
  <c r="Q222" i="6"/>
  <c r="R222" i="6"/>
  <c r="S222" i="6"/>
  <c r="T222" i="6"/>
  <c r="U222" i="6"/>
  <c r="V222" i="6"/>
  <c r="W222" i="6"/>
  <c r="A223" i="6"/>
  <c r="B223" i="6"/>
  <c r="I223" i="6"/>
  <c r="J223" i="6"/>
  <c r="K223" i="6"/>
  <c r="L223" i="6"/>
  <c r="M223" i="6"/>
  <c r="N223" i="6"/>
  <c r="P223" i="6"/>
  <c r="Q223" i="6"/>
  <c r="R223" i="6"/>
  <c r="S223" i="6"/>
  <c r="T223" i="6"/>
  <c r="U223" i="6"/>
  <c r="V223" i="6"/>
  <c r="W223" i="6"/>
  <c r="A224" i="6"/>
  <c r="B224" i="6"/>
  <c r="I224" i="6"/>
  <c r="J224" i="6"/>
  <c r="K224" i="6"/>
  <c r="L224" i="6"/>
  <c r="M224" i="6"/>
  <c r="N224" i="6"/>
  <c r="P224" i="6"/>
  <c r="Q224" i="6"/>
  <c r="R224" i="6"/>
  <c r="S224" i="6"/>
  <c r="T224" i="6"/>
  <c r="U224" i="6"/>
  <c r="V224" i="6"/>
  <c r="W224" i="6"/>
  <c r="A225" i="6"/>
  <c r="B225" i="6"/>
  <c r="I225" i="6"/>
  <c r="J225" i="6"/>
  <c r="K225" i="6"/>
  <c r="L225" i="6"/>
  <c r="M225" i="6"/>
  <c r="N225" i="6"/>
  <c r="P225" i="6"/>
  <c r="Q225" i="6"/>
  <c r="R225" i="6"/>
  <c r="S225" i="6"/>
  <c r="T225" i="6"/>
  <c r="U225" i="6"/>
  <c r="V225" i="6"/>
  <c r="W225" i="6"/>
  <c r="A226" i="6"/>
  <c r="B226" i="6"/>
  <c r="I226" i="6"/>
  <c r="J226" i="6"/>
  <c r="K226" i="6"/>
  <c r="L226" i="6"/>
  <c r="M226" i="6"/>
  <c r="N226" i="6"/>
  <c r="P226" i="6"/>
  <c r="Q226" i="6"/>
  <c r="R226" i="6"/>
  <c r="S226" i="6"/>
  <c r="T226" i="6"/>
  <c r="U226" i="6"/>
  <c r="V226" i="6"/>
  <c r="W226" i="6"/>
  <c r="A227" i="6"/>
  <c r="B227" i="6"/>
  <c r="I227" i="6"/>
  <c r="J227" i="6"/>
  <c r="K227" i="6"/>
  <c r="L227" i="6"/>
  <c r="M227" i="6"/>
  <c r="N227" i="6"/>
  <c r="P227" i="6"/>
  <c r="Q227" i="6"/>
  <c r="R227" i="6"/>
  <c r="S227" i="6"/>
  <c r="T227" i="6"/>
  <c r="U227" i="6"/>
  <c r="V227" i="6"/>
  <c r="W227" i="6"/>
  <c r="A228" i="6"/>
  <c r="B228" i="6"/>
  <c r="I228" i="6"/>
  <c r="J228" i="6"/>
  <c r="K228" i="6"/>
  <c r="L228" i="6"/>
  <c r="M228" i="6"/>
  <c r="N228" i="6"/>
  <c r="P228" i="6"/>
  <c r="Q228" i="6"/>
  <c r="R228" i="6"/>
  <c r="S228" i="6"/>
  <c r="T228" i="6"/>
  <c r="U228" i="6"/>
  <c r="V228" i="6"/>
  <c r="W228" i="6"/>
  <c r="A229" i="6"/>
  <c r="B229" i="6"/>
  <c r="I229" i="6"/>
  <c r="J229" i="6"/>
  <c r="K229" i="6"/>
  <c r="L229" i="6"/>
  <c r="M229" i="6"/>
  <c r="N229" i="6"/>
  <c r="P229" i="6"/>
  <c r="Q229" i="6"/>
  <c r="R229" i="6"/>
  <c r="S229" i="6"/>
  <c r="T229" i="6"/>
  <c r="U229" i="6"/>
  <c r="V229" i="6"/>
  <c r="W229" i="6"/>
  <c r="A230" i="6"/>
  <c r="B230" i="6"/>
  <c r="I230" i="6"/>
  <c r="J230" i="6"/>
  <c r="K230" i="6"/>
  <c r="L230" i="6"/>
  <c r="M230" i="6"/>
  <c r="N230" i="6"/>
  <c r="P230" i="6"/>
  <c r="Q230" i="6"/>
  <c r="R230" i="6"/>
  <c r="S230" i="6"/>
  <c r="T230" i="6"/>
  <c r="U230" i="6"/>
  <c r="V230" i="6"/>
  <c r="W230" i="6"/>
  <c r="A231" i="6"/>
  <c r="B231" i="6"/>
  <c r="I231" i="6"/>
  <c r="J231" i="6"/>
  <c r="K231" i="6"/>
  <c r="L231" i="6"/>
  <c r="M231" i="6"/>
  <c r="N231" i="6"/>
  <c r="P231" i="6"/>
  <c r="Q231" i="6"/>
  <c r="R231" i="6"/>
  <c r="S231" i="6"/>
  <c r="T231" i="6"/>
  <c r="U231" i="6"/>
  <c r="V231" i="6"/>
  <c r="W231" i="6"/>
  <c r="A232" i="6"/>
  <c r="B232" i="6"/>
  <c r="I232" i="6"/>
  <c r="J232" i="6"/>
  <c r="K232" i="6"/>
  <c r="L232" i="6"/>
  <c r="M232" i="6"/>
  <c r="N232" i="6"/>
  <c r="P232" i="6"/>
  <c r="Q232" i="6"/>
  <c r="R232" i="6"/>
  <c r="S232" i="6"/>
  <c r="T232" i="6"/>
  <c r="U232" i="6"/>
  <c r="V232" i="6"/>
  <c r="W232" i="6"/>
  <c r="A233" i="6"/>
  <c r="B233" i="6"/>
  <c r="I233" i="6"/>
  <c r="J233" i="6"/>
  <c r="K233" i="6"/>
  <c r="L233" i="6"/>
  <c r="M233" i="6"/>
  <c r="N233" i="6"/>
  <c r="P233" i="6"/>
  <c r="Q233" i="6"/>
  <c r="R233" i="6"/>
  <c r="S233" i="6"/>
  <c r="T233" i="6"/>
  <c r="U233" i="6"/>
  <c r="V233" i="6"/>
  <c r="W233" i="6"/>
  <c r="A234" i="6"/>
  <c r="B234" i="6"/>
  <c r="I234" i="6"/>
  <c r="J234" i="6"/>
  <c r="K234" i="6"/>
  <c r="L234" i="6"/>
  <c r="M234" i="6"/>
  <c r="N234" i="6"/>
  <c r="P234" i="6"/>
  <c r="Q234" i="6"/>
  <c r="R234" i="6"/>
  <c r="S234" i="6"/>
  <c r="T234" i="6"/>
  <c r="U234" i="6"/>
  <c r="V234" i="6"/>
  <c r="W234" i="6"/>
  <c r="A235" i="6"/>
  <c r="B235" i="6"/>
  <c r="I235" i="6"/>
  <c r="J235" i="6"/>
  <c r="K235" i="6"/>
  <c r="L235" i="6"/>
  <c r="M235" i="6"/>
  <c r="N235" i="6"/>
  <c r="P235" i="6"/>
  <c r="Q235" i="6"/>
  <c r="R235" i="6"/>
  <c r="S235" i="6"/>
  <c r="T235" i="6"/>
  <c r="U235" i="6"/>
  <c r="V235" i="6"/>
  <c r="W235" i="6"/>
  <c r="A236" i="6"/>
  <c r="B236" i="6"/>
  <c r="I236" i="6"/>
  <c r="J236" i="6"/>
  <c r="K236" i="6"/>
  <c r="L236" i="6"/>
  <c r="M236" i="6"/>
  <c r="N236" i="6"/>
  <c r="P236" i="6"/>
  <c r="Q236" i="6"/>
  <c r="R236" i="6"/>
  <c r="S236" i="6"/>
  <c r="T236" i="6"/>
  <c r="U236" i="6"/>
  <c r="V236" i="6"/>
  <c r="W236" i="6"/>
  <c r="A237" i="6"/>
  <c r="B237" i="6"/>
  <c r="I237" i="6"/>
  <c r="J237" i="6"/>
  <c r="K237" i="6"/>
  <c r="L237" i="6"/>
  <c r="M237" i="6"/>
  <c r="N237" i="6"/>
  <c r="P237" i="6"/>
  <c r="Q237" i="6"/>
  <c r="R237" i="6"/>
  <c r="S237" i="6"/>
  <c r="T237" i="6"/>
  <c r="U237" i="6"/>
  <c r="V237" i="6"/>
  <c r="W237" i="6"/>
  <c r="A238" i="6"/>
  <c r="B238" i="6"/>
  <c r="I238" i="6"/>
  <c r="J238" i="6"/>
  <c r="K238" i="6"/>
  <c r="L238" i="6"/>
  <c r="M238" i="6"/>
  <c r="N238" i="6"/>
  <c r="P238" i="6"/>
  <c r="Q238" i="6"/>
  <c r="R238" i="6"/>
  <c r="S238" i="6"/>
  <c r="T238" i="6"/>
  <c r="U238" i="6"/>
  <c r="V238" i="6"/>
  <c r="W238" i="6"/>
  <c r="A239" i="6"/>
  <c r="B239" i="6"/>
  <c r="I239" i="6"/>
  <c r="J239" i="6"/>
  <c r="K239" i="6"/>
  <c r="L239" i="6"/>
  <c r="M239" i="6"/>
  <c r="N239" i="6"/>
  <c r="P239" i="6"/>
  <c r="Q239" i="6"/>
  <c r="R239" i="6"/>
  <c r="S239" i="6"/>
  <c r="T239" i="6"/>
  <c r="U239" i="6"/>
  <c r="V239" i="6"/>
  <c r="W239" i="6"/>
  <c r="A240" i="6"/>
  <c r="B240" i="6"/>
  <c r="I240" i="6"/>
  <c r="J240" i="6"/>
  <c r="K240" i="6"/>
  <c r="L240" i="6"/>
  <c r="M240" i="6"/>
  <c r="N240" i="6"/>
  <c r="P240" i="6"/>
  <c r="Q240" i="6"/>
  <c r="R240" i="6"/>
  <c r="S240" i="6"/>
  <c r="T240" i="6"/>
  <c r="U240" i="6"/>
  <c r="V240" i="6"/>
  <c r="W240" i="6"/>
  <c r="A241" i="6"/>
  <c r="B241" i="6"/>
  <c r="I241" i="6"/>
  <c r="J241" i="6"/>
  <c r="K241" i="6"/>
  <c r="L241" i="6"/>
  <c r="M241" i="6"/>
  <c r="N241" i="6"/>
  <c r="P241" i="6"/>
  <c r="Q241" i="6"/>
  <c r="R241" i="6"/>
  <c r="S241" i="6"/>
  <c r="T241" i="6"/>
  <c r="U241" i="6"/>
  <c r="V241" i="6"/>
  <c r="W241" i="6"/>
  <c r="A242" i="6"/>
  <c r="B242" i="6"/>
  <c r="I242" i="6"/>
  <c r="J242" i="6"/>
  <c r="K242" i="6"/>
  <c r="L242" i="6"/>
  <c r="M242" i="6"/>
  <c r="N242" i="6"/>
  <c r="P242" i="6"/>
  <c r="Q242" i="6"/>
  <c r="R242" i="6"/>
  <c r="S242" i="6"/>
  <c r="T242" i="6"/>
  <c r="U242" i="6"/>
  <c r="V242" i="6"/>
  <c r="W242" i="6"/>
  <c r="A243" i="6"/>
  <c r="B243" i="6"/>
  <c r="I243" i="6"/>
  <c r="J243" i="6"/>
  <c r="K243" i="6"/>
  <c r="L243" i="6"/>
  <c r="M243" i="6"/>
  <c r="N243" i="6"/>
  <c r="P243" i="6"/>
  <c r="Q243" i="6"/>
  <c r="R243" i="6"/>
  <c r="S243" i="6"/>
  <c r="T243" i="6"/>
  <c r="U243" i="6"/>
  <c r="V243" i="6"/>
  <c r="W243" i="6"/>
  <c r="A244" i="6"/>
  <c r="B244" i="6"/>
  <c r="I244" i="6"/>
  <c r="J244" i="6"/>
  <c r="K244" i="6"/>
  <c r="L244" i="6"/>
  <c r="M244" i="6"/>
  <c r="N244" i="6"/>
  <c r="P244" i="6"/>
  <c r="Q244" i="6"/>
  <c r="R244" i="6"/>
  <c r="S244" i="6"/>
  <c r="T244" i="6"/>
  <c r="U244" i="6"/>
  <c r="V244" i="6"/>
  <c r="W244" i="6"/>
  <c r="A245" i="6"/>
  <c r="B245" i="6"/>
  <c r="I245" i="6"/>
  <c r="J245" i="6"/>
  <c r="K245" i="6"/>
  <c r="L245" i="6"/>
  <c r="M245" i="6"/>
  <c r="N245" i="6"/>
  <c r="P245" i="6"/>
  <c r="Q245" i="6"/>
  <c r="R245" i="6"/>
  <c r="S245" i="6"/>
  <c r="T245" i="6"/>
  <c r="U245" i="6"/>
  <c r="V245" i="6"/>
  <c r="W245" i="6"/>
  <c r="A246" i="6"/>
  <c r="B246" i="6"/>
  <c r="I246" i="6"/>
  <c r="J246" i="6"/>
  <c r="K246" i="6"/>
  <c r="L246" i="6"/>
  <c r="M246" i="6"/>
  <c r="N246" i="6"/>
  <c r="P246" i="6"/>
  <c r="Q246" i="6"/>
  <c r="R246" i="6"/>
  <c r="S246" i="6"/>
  <c r="T246" i="6"/>
  <c r="U246" i="6"/>
  <c r="V246" i="6"/>
  <c r="W246" i="6"/>
  <c r="A247" i="6"/>
  <c r="B247" i="6"/>
  <c r="I247" i="6"/>
  <c r="J247" i="6"/>
  <c r="K247" i="6"/>
  <c r="L247" i="6"/>
  <c r="M247" i="6"/>
  <c r="N247" i="6"/>
  <c r="P247" i="6"/>
  <c r="Q247" i="6"/>
  <c r="R247" i="6"/>
  <c r="S247" i="6"/>
  <c r="T247" i="6"/>
  <c r="U247" i="6"/>
  <c r="V247" i="6"/>
  <c r="W247" i="6"/>
  <c r="A248" i="6"/>
  <c r="B248" i="6"/>
  <c r="I248" i="6"/>
  <c r="J248" i="6"/>
  <c r="K248" i="6"/>
  <c r="L248" i="6"/>
  <c r="M248" i="6"/>
  <c r="N248" i="6"/>
  <c r="P248" i="6"/>
  <c r="Q248" i="6"/>
  <c r="R248" i="6"/>
  <c r="S248" i="6"/>
  <c r="T248" i="6"/>
  <c r="U248" i="6"/>
  <c r="V248" i="6"/>
  <c r="W248" i="6"/>
  <c r="A249" i="6"/>
  <c r="B249" i="6"/>
  <c r="I249" i="6"/>
  <c r="J249" i="6"/>
  <c r="K249" i="6"/>
  <c r="L249" i="6"/>
  <c r="M249" i="6"/>
  <c r="N249" i="6"/>
  <c r="P249" i="6"/>
  <c r="Q249" i="6"/>
  <c r="R249" i="6"/>
  <c r="S249" i="6"/>
  <c r="T249" i="6"/>
  <c r="U249" i="6"/>
  <c r="V249" i="6"/>
  <c r="W249" i="6"/>
  <c r="A250" i="6"/>
  <c r="B250" i="6"/>
  <c r="I250" i="6"/>
  <c r="J250" i="6"/>
  <c r="K250" i="6"/>
  <c r="L250" i="6"/>
  <c r="M250" i="6"/>
  <c r="N250" i="6"/>
  <c r="P250" i="6"/>
  <c r="Q250" i="6"/>
  <c r="R250" i="6"/>
  <c r="S250" i="6"/>
  <c r="T250" i="6"/>
  <c r="U250" i="6"/>
  <c r="V250" i="6"/>
  <c r="W250" i="6"/>
  <c r="A251" i="6"/>
  <c r="B251" i="6"/>
  <c r="I251" i="6"/>
  <c r="J251" i="6"/>
  <c r="K251" i="6"/>
  <c r="L251" i="6"/>
  <c r="M251" i="6"/>
  <c r="N251" i="6"/>
  <c r="P251" i="6"/>
  <c r="Q251" i="6"/>
  <c r="R251" i="6"/>
  <c r="S251" i="6"/>
  <c r="T251" i="6"/>
  <c r="U251" i="6"/>
  <c r="V251" i="6"/>
  <c r="W251" i="6"/>
  <c r="A252" i="6"/>
  <c r="B252" i="6"/>
  <c r="I252" i="6"/>
  <c r="J252" i="6"/>
  <c r="K252" i="6"/>
  <c r="L252" i="6"/>
  <c r="M252" i="6"/>
  <c r="N252" i="6"/>
  <c r="P252" i="6"/>
  <c r="Q252" i="6"/>
  <c r="R252" i="6"/>
  <c r="S252" i="6"/>
  <c r="T252" i="6"/>
  <c r="U252" i="6"/>
  <c r="V252" i="6"/>
  <c r="W252" i="6"/>
  <c r="A253" i="6"/>
  <c r="B253" i="6"/>
  <c r="I253" i="6"/>
  <c r="J253" i="6"/>
  <c r="K253" i="6"/>
  <c r="L253" i="6"/>
  <c r="M253" i="6"/>
  <c r="N253" i="6"/>
  <c r="P253" i="6"/>
  <c r="Q253" i="6"/>
  <c r="R253" i="6"/>
  <c r="S253" i="6"/>
  <c r="T253" i="6"/>
  <c r="U253" i="6"/>
  <c r="V253" i="6"/>
  <c r="W253" i="6"/>
  <c r="A254" i="6"/>
  <c r="B254" i="6"/>
  <c r="I254" i="6"/>
  <c r="J254" i="6"/>
  <c r="K254" i="6"/>
  <c r="L254" i="6"/>
  <c r="M254" i="6"/>
  <c r="N254" i="6"/>
  <c r="P254" i="6"/>
  <c r="Q254" i="6"/>
  <c r="R254" i="6"/>
  <c r="S254" i="6"/>
  <c r="T254" i="6"/>
  <c r="U254" i="6"/>
  <c r="V254" i="6"/>
  <c r="W254" i="6"/>
  <c r="A255" i="6"/>
  <c r="B255" i="6"/>
  <c r="I255" i="6"/>
  <c r="J255" i="6"/>
  <c r="K255" i="6"/>
  <c r="L255" i="6"/>
  <c r="M255" i="6"/>
  <c r="N255" i="6"/>
  <c r="P255" i="6"/>
  <c r="Q255" i="6"/>
  <c r="R255" i="6"/>
  <c r="S255" i="6"/>
  <c r="T255" i="6"/>
  <c r="U255" i="6"/>
  <c r="V255" i="6"/>
  <c r="W255" i="6"/>
  <c r="A256" i="6"/>
  <c r="B256" i="6"/>
  <c r="I256" i="6"/>
  <c r="J256" i="6"/>
  <c r="K256" i="6"/>
  <c r="L256" i="6"/>
  <c r="M256" i="6"/>
  <c r="N256" i="6"/>
  <c r="P256" i="6"/>
  <c r="Q256" i="6"/>
  <c r="R256" i="6"/>
  <c r="S256" i="6"/>
  <c r="T256" i="6"/>
  <c r="U256" i="6"/>
  <c r="V256" i="6"/>
  <c r="W256" i="6"/>
  <c r="A257" i="6"/>
  <c r="B257" i="6"/>
  <c r="I257" i="6"/>
  <c r="J257" i="6"/>
  <c r="K257" i="6"/>
  <c r="L257" i="6"/>
  <c r="M257" i="6"/>
  <c r="N257" i="6"/>
  <c r="P257" i="6"/>
  <c r="Q257" i="6"/>
  <c r="R257" i="6"/>
  <c r="S257" i="6"/>
  <c r="T257" i="6"/>
  <c r="U257" i="6"/>
  <c r="V257" i="6"/>
  <c r="W257" i="6"/>
  <c r="A258" i="6"/>
  <c r="B258" i="6"/>
  <c r="I258" i="6"/>
  <c r="J258" i="6"/>
  <c r="K258" i="6"/>
  <c r="L258" i="6"/>
  <c r="M258" i="6"/>
  <c r="N258" i="6"/>
  <c r="P258" i="6"/>
  <c r="Q258" i="6"/>
  <c r="R258" i="6"/>
  <c r="S258" i="6"/>
  <c r="T258" i="6"/>
  <c r="U258" i="6"/>
  <c r="V258" i="6"/>
  <c r="W258" i="6"/>
  <c r="A259" i="6"/>
  <c r="B259" i="6"/>
  <c r="I259" i="6"/>
  <c r="J259" i="6"/>
  <c r="K259" i="6"/>
  <c r="L259" i="6"/>
  <c r="M259" i="6"/>
  <c r="N259" i="6"/>
  <c r="P259" i="6"/>
  <c r="Q259" i="6"/>
  <c r="R259" i="6"/>
  <c r="S259" i="6"/>
  <c r="T259" i="6"/>
  <c r="U259" i="6"/>
  <c r="V259" i="6"/>
  <c r="W259" i="6"/>
  <c r="A260" i="6"/>
  <c r="B260" i="6"/>
  <c r="I260" i="6"/>
  <c r="J260" i="6"/>
  <c r="K260" i="6"/>
  <c r="L260" i="6"/>
  <c r="M260" i="6"/>
  <c r="N260" i="6"/>
  <c r="P260" i="6"/>
  <c r="Q260" i="6"/>
  <c r="R260" i="6"/>
  <c r="S260" i="6"/>
  <c r="T260" i="6"/>
  <c r="U260" i="6"/>
  <c r="V260" i="6"/>
  <c r="W260" i="6"/>
  <c r="A261" i="6"/>
  <c r="B261" i="6"/>
  <c r="I261" i="6"/>
  <c r="J261" i="6"/>
  <c r="K261" i="6"/>
  <c r="L261" i="6"/>
  <c r="M261" i="6"/>
  <c r="N261" i="6"/>
  <c r="P261" i="6"/>
  <c r="Q261" i="6"/>
  <c r="R261" i="6"/>
  <c r="S261" i="6"/>
  <c r="T261" i="6"/>
  <c r="U261" i="6"/>
  <c r="V261" i="6"/>
  <c r="W261" i="6"/>
  <c r="A262" i="6"/>
  <c r="B262" i="6"/>
  <c r="I262" i="6"/>
  <c r="J262" i="6"/>
  <c r="K262" i="6"/>
  <c r="L262" i="6"/>
  <c r="M262" i="6"/>
  <c r="N262" i="6"/>
  <c r="P262" i="6"/>
  <c r="Q262" i="6"/>
  <c r="R262" i="6"/>
  <c r="S262" i="6"/>
  <c r="T262" i="6"/>
  <c r="U262" i="6"/>
  <c r="V262" i="6"/>
  <c r="W262" i="6"/>
  <c r="A263" i="6"/>
  <c r="B263" i="6"/>
  <c r="I263" i="6"/>
  <c r="J263" i="6"/>
  <c r="K263" i="6"/>
  <c r="L263" i="6"/>
  <c r="M263" i="6"/>
  <c r="N263" i="6"/>
  <c r="P263" i="6"/>
  <c r="Q263" i="6"/>
  <c r="R263" i="6"/>
  <c r="S263" i="6"/>
  <c r="T263" i="6"/>
  <c r="U263" i="6"/>
  <c r="V263" i="6"/>
  <c r="W263" i="6"/>
  <c r="A264" i="6"/>
  <c r="B264" i="6"/>
  <c r="I264" i="6"/>
  <c r="J264" i="6"/>
  <c r="K264" i="6"/>
  <c r="L264" i="6"/>
  <c r="M264" i="6"/>
  <c r="N264" i="6"/>
  <c r="P264" i="6"/>
  <c r="Q264" i="6"/>
  <c r="R264" i="6"/>
  <c r="S264" i="6"/>
  <c r="T264" i="6"/>
  <c r="U264" i="6"/>
  <c r="V264" i="6"/>
  <c r="W264" i="6"/>
  <c r="A265" i="6"/>
  <c r="B265" i="6"/>
  <c r="I265" i="6"/>
  <c r="J265" i="6"/>
  <c r="K265" i="6"/>
  <c r="L265" i="6"/>
  <c r="M265" i="6"/>
  <c r="N265" i="6"/>
  <c r="P265" i="6"/>
  <c r="Q265" i="6"/>
  <c r="R265" i="6"/>
  <c r="S265" i="6"/>
  <c r="T265" i="6"/>
  <c r="U265" i="6"/>
  <c r="V265" i="6"/>
  <c r="W265" i="6"/>
  <c r="A266" i="6"/>
  <c r="B266" i="6"/>
  <c r="I266" i="6"/>
  <c r="J266" i="6"/>
  <c r="K266" i="6"/>
  <c r="L266" i="6"/>
  <c r="M266" i="6"/>
  <c r="N266" i="6"/>
  <c r="P266" i="6"/>
  <c r="Q266" i="6"/>
  <c r="R266" i="6"/>
  <c r="S266" i="6"/>
  <c r="T266" i="6"/>
  <c r="U266" i="6"/>
  <c r="V266" i="6"/>
  <c r="W266" i="6"/>
  <c r="A267" i="6"/>
  <c r="B267" i="6"/>
  <c r="I267" i="6"/>
  <c r="J267" i="6"/>
  <c r="K267" i="6"/>
  <c r="L267" i="6"/>
  <c r="M267" i="6"/>
  <c r="N267" i="6"/>
  <c r="P267" i="6"/>
  <c r="Q267" i="6"/>
  <c r="R267" i="6"/>
  <c r="S267" i="6"/>
  <c r="T267" i="6"/>
  <c r="U267" i="6"/>
  <c r="V267" i="6"/>
  <c r="W267" i="6"/>
  <c r="A268" i="6"/>
  <c r="B268" i="6"/>
  <c r="I268" i="6"/>
  <c r="J268" i="6"/>
  <c r="K268" i="6"/>
  <c r="L268" i="6"/>
  <c r="M268" i="6"/>
  <c r="N268" i="6"/>
  <c r="P268" i="6"/>
  <c r="Q268" i="6"/>
  <c r="R268" i="6"/>
  <c r="S268" i="6"/>
  <c r="T268" i="6"/>
  <c r="U268" i="6"/>
  <c r="V268" i="6"/>
  <c r="W268" i="6"/>
  <c r="A269" i="6"/>
  <c r="B269" i="6"/>
  <c r="I269" i="6"/>
  <c r="J269" i="6"/>
  <c r="K269" i="6"/>
  <c r="L269" i="6"/>
  <c r="M269" i="6"/>
  <c r="N269" i="6"/>
  <c r="P269" i="6"/>
  <c r="Q269" i="6"/>
  <c r="R269" i="6"/>
  <c r="S269" i="6"/>
  <c r="T269" i="6"/>
  <c r="U269" i="6"/>
  <c r="V269" i="6"/>
  <c r="W269" i="6"/>
  <c r="A270" i="6"/>
  <c r="B270" i="6"/>
  <c r="I270" i="6"/>
  <c r="J270" i="6"/>
  <c r="K270" i="6"/>
  <c r="L270" i="6"/>
  <c r="M270" i="6"/>
  <c r="N270" i="6"/>
  <c r="P270" i="6"/>
  <c r="Q270" i="6"/>
  <c r="R270" i="6"/>
  <c r="S270" i="6"/>
  <c r="T270" i="6"/>
  <c r="U270" i="6"/>
  <c r="V270" i="6"/>
  <c r="W270" i="6"/>
  <c r="A271" i="6"/>
  <c r="B271" i="6"/>
  <c r="I271" i="6"/>
  <c r="J271" i="6"/>
  <c r="K271" i="6"/>
  <c r="L271" i="6"/>
  <c r="M271" i="6"/>
  <c r="N271" i="6"/>
  <c r="P271" i="6"/>
  <c r="Q271" i="6"/>
  <c r="R271" i="6"/>
  <c r="S271" i="6"/>
  <c r="T271" i="6"/>
  <c r="U271" i="6"/>
  <c r="V271" i="6"/>
  <c r="W271" i="6"/>
  <c r="A272" i="6"/>
  <c r="B272" i="6"/>
  <c r="I272" i="6"/>
  <c r="J272" i="6"/>
  <c r="K272" i="6"/>
  <c r="L272" i="6"/>
  <c r="M272" i="6"/>
  <c r="N272" i="6"/>
  <c r="P272" i="6"/>
  <c r="Q272" i="6"/>
  <c r="R272" i="6"/>
  <c r="S272" i="6"/>
  <c r="T272" i="6"/>
  <c r="U272" i="6"/>
  <c r="V272" i="6"/>
  <c r="W272" i="6"/>
  <c r="A273" i="6"/>
  <c r="B273" i="6"/>
  <c r="I273" i="6"/>
  <c r="J273" i="6"/>
  <c r="K273" i="6"/>
  <c r="L273" i="6"/>
  <c r="M273" i="6"/>
  <c r="N273" i="6"/>
  <c r="P273" i="6"/>
  <c r="Q273" i="6"/>
  <c r="R273" i="6"/>
  <c r="S273" i="6"/>
  <c r="T273" i="6"/>
  <c r="U273" i="6"/>
  <c r="V273" i="6"/>
  <c r="W273" i="6"/>
  <c r="A274" i="6"/>
  <c r="B274" i="6"/>
  <c r="I274" i="6"/>
  <c r="J274" i="6"/>
  <c r="K274" i="6"/>
  <c r="L274" i="6"/>
  <c r="M274" i="6"/>
  <c r="N274" i="6"/>
  <c r="P274" i="6"/>
  <c r="Q274" i="6"/>
  <c r="R274" i="6"/>
  <c r="S274" i="6"/>
  <c r="T274" i="6"/>
  <c r="U274" i="6"/>
  <c r="V274" i="6"/>
  <c r="W274" i="6"/>
  <c r="A275" i="6"/>
  <c r="B275" i="6"/>
  <c r="I275" i="6"/>
  <c r="J275" i="6"/>
  <c r="K275" i="6"/>
  <c r="L275" i="6"/>
  <c r="M275" i="6"/>
  <c r="N275" i="6"/>
  <c r="P275" i="6"/>
  <c r="Q275" i="6"/>
  <c r="R275" i="6"/>
  <c r="S275" i="6"/>
  <c r="T275" i="6"/>
  <c r="U275" i="6"/>
  <c r="V275" i="6"/>
  <c r="W275" i="6"/>
  <c r="A276" i="6"/>
  <c r="B276" i="6"/>
  <c r="I276" i="6"/>
  <c r="J276" i="6"/>
  <c r="K276" i="6"/>
  <c r="L276" i="6"/>
  <c r="M276" i="6"/>
  <c r="N276" i="6"/>
  <c r="P276" i="6"/>
  <c r="Q276" i="6"/>
  <c r="R276" i="6"/>
  <c r="S276" i="6"/>
  <c r="T276" i="6"/>
  <c r="U276" i="6"/>
  <c r="V276" i="6"/>
  <c r="W276" i="6"/>
  <c r="A277" i="6"/>
  <c r="B277" i="6"/>
  <c r="I277" i="6"/>
  <c r="J277" i="6"/>
  <c r="K277" i="6"/>
  <c r="L277" i="6"/>
  <c r="M277" i="6"/>
  <c r="N277" i="6"/>
  <c r="P277" i="6"/>
  <c r="Q277" i="6"/>
  <c r="R277" i="6"/>
  <c r="S277" i="6"/>
  <c r="T277" i="6"/>
  <c r="U277" i="6"/>
  <c r="V277" i="6"/>
  <c r="W277" i="6"/>
  <c r="A278" i="6"/>
  <c r="B278" i="6"/>
  <c r="I278" i="6"/>
  <c r="J278" i="6"/>
  <c r="K278" i="6"/>
  <c r="L278" i="6"/>
  <c r="M278" i="6"/>
  <c r="N278" i="6"/>
  <c r="P278" i="6"/>
  <c r="Q278" i="6"/>
  <c r="R278" i="6"/>
  <c r="S278" i="6"/>
  <c r="T278" i="6"/>
  <c r="U278" i="6"/>
  <c r="V278" i="6"/>
  <c r="W278" i="6"/>
  <c r="A279" i="6"/>
  <c r="B279" i="6"/>
  <c r="I279" i="6"/>
  <c r="J279" i="6"/>
  <c r="K279" i="6"/>
  <c r="L279" i="6"/>
  <c r="M279" i="6"/>
  <c r="N279" i="6"/>
  <c r="P279" i="6"/>
  <c r="Q279" i="6"/>
  <c r="R279" i="6"/>
  <c r="S279" i="6"/>
  <c r="T279" i="6"/>
  <c r="U279" i="6"/>
  <c r="V279" i="6"/>
  <c r="W279" i="6"/>
  <c r="A280" i="6"/>
  <c r="B280" i="6"/>
  <c r="I280" i="6"/>
  <c r="J280" i="6"/>
  <c r="K280" i="6"/>
  <c r="L280" i="6"/>
  <c r="M280" i="6"/>
  <c r="N280" i="6"/>
  <c r="P280" i="6"/>
  <c r="Q280" i="6"/>
  <c r="R280" i="6"/>
  <c r="S280" i="6"/>
  <c r="T280" i="6"/>
  <c r="U280" i="6"/>
  <c r="V280" i="6"/>
  <c r="W280" i="6"/>
  <c r="A281" i="6"/>
  <c r="B281" i="6"/>
  <c r="I281" i="6"/>
  <c r="J281" i="6"/>
  <c r="K281" i="6"/>
  <c r="L281" i="6"/>
  <c r="M281" i="6"/>
  <c r="N281" i="6"/>
  <c r="P281" i="6"/>
  <c r="Q281" i="6"/>
  <c r="R281" i="6"/>
  <c r="S281" i="6"/>
  <c r="T281" i="6"/>
  <c r="U281" i="6"/>
  <c r="V281" i="6"/>
  <c r="W281" i="6"/>
  <c r="A282" i="6"/>
  <c r="B282" i="6"/>
  <c r="I282" i="6"/>
  <c r="J282" i="6"/>
  <c r="K282" i="6"/>
  <c r="L282" i="6"/>
  <c r="M282" i="6"/>
  <c r="N282" i="6"/>
  <c r="P282" i="6"/>
  <c r="Q282" i="6"/>
  <c r="R282" i="6"/>
  <c r="S282" i="6"/>
  <c r="T282" i="6"/>
  <c r="U282" i="6"/>
  <c r="V282" i="6"/>
  <c r="W282" i="6"/>
  <c r="A283" i="6"/>
  <c r="B283" i="6"/>
  <c r="I283" i="6"/>
  <c r="J283" i="6"/>
  <c r="K283" i="6"/>
  <c r="L283" i="6"/>
  <c r="M283" i="6"/>
  <c r="N283" i="6"/>
  <c r="P283" i="6"/>
  <c r="Q283" i="6"/>
  <c r="R283" i="6"/>
  <c r="S283" i="6"/>
  <c r="T283" i="6"/>
  <c r="U283" i="6"/>
  <c r="V283" i="6"/>
  <c r="W283" i="6"/>
  <c r="A284" i="6"/>
  <c r="B284" i="6"/>
  <c r="I284" i="6"/>
  <c r="J284" i="6"/>
  <c r="K284" i="6"/>
  <c r="L284" i="6"/>
  <c r="M284" i="6"/>
  <c r="N284" i="6"/>
  <c r="P284" i="6"/>
  <c r="Q284" i="6"/>
  <c r="R284" i="6"/>
  <c r="S284" i="6"/>
  <c r="T284" i="6"/>
  <c r="U284" i="6"/>
  <c r="V284" i="6"/>
  <c r="W284" i="6"/>
  <c r="A285" i="6"/>
  <c r="B285" i="6"/>
  <c r="I285" i="6"/>
  <c r="J285" i="6"/>
  <c r="K285" i="6"/>
  <c r="L285" i="6"/>
  <c r="M285" i="6"/>
  <c r="N285" i="6"/>
  <c r="P285" i="6"/>
  <c r="Q285" i="6"/>
  <c r="R285" i="6"/>
  <c r="S285" i="6"/>
  <c r="T285" i="6"/>
  <c r="U285" i="6"/>
  <c r="V285" i="6"/>
  <c r="W285" i="6"/>
  <c r="A286" i="6"/>
  <c r="B286" i="6"/>
  <c r="I286" i="6"/>
  <c r="J286" i="6"/>
  <c r="K286" i="6"/>
  <c r="L286" i="6"/>
  <c r="M286" i="6"/>
  <c r="N286" i="6"/>
  <c r="P286" i="6"/>
  <c r="Q286" i="6"/>
  <c r="R286" i="6"/>
  <c r="S286" i="6"/>
  <c r="T286" i="6"/>
  <c r="U286" i="6"/>
  <c r="V286" i="6"/>
  <c r="W286" i="6"/>
  <c r="A287" i="6"/>
  <c r="B287" i="6"/>
  <c r="I287" i="6"/>
  <c r="J287" i="6"/>
  <c r="K287" i="6"/>
  <c r="L287" i="6"/>
  <c r="M287" i="6"/>
  <c r="N287" i="6"/>
  <c r="P287" i="6"/>
  <c r="Q287" i="6"/>
  <c r="R287" i="6"/>
  <c r="S287" i="6"/>
  <c r="T287" i="6"/>
  <c r="U287" i="6"/>
  <c r="V287" i="6"/>
  <c r="W287" i="6"/>
  <c r="A288" i="6"/>
  <c r="B288" i="6"/>
  <c r="I288" i="6"/>
  <c r="J288" i="6"/>
  <c r="K288" i="6"/>
  <c r="L288" i="6"/>
  <c r="M288" i="6"/>
  <c r="N288" i="6"/>
  <c r="P288" i="6"/>
  <c r="Q288" i="6"/>
  <c r="R288" i="6"/>
  <c r="S288" i="6"/>
  <c r="T288" i="6"/>
  <c r="U288" i="6"/>
  <c r="V288" i="6"/>
  <c r="W288" i="6"/>
  <c r="A289" i="6"/>
  <c r="B289" i="6"/>
  <c r="I289" i="6"/>
  <c r="J289" i="6"/>
  <c r="K289" i="6"/>
  <c r="L289" i="6"/>
  <c r="M289" i="6"/>
  <c r="N289" i="6"/>
  <c r="P289" i="6"/>
  <c r="Q289" i="6"/>
  <c r="R289" i="6"/>
  <c r="S289" i="6"/>
  <c r="T289" i="6"/>
  <c r="U289" i="6"/>
  <c r="V289" i="6"/>
  <c r="W289" i="6"/>
  <c r="A290" i="6"/>
  <c r="B290" i="6"/>
  <c r="I290" i="6"/>
  <c r="J290" i="6"/>
  <c r="K290" i="6"/>
  <c r="L290" i="6"/>
  <c r="M290" i="6"/>
  <c r="N290" i="6"/>
  <c r="P290" i="6"/>
  <c r="Q290" i="6"/>
  <c r="R290" i="6"/>
  <c r="S290" i="6"/>
  <c r="T290" i="6"/>
  <c r="U290" i="6"/>
  <c r="V290" i="6"/>
  <c r="W290" i="6"/>
  <c r="A291" i="6"/>
  <c r="B291" i="6"/>
  <c r="I291" i="6"/>
  <c r="J291" i="6"/>
  <c r="K291" i="6"/>
  <c r="L291" i="6"/>
  <c r="M291" i="6"/>
  <c r="N291" i="6"/>
  <c r="P291" i="6"/>
  <c r="Q291" i="6"/>
  <c r="R291" i="6"/>
  <c r="S291" i="6"/>
  <c r="T291" i="6"/>
  <c r="U291" i="6"/>
  <c r="V291" i="6"/>
  <c r="W291" i="6"/>
  <c r="A292" i="6"/>
  <c r="B292" i="6"/>
  <c r="I292" i="6"/>
  <c r="J292" i="6"/>
  <c r="K292" i="6"/>
  <c r="L292" i="6"/>
  <c r="M292" i="6"/>
  <c r="N292" i="6"/>
  <c r="P292" i="6"/>
  <c r="Q292" i="6"/>
  <c r="R292" i="6"/>
  <c r="S292" i="6"/>
  <c r="T292" i="6"/>
  <c r="U292" i="6"/>
  <c r="V292" i="6"/>
  <c r="W292" i="6"/>
  <c r="A293" i="6"/>
  <c r="B293" i="6"/>
  <c r="I293" i="6"/>
  <c r="J293" i="6"/>
  <c r="K293" i="6"/>
  <c r="L293" i="6"/>
  <c r="M293" i="6"/>
  <c r="N293" i="6"/>
  <c r="P293" i="6"/>
  <c r="Q293" i="6"/>
  <c r="R293" i="6"/>
  <c r="S293" i="6"/>
  <c r="T293" i="6"/>
  <c r="U293" i="6"/>
  <c r="V293" i="6"/>
  <c r="W293" i="6"/>
  <c r="A294" i="6"/>
  <c r="B294" i="6"/>
  <c r="I294" i="6"/>
  <c r="J294" i="6"/>
  <c r="K294" i="6"/>
  <c r="L294" i="6"/>
  <c r="M294" i="6"/>
  <c r="N294" i="6"/>
  <c r="P294" i="6"/>
  <c r="Q294" i="6"/>
  <c r="R294" i="6"/>
  <c r="S294" i="6"/>
  <c r="T294" i="6"/>
  <c r="U294" i="6"/>
  <c r="V294" i="6"/>
  <c r="W294" i="6"/>
  <c r="A295" i="6"/>
  <c r="B295" i="6"/>
  <c r="I295" i="6"/>
  <c r="J295" i="6"/>
  <c r="K295" i="6"/>
  <c r="L295" i="6"/>
  <c r="M295" i="6"/>
  <c r="N295" i="6"/>
  <c r="P295" i="6"/>
  <c r="Q295" i="6"/>
  <c r="R295" i="6"/>
  <c r="S295" i="6"/>
  <c r="T295" i="6"/>
  <c r="U295" i="6"/>
  <c r="V295" i="6"/>
  <c r="W295" i="6"/>
  <c r="A296" i="6"/>
  <c r="B296" i="6"/>
  <c r="I296" i="6"/>
  <c r="J296" i="6"/>
  <c r="K296" i="6"/>
  <c r="L296" i="6"/>
  <c r="M296" i="6"/>
  <c r="N296" i="6"/>
  <c r="P296" i="6"/>
  <c r="Q296" i="6"/>
  <c r="R296" i="6"/>
  <c r="S296" i="6"/>
  <c r="T296" i="6"/>
  <c r="U296" i="6"/>
  <c r="V296" i="6"/>
  <c r="W296" i="6"/>
  <c r="A297" i="6"/>
  <c r="B297" i="6"/>
  <c r="I297" i="6"/>
  <c r="J297" i="6"/>
  <c r="K297" i="6"/>
  <c r="L297" i="6"/>
  <c r="M297" i="6"/>
  <c r="N297" i="6"/>
  <c r="P297" i="6"/>
  <c r="Q297" i="6"/>
  <c r="R297" i="6"/>
  <c r="S297" i="6"/>
  <c r="T297" i="6"/>
  <c r="U297" i="6"/>
  <c r="V297" i="6"/>
  <c r="W297" i="6"/>
  <c r="A298" i="6"/>
  <c r="B298" i="6"/>
  <c r="I298" i="6"/>
  <c r="J298" i="6"/>
  <c r="K298" i="6"/>
  <c r="L298" i="6"/>
  <c r="M298" i="6"/>
  <c r="N298" i="6"/>
  <c r="P298" i="6"/>
  <c r="Q298" i="6"/>
  <c r="R298" i="6"/>
  <c r="S298" i="6"/>
  <c r="T298" i="6"/>
  <c r="U298" i="6"/>
  <c r="V298" i="6"/>
  <c r="W298" i="6"/>
  <c r="A299" i="6"/>
  <c r="B299" i="6"/>
  <c r="I299" i="6"/>
  <c r="J299" i="6"/>
  <c r="K299" i="6"/>
  <c r="L299" i="6"/>
  <c r="M299" i="6"/>
  <c r="N299" i="6"/>
  <c r="P299" i="6"/>
  <c r="Q299" i="6"/>
  <c r="R299" i="6"/>
  <c r="S299" i="6"/>
  <c r="T299" i="6"/>
  <c r="U299" i="6"/>
  <c r="V299" i="6"/>
  <c r="W299" i="6"/>
  <c r="A300" i="6"/>
  <c r="B300" i="6"/>
  <c r="I300" i="6"/>
  <c r="J300" i="6"/>
  <c r="K300" i="6"/>
  <c r="L300" i="6"/>
  <c r="M300" i="6"/>
  <c r="N300" i="6"/>
  <c r="P300" i="6"/>
  <c r="Q300" i="6"/>
  <c r="R300" i="6"/>
  <c r="S300" i="6"/>
  <c r="T300" i="6"/>
  <c r="U300" i="6"/>
  <c r="V300" i="6"/>
  <c r="W300" i="6"/>
  <c r="A301" i="6"/>
  <c r="B301" i="6"/>
  <c r="I301" i="6"/>
  <c r="J301" i="6"/>
  <c r="K301" i="6"/>
  <c r="L301" i="6"/>
  <c r="M301" i="6"/>
  <c r="N301" i="6"/>
  <c r="P301" i="6"/>
  <c r="Q301" i="6"/>
  <c r="R301" i="6"/>
  <c r="S301" i="6"/>
  <c r="T301" i="6"/>
  <c r="U301" i="6"/>
  <c r="V301" i="6"/>
  <c r="W301" i="6"/>
  <c r="A302" i="6"/>
  <c r="B302" i="6"/>
  <c r="I302" i="6"/>
  <c r="J302" i="6"/>
  <c r="K302" i="6"/>
  <c r="L302" i="6"/>
  <c r="M302" i="6"/>
  <c r="N302" i="6"/>
  <c r="P302" i="6"/>
  <c r="Q302" i="6"/>
  <c r="R302" i="6"/>
  <c r="S302" i="6"/>
  <c r="T302" i="6"/>
  <c r="U302" i="6"/>
  <c r="V302" i="6"/>
  <c r="W302" i="6"/>
  <c r="A303" i="6"/>
  <c r="B303" i="6"/>
  <c r="I303" i="6"/>
  <c r="J303" i="6"/>
  <c r="K303" i="6"/>
  <c r="L303" i="6"/>
  <c r="M303" i="6"/>
  <c r="N303" i="6"/>
  <c r="P303" i="6"/>
  <c r="Q303" i="6"/>
  <c r="R303" i="6"/>
  <c r="S303" i="6"/>
  <c r="T303" i="6"/>
  <c r="U303" i="6"/>
  <c r="V303" i="6"/>
  <c r="W303" i="6"/>
  <c r="A304" i="6"/>
  <c r="B304" i="6"/>
  <c r="I304" i="6"/>
  <c r="J304" i="6"/>
  <c r="K304" i="6"/>
  <c r="L304" i="6"/>
  <c r="M304" i="6"/>
  <c r="N304" i="6"/>
  <c r="P304" i="6"/>
  <c r="Q304" i="6"/>
  <c r="R304" i="6"/>
  <c r="S304" i="6"/>
  <c r="T304" i="6"/>
  <c r="U304" i="6"/>
  <c r="V304" i="6"/>
  <c r="W304" i="6"/>
  <c r="A305" i="6"/>
  <c r="B305" i="6"/>
  <c r="I305" i="6"/>
  <c r="J305" i="6"/>
  <c r="K305" i="6"/>
  <c r="L305" i="6"/>
  <c r="M305" i="6"/>
  <c r="N305" i="6"/>
  <c r="P305" i="6"/>
  <c r="Q305" i="6"/>
  <c r="R305" i="6"/>
  <c r="S305" i="6"/>
  <c r="T305" i="6"/>
  <c r="U305" i="6"/>
  <c r="V305" i="6"/>
  <c r="W305" i="6"/>
  <c r="A306" i="6"/>
  <c r="B306" i="6"/>
  <c r="I306" i="6"/>
  <c r="J306" i="6"/>
  <c r="K306" i="6"/>
  <c r="L306" i="6"/>
  <c r="M306" i="6"/>
  <c r="N306" i="6"/>
  <c r="P306" i="6"/>
  <c r="Q306" i="6"/>
  <c r="R306" i="6"/>
  <c r="S306" i="6"/>
  <c r="T306" i="6"/>
  <c r="U306" i="6"/>
  <c r="V306" i="6"/>
  <c r="W306" i="6"/>
  <c r="A307" i="6"/>
  <c r="B307" i="6"/>
  <c r="I307" i="6"/>
  <c r="J307" i="6"/>
  <c r="K307" i="6"/>
  <c r="L307" i="6"/>
  <c r="M307" i="6"/>
  <c r="N307" i="6"/>
  <c r="P307" i="6"/>
  <c r="Q307" i="6"/>
  <c r="R307" i="6"/>
  <c r="S307" i="6"/>
  <c r="T307" i="6"/>
  <c r="U307" i="6"/>
  <c r="V307" i="6"/>
  <c r="W307" i="6"/>
  <c r="A308" i="6"/>
  <c r="B308" i="6"/>
  <c r="I308" i="6"/>
  <c r="J308" i="6"/>
  <c r="K308" i="6"/>
  <c r="L308" i="6"/>
  <c r="M308" i="6"/>
  <c r="N308" i="6"/>
  <c r="P308" i="6"/>
  <c r="Q308" i="6"/>
  <c r="R308" i="6"/>
  <c r="S308" i="6"/>
  <c r="T308" i="6"/>
  <c r="U308" i="6"/>
  <c r="V308" i="6"/>
  <c r="W308" i="6"/>
  <c r="A309" i="6"/>
  <c r="B309" i="6"/>
  <c r="I309" i="6"/>
  <c r="J309" i="6"/>
  <c r="K309" i="6"/>
  <c r="L309" i="6"/>
  <c r="M309" i="6"/>
  <c r="N309" i="6"/>
  <c r="P309" i="6"/>
  <c r="Q309" i="6"/>
  <c r="R309" i="6"/>
  <c r="S309" i="6"/>
  <c r="T309" i="6"/>
  <c r="U309" i="6"/>
  <c r="V309" i="6"/>
  <c r="W309" i="6"/>
  <c r="A310" i="6"/>
  <c r="B310" i="6"/>
  <c r="I310" i="6"/>
  <c r="J310" i="6"/>
  <c r="K310" i="6"/>
  <c r="L310" i="6"/>
  <c r="M310" i="6"/>
  <c r="N310" i="6"/>
  <c r="P310" i="6"/>
  <c r="Q310" i="6"/>
  <c r="R310" i="6"/>
  <c r="S310" i="6"/>
  <c r="T310" i="6"/>
  <c r="U310" i="6"/>
  <c r="V310" i="6"/>
  <c r="W310" i="6"/>
  <c r="A311" i="6"/>
  <c r="B311" i="6"/>
  <c r="I311" i="6"/>
  <c r="J311" i="6"/>
  <c r="K311" i="6"/>
  <c r="L311" i="6"/>
  <c r="M311" i="6"/>
  <c r="N311" i="6"/>
  <c r="P311" i="6"/>
  <c r="Q311" i="6"/>
  <c r="R311" i="6"/>
  <c r="S311" i="6"/>
  <c r="T311" i="6"/>
  <c r="U311" i="6"/>
  <c r="V311" i="6"/>
  <c r="W311" i="6"/>
  <c r="A312" i="6"/>
  <c r="B312" i="6"/>
  <c r="I312" i="6"/>
  <c r="J312" i="6"/>
  <c r="K312" i="6"/>
  <c r="L312" i="6"/>
  <c r="M312" i="6"/>
  <c r="N312" i="6"/>
  <c r="P312" i="6"/>
  <c r="Q312" i="6"/>
  <c r="R312" i="6"/>
  <c r="S312" i="6"/>
  <c r="T312" i="6"/>
  <c r="U312" i="6"/>
  <c r="V312" i="6"/>
  <c r="W312" i="6"/>
  <c r="A313" i="6"/>
  <c r="B313" i="6"/>
  <c r="I313" i="6"/>
  <c r="J313" i="6"/>
  <c r="K313" i="6"/>
  <c r="L313" i="6"/>
  <c r="M313" i="6"/>
  <c r="N313" i="6"/>
  <c r="P313" i="6"/>
  <c r="Q313" i="6"/>
  <c r="R313" i="6"/>
  <c r="S313" i="6"/>
  <c r="T313" i="6"/>
  <c r="U313" i="6"/>
  <c r="V313" i="6"/>
  <c r="W313" i="6"/>
  <c r="A314" i="6"/>
  <c r="B314" i="6"/>
  <c r="I314" i="6"/>
  <c r="J314" i="6"/>
  <c r="K314" i="6"/>
  <c r="L314" i="6"/>
  <c r="M314" i="6"/>
  <c r="N314" i="6"/>
  <c r="P314" i="6"/>
  <c r="Q314" i="6"/>
  <c r="R314" i="6"/>
  <c r="S314" i="6"/>
  <c r="T314" i="6"/>
  <c r="U314" i="6"/>
  <c r="V314" i="6"/>
  <c r="W314" i="6"/>
  <c r="A315" i="6"/>
  <c r="B315" i="6"/>
  <c r="I315" i="6"/>
  <c r="J315" i="6"/>
  <c r="K315" i="6"/>
  <c r="L315" i="6"/>
  <c r="M315" i="6"/>
  <c r="N315" i="6"/>
  <c r="P315" i="6"/>
  <c r="Q315" i="6"/>
  <c r="R315" i="6"/>
  <c r="S315" i="6"/>
  <c r="T315" i="6"/>
  <c r="U315" i="6"/>
  <c r="V315" i="6"/>
  <c r="W315" i="6"/>
  <c r="A316" i="6"/>
  <c r="B316" i="6"/>
  <c r="I316" i="6"/>
  <c r="J316" i="6"/>
  <c r="K316" i="6"/>
  <c r="L316" i="6"/>
  <c r="M316" i="6"/>
  <c r="N316" i="6"/>
  <c r="P316" i="6"/>
  <c r="Q316" i="6"/>
  <c r="R316" i="6"/>
  <c r="S316" i="6"/>
  <c r="T316" i="6"/>
  <c r="U316" i="6"/>
  <c r="V316" i="6"/>
  <c r="W316" i="6"/>
  <c r="A317" i="6"/>
  <c r="B317" i="6"/>
  <c r="I317" i="6"/>
  <c r="J317" i="6"/>
  <c r="K317" i="6"/>
  <c r="L317" i="6"/>
  <c r="M317" i="6"/>
  <c r="N317" i="6"/>
  <c r="P317" i="6"/>
  <c r="Q317" i="6"/>
  <c r="R317" i="6"/>
  <c r="S317" i="6"/>
  <c r="T317" i="6"/>
  <c r="U317" i="6"/>
  <c r="V317" i="6"/>
  <c r="W317" i="6"/>
  <c r="A318" i="6"/>
  <c r="B318" i="6"/>
  <c r="I318" i="6"/>
  <c r="J318" i="6"/>
  <c r="K318" i="6"/>
  <c r="L318" i="6"/>
  <c r="M318" i="6"/>
  <c r="N318" i="6"/>
  <c r="P318" i="6"/>
  <c r="Q318" i="6"/>
  <c r="R318" i="6"/>
  <c r="S318" i="6"/>
  <c r="T318" i="6"/>
  <c r="U318" i="6"/>
  <c r="V318" i="6"/>
  <c r="W318" i="6"/>
  <c r="A319" i="6"/>
  <c r="B319" i="6"/>
  <c r="I319" i="6"/>
  <c r="J319" i="6"/>
  <c r="K319" i="6"/>
  <c r="L319" i="6"/>
  <c r="M319" i="6"/>
  <c r="N319" i="6"/>
  <c r="P319" i="6"/>
  <c r="Q319" i="6"/>
  <c r="R319" i="6"/>
  <c r="S319" i="6"/>
  <c r="T319" i="6"/>
  <c r="U319" i="6"/>
  <c r="V319" i="6"/>
  <c r="W319" i="6"/>
  <c r="A320" i="6"/>
  <c r="B320" i="6"/>
  <c r="I320" i="6"/>
  <c r="J320" i="6"/>
  <c r="K320" i="6"/>
  <c r="L320" i="6"/>
  <c r="M320" i="6"/>
  <c r="N320" i="6"/>
  <c r="P320" i="6"/>
  <c r="Q320" i="6"/>
  <c r="R320" i="6"/>
  <c r="S320" i="6"/>
  <c r="T320" i="6"/>
  <c r="U320" i="6"/>
  <c r="V320" i="6"/>
  <c r="W320" i="6"/>
  <c r="A321" i="6"/>
  <c r="B321" i="6"/>
  <c r="I321" i="6"/>
  <c r="J321" i="6"/>
  <c r="K321" i="6"/>
  <c r="L321" i="6"/>
  <c r="M321" i="6"/>
  <c r="N321" i="6"/>
  <c r="P321" i="6"/>
  <c r="Q321" i="6"/>
  <c r="R321" i="6"/>
  <c r="S321" i="6"/>
  <c r="T321" i="6"/>
  <c r="U321" i="6"/>
  <c r="V321" i="6"/>
  <c r="W321" i="6"/>
  <c r="A322" i="6"/>
  <c r="B322" i="6"/>
  <c r="I322" i="6"/>
  <c r="J322" i="6"/>
  <c r="K322" i="6"/>
  <c r="L322" i="6"/>
  <c r="M322" i="6"/>
  <c r="N322" i="6"/>
  <c r="P322" i="6"/>
  <c r="Q322" i="6"/>
  <c r="R322" i="6"/>
  <c r="S322" i="6"/>
  <c r="T322" i="6"/>
  <c r="U322" i="6"/>
  <c r="V322" i="6"/>
  <c r="W322" i="6"/>
  <c r="A323" i="6"/>
  <c r="B323" i="6"/>
  <c r="I323" i="6"/>
  <c r="J323" i="6"/>
  <c r="K323" i="6"/>
  <c r="L323" i="6"/>
  <c r="M323" i="6"/>
  <c r="N323" i="6"/>
  <c r="P323" i="6"/>
  <c r="Q323" i="6"/>
  <c r="R323" i="6"/>
  <c r="S323" i="6"/>
  <c r="T323" i="6"/>
  <c r="U323" i="6"/>
  <c r="V323" i="6"/>
  <c r="W323" i="6"/>
  <c r="A324" i="6"/>
  <c r="B324" i="6"/>
  <c r="I324" i="6"/>
  <c r="J324" i="6"/>
  <c r="K324" i="6"/>
  <c r="L324" i="6"/>
  <c r="M324" i="6"/>
  <c r="N324" i="6"/>
  <c r="P324" i="6"/>
  <c r="Q324" i="6"/>
  <c r="R324" i="6"/>
  <c r="S324" i="6"/>
  <c r="T324" i="6"/>
  <c r="U324" i="6"/>
  <c r="V324" i="6"/>
  <c r="W324" i="6"/>
  <c r="A325" i="6"/>
  <c r="B325" i="6"/>
  <c r="I325" i="6"/>
  <c r="J325" i="6"/>
  <c r="K325" i="6"/>
  <c r="L325" i="6"/>
  <c r="M325" i="6"/>
  <c r="N325" i="6"/>
  <c r="P325" i="6"/>
  <c r="Q325" i="6"/>
  <c r="R325" i="6"/>
  <c r="S325" i="6"/>
  <c r="T325" i="6"/>
  <c r="U325" i="6"/>
  <c r="V325" i="6"/>
  <c r="W325" i="6"/>
  <c r="A326" i="6"/>
  <c r="B326" i="6"/>
  <c r="I326" i="6"/>
  <c r="J326" i="6"/>
  <c r="K326" i="6"/>
  <c r="L326" i="6"/>
  <c r="M326" i="6"/>
  <c r="N326" i="6"/>
  <c r="P326" i="6"/>
  <c r="Q326" i="6"/>
  <c r="R326" i="6"/>
  <c r="S326" i="6"/>
  <c r="T326" i="6"/>
  <c r="U326" i="6"/>
  <c r="V326" i="6"/>
  <c r="W326" i="6"/>
  <c r="A327" i="6"/>
  <c r="B327" i="6"/>
  <c r="I327" i="6"/>
  <c r="J327" i="6"/>
  <c r="K327" i="6"/>
  <c r="L327" i="6"/>
  <c r="M327" i="6"/>
  <c r="N327" i="6"/>
  <c r="P327" i="6"/>
  <c r="Q327" i="6"/>
  <c r="R327" i="6"/>
  <c r="S327" i="6"/>
  <c r="T327" i="6"/>
  <c r="U327" i="6"/>
  <c r="V327" i="6"/>
  <c r="W327" i="6"/>
  <c r="A328" i="6"/>
  <c r="B328" i="6"/>
  <c r="I328" i="6"/>
  <c r="J328" i="6"/>
  <c r="K328" i="6"/>
  <c r="L328" i="6"/>
  <c r="M328" i="6"/>
  <c r="N328" i="6"/>
  <c r="P328" i="6"/>
  <c r="Q328" i="6"/>
  <c r="R328" i="6"/>
  <c r="S328" i="6"/>
  <c r="T328" i="6"/>
  <c r="U328" i="6"/>
  <c r="V328" i="6"/>
  <c r="W328" i="6"/>
  <c r="A329" i="6"/>
  <c r="B329" i="6"/>
  <c r="I329" i="6"/>
  <c r="J329" i="6"/>
  <c r="K329" i="6"/>
  <c r="L329" i="6"/>
  <c r="M329" i="6"/>
  <c r="N329" i="6"/>
  <c r="P329" i="6"/>
  <c r="Q329" i="6"/>
  <c r="R329" i="6"/>
  <c r="S329" i="6"/>
  <c r="T329" i="6"/>
  <c r="U329" i="6"/>
  <c r="V329" i="6"/>
  <c r="W329" i="6"/>
  <c r="A330" i="6"/>
  <c r="B330" i="6"/>
  <c r="I330" i="6"/>
  <c r="J330" i="6"/>
  <c r="K330" i="6"/>
  <c r="L330" i="6"/>
  <c r="M330" i="6"/>
  <c r="N330" i="6"/>
  <c r="P330" i="6"/>
  <c r="Q330" i="6"/>
  <c r="R330" i="6"/>
  <c r="S330" i="6"/>
  <c r="T330" i="6"/>
  <c r="U330" i="6"/>
  <c r="V330" i="6"/>
  <c r="W330" i="6"/>
  <c r="A331" i="6"/>
  <c r="B331" i="6"/>
  <c r="I331" i="6"/>
  <c r="J331" i="6"/>
  <c r="K331" i="6"/>
  <c r="L331" i="6"/>
  <c r="M331" i="6"/>
  <c r="N331" i="6"/>
  <c r="P331" i="6"/>
  <c r="Q331" i="6"/>
  <c r="R331" i="6"/>
  <c r="S331" i="6"/>
  <c r="T331" i="6"/>
  <c r="U331" i="6"/>
  <c r="V331" i="6"/>
  <c r="W331" i="6"/>
  <c r="A332" i="6"/>
  <c r="B332" i="6"/>
  <c r="I332" i="6"/>
  <c r="J332" i="6"/>
  <c r="K332" i="6"/>
  <c r="L332" i="6"/>
  <c r="M332" i="6"/>
  <c r="N332" i="6"/>
  <c r="P332" i="6"/>
  <c r="Q332" i="6"/>
  <c r="R332" i="6"/>
  <c r="S332" i="6"/>
  <c r="T332" i="6"/>
  <c r="U332" i="6"/>
  <c r="V332" i="6"/>
  <c r="W332" i="6"/>
  <c r="A333" i="6"/>
  <c r="B333" i="6"/>
  <c r="I333" i="6"/>
  <c r="J333" i="6"/>
  <c r="K333" i="6"/>
  <c r="L333" i="6"/>
  <c r="M333" i="6"/>
  <c r="N333" i="6"/>
  <c r="P333" i="6"/>
  <c r="Q333" i="6"/>
  <c r="R333" i="6"/>
  <c r="S333" i="6"/>
  <c r="T333" i="6"/>
  <c r="U333" i="6"/>
  <c r="V333" i="6"/>
  <c r="W333" i="6"/>
  <c r="A334" i="6"/>
  <c r="B334" i="6"/>
  <c r="I334" i="6"/>
  <c r="J334" i="6"/>
  <c r="K334" i="6"/>
  <c r="L334" i="6"/>
  <c r="M334" i="6"/>
  <c r="N334" i="6"/>
  <c r="P334" i="6"/>
  <c r="Q334" i="6"/>
  <c r="R334" i="6"/>
  <c r="S334" i="6"/>
  <c r="T334" i="6"/>
  <c r="U334" i="6"/>
  <c r="V334" i="6"/>
  <c r="W334" i="6"/>
  <c r="A335" i="6"/>
  <c r="B335" i="6"/>
  <c r="I335" i="6"/>
  <c r="J335" i="6"/>
  <c r="K335" i="6"/>
  <c r="L335" i="6"/>
  <c r="M335" i="6"/>
  <c r="N335" i="6"/>
  <c r="P335" i="6"/>
  <c r="Q335" i="6"/>
  <c r="R335" i="6"/>
  <c r="S335" i="6"/>
  <c r="T335" i="6"/>
  <c r="U335" i="6"/>
  <c r="V335" i="6"/>
  <c r="W335" i="6"/>
  <c r="A336" i="6"/>
  <c r="B336" i="6"/>
  <c r="I336" i="6"/>
  <c r="J336" i="6"/>
  <c r="K336" i="6"/>
  <c r="L336" i="6"/>
  <c r="M336" i="6"/>
  <c r="N336" i="6"/>
  <c r="P336" i="6"/>
  <c r="Q336" i="6"/>
  <c r="R336" i="6"/>
  <c r="S336" i="6"/>
  <c r="T336" i="6"/>
  <c r="U336" i="6"/>
  <c r="V336" i="6"/>
  <c r="W336" i="6"/>
  <c r="A337" i="6"/>
  <c r="B337" i="6"/>
  <c r="I337" i="6"/>
  <c r="J337" i="6"/>
  <c r="K337" i="6"/>
  <c r="L337" i="6"/>
  <c r="M337" i="6"/>
  <c r="N337" i="6"/>
  <c r="P337" i="6"/>
  <c r="Q337" i="6"/>
  <c r="R337" i="6"/>
  <c r="S337" i="6"/>
  <c r="T337" i="6"/>
  <c r="U337" i="6"/>
  <c r="V337" i="6"/>
  <c r="W337" i="6"/>
  <c r="A338" i="6"/>
  <c r="B338" i="6"/>
  <c r="I338" i="6"/>
  <c r="J338" i="6"/>
  <c r="K338" i="6"/>
  <c r="L338" i="6"/>
  <c r="M338" i="6"/>
  <c r="N338" i="6"/>
  <c r="P338" i="6"/>
  <c r="Q338" i="6"/>
  <c r="R338" i="6"/>
  <c r="S338" i="6"/>
  <c r="T338" i="6"/>
  <c r="U338" i="6"/>
  <c r="V338" i="6"/>
  <c r="W338" i="6"/>
  <c r="A339" i="6"/>
  <c r="B339" i="6"/>
  <c r="I339" i="6"/>
  <c r="J339" i="6"/>
  <c r="K339" i="6"/>
  <c r="L339" i="6"/>
  <c r="M339" i="6"/>
  <c r="N339" i="6"/>
  <c r="P339" i="6"/>
  <c r="Q339" i="6"/>
  <c r="R339" i="6"/>
  <c r="S339" i="6"/>
  <c r="T339" i="6"/>
  <c r="U339" i="6"/>
  <c r="V339" i="6"/>
  <c r="W339" i="6"/>
  <c r="A340" i="6"/>
  <c r="B340" i="6"/>
  <c r="I340" i="6"/>
  <c r="J340" i="6"/>
  <c r="K340" i="6"/>
  <c r="L340" i="6"/>
  <c r="M340" i="6"/>
  <c r="N340" i="6"/>
  <c r="P340" i="6"/>
  <c r="Q340" i="6"/>
  <c r="R340" i="6"/>
  <c r="S340" i="6"/>
  <c r="T340" i="6"/>
  <c r="U340" i="6"/>
  <c r="V340" i="6"/>
  <c r="W340" i="6"/>
  <c r="A341" i="6"/>
  <c r="B341" i="6"/>
  <c r="I341" i="6"/>
  <c r="J341" i="6"/>
  <c r="K341" i="6"/>
  <c r="L341" i="6"/>
  <c r="M341" i="6"/>
  <c r="N341" i="6"/>
  <c r="P341" i="6"/>
  <c r="Q341" i="6"/>
  <c r="R341" i="6"/>
  <c r="S341" i="6"/>
  <c r="T341" i="6"/>
  <c r="U341" i="6"/>
  <c r="V341" i="6"/>
  <c r="W341" i="6"/>
  <c r="A342" i="6"/>
  <c r="B342" i="6"/>
  <c r="I342" i="6"/>
  <c r="J342" i="6"/>
  <c r="K342" i="6"/>
  <c r="L342" i="6"/>
  <c r="M342" i="6"/>
  <c r="N342" i="6"/>
  <c r="P342" i="6"/>
  <c r="Q342" i="6"/>
  <c r="R342" i="6"/>
  <c r="S342" i="6"/>
  <c r="T342" i="6"/>
  <c r="U342" i="6"/>
  <c r="V342" i="6"/>
  <c r="W342" i="6"/>
  <c r="A343" i="6"/>
  <c r="B343" i="6"/>
  <c r="I343" i="6"/>
  <c r="J343" i="6"/>
  <c r="K343" i="6"/>
  <c r="L343" i="6"/>
  <c r="M343" i="6"/>
  <c r="N343" i="6"/>
  <c r="P343" i="6"/>
  <c r="Q343" i="6"/>
  <c r="R343" i="6"/>
  <c r="S343" i="6"/>
  <c r="T343" i="6"/>
  <c r="U343" i="6"/>
  <c r="V343" i="6"/>
  <c r="W343" i="6"/>
  <c r="A344" i="6"/>
  <c r="B344" i="6"/>
  <c r="I344" i="6"/>
  <c r="J344" i="6"/>
  <c r="K344" i="6"/>
  <c r="L344" i="6"/>
  <c r="M344" i="6"/>
  <c r="N344" i="6"/>
  <c r="P344" i="6"/>
  <c r="Q344" i="6"/>
  <c r="R344" i="6"/>
  <c r="S344" i="6"/>
  <c r="T344" i="6"/>
  <c r="U344" i="6"/>
  <c r="V344" i="6"/>
  <c r="W344" i="6"/>
  <c r="A345" i="6"/>
  <c r="B345" i="6"/>
  <c r="I345" i="6"/>
  <c r="J345" i="6"/>
  <c r="K345" i="6"/>
  <c r="L345" i="6"/>
  <c r="M345" i="6"/>
  <c r="N345" i="6"/>
  <c r="P345" i="6"/>
  <c r="Q345" i="6"/>
  <c r="R345" i="6"/>
  <c r="S345" i="6"/>
  <c r="T345" i="6"/>
  <c r="U345" i="6"/>
  <c r="V345" i="6"/>
  <c r="W345" i="6"/>
  <c r="A346" i="6"/>
  <c r="B346" i="6"/>
  <c r="I346" i="6"/>
  <c r="J346" i="6"/>
  <c r="K346" i="6"/>
  <c r="L346" i="6"/>
  <c r="M346" i="6"/>
  <c r="N346" i="6"/>
  <c r="P346" i="6"/>
  <c r="Q346" i="6"/>
  <c r="R346" i="6"/>
  <c r="S346" i="6"/>
  <c r="T346" i="6"/>
  <c r="U346" i="6"/>
  <c r="V346" i="6"/>
  <c r="W346" i="6"/>
  <c r="A347" i="6"/>
  <c r="B347" i="6"/>
  <c r="I347" i="6"/>
  <c r="J347" i="6"/>
  <c r="K347" i="6"/>
  <c r="L347" i="6"/>
  <c r="M347" i="6"/>
  <c r="N347" i="6"/>
  <c r="P347" i="6"/>
  <c r="Q347" i="6"/>
  <c r="R347" i="6"/>
  <c r="S347" i="6"/>
  <c r="T347" i="6"/>
  <c r="U347" i="6"/>
  <c r="V347" i="6"/>
  <c r="W347" i="6"/>
  <c r="A348" i="6"/>
  <c r="B348" i="6"/>
  <c r="I348" i="6"/>
  <c r="J348" i="6"/>
  <c r="K348" i="6"/>
  <c r="L348" i="6"/>
  <c r="M348" i="6"/>
  <c r="N348" i="6"/>
  <c r="P348" i="6"/>
  <c r="Q348" i="6"/>
  <c r="R348" i="6"/>
  <c r="S348" i="6"/>
  <c r="T348" i="6"/>
  <c r="U348" i="6"/>
  <c r="V348" i="6"/>
  <c r="W348" i="6"/>
  <c r="A349" i="6"/>
  <c r="B349" i="6"/>
  <c r="I349" i="6"/>
  <c r="J349" i="6"/>
  <c r="K349" i="6"/>
  <c r="L349" i="6"/>
  <c r="M349" i="6"/>
  <c r="N349" i="6"/>
  <c r="P349" i="6"/>
  <c r="Q349" i="6"/>
  <c r="R349" i="6"/>
  <c r="S349" i="6"/>
  <c r="T349" i="6"/>
  <c r="U349" i="6"/>
  <c r="V349" i="6"/>
  <c r="W349" i="6"/>
  <c r="A350" i="6"/>
  <c r="B350" i="6"/>
  <c r="I350" i="6"/>
  <c r="J350" i="6"/>
  <c r="K350" i="6"/>
  <c r="L350" i="6"/>
  <c r="M350" i="6"/>
  <c r="N350" i="6"/>
  <c r="P350" i="6"/>
  <c r="Q350" i="6"/>
  <c r="R350" i="6"/>
  <c r="S350" i="6"/>
  <c r="T350" i="6"/>
  <c r="U350" i="6"/>
  <c r="V350" i="6"/>
  <c r="W350" i="6"/>
  <c r="A351" i="6"/>
  <c r="B351" i="6"/>
  <c r="I351" i="6"/>
  <c r="J351" i="6"/>
  <c r="K351" i="6"/>
  <c r="L351" i="6"/>
  <c r="M351" i="6"/>
  <c r="N351" i="6"/>
  <c r="P351" i="6"/>
  <c r="Q351" i="6"/>
  <c r="R351" i="6"/>
  <c r="S351" i="6"/>
  <c r="T351" i="6"/>
  <c r="U351" i="6"/>
  <c r="V351" i="6"/>
  <c r="W351" i="6"/>
  <c r="A352" i="6"/>
  <c r="B352" i="6"/>
  <c r="I352" i="6"/>
  <c r="J352" i="6"/>
  <c r="K352" i="6"/>
  <c r="L352" i="6"/>
  <c r="M352" i="6"/>
  <c r="N352" i="6"/>
  <c r="P352" i="6"/>
  <c r="Q352" i="6"/>
  <c r="R352" i="6"/>
  <c r="S352" i="6"/>
  <c r="T352" i="6"/>
  <c r="U352" i="6"/>
  <c r="V352" i="6"/>
  <c r="W352" i="6"/>
  <c r="A353" i="6"/>
  <c r="B353" i="6"/>
  <c r="I353" i="6"/>
  <c r="J353" i="6"/>
  <c r="K353" i="6"/>
  <c r="L353" i="6"/>
  <c r="M353" i="6"/>
  <c r="N353" i="6"/>
  <c r="P353" i="6"/>
  <c r="Q353" i="6"/>
  <c r="R353" i="6"/>
  <c r="S353" i="6"/>
  <c r="T353" i="6"/>
  <c r="U353" i="6"/>
  <c r="V353" i="6"/>
  <c r="W353" i="6"/>
  <c r="A354" i="6"/>
  <c r="B354" i="6"/>
  <c r="I354" i="6"/>
  <c r="J354" i="6"/>
  <c r="K354" i="6"/>
  <c r="L354" i="6"/>
  <c r="M354" i="6"/>
  <c r="N354" i="6"/>
  <c r="P354" i="6"/>
  <c r="Q354" i="6"/>
  <c r="R354" i="6"/>
  <c r="S354" i="6"/>
  <c r="T354" i="6"/>
  <c r="U354" i="6"/>
  <c r="V354" i="6"/>
  <c r="W354" i="6"/>
  <c r="A355" i="6"/>
  <c r="B355" i="6"/>
  <c r="I355" i="6"/>
  <c r="J355" i="6"/>
  <c r="K355" i="6"/>
  <c r="L355" i="6"/>
  <c r="M355" i="6"/>
  <c r="N355" i="6"/>
  <c r="P355" i="6"/>
  <c r="Q355" i="6"/>
  <c r="R355" i="6"/>
  <c r="S355" i="6"/>
  <c r="T355" i="6"/>
  <c r="U355" i="6"/>
  <c r="V355" i="6"/>
  <c r="W355" i="6"/>
  <c r="A356" i="6"/>
  <c r="B356" i="6"/>
  <c r="I356" i="6"/>
  <c r="J356" i="6"/>
  <c r="K356" i="6"/>
  <c r="L356" i="6"/>
  <c r="M356" i="6"/>
  <c r="N356" i="6"/>
  <c r="P356" i="6"/>
  <c r="Q356" i="6"/>
  <c r="R356" i="6"/>
  <c r="S356" i="6"/>
  <c r="T356" i="6"/>
  <c r="U356" i="6"/>
  <c r="V356" i="6"/>
  <c r="W356" i="6"/>
  <c r="A357" i="6"/>
  <c r="B357" i="6"/>
  <c r="I357" i="6"/>
  <c r="J357" i="6"/>
  <c r="K357" i="6"/>
  <c r="L357" i="6"/>
  <c r="M357" i="6"/>
  <c r="N357" i="6"/>
  <c r="P357" i="6"/>
  <c r="Q357" i="6"/>
  <c r="R357" i="6"/>
  <c r="S357" i="6"/>
  <c r="T357" i="6"/>
  <c r="U357" i="6"/>
  <c r="V357" i="6"/>
  <c r="W357" i="6"/>
  <c r="A358" i="6"/>
  <c r="B358" i="6"/>
  <c r="I358" i="6"/>
  <c r="J358" i="6"/>
  <c r="K358" i="6"/>
  <c r="L358" i="6"/>
  <c r="M358" i="6"/>
  <c r="N358" i="6"/>
  <c r="P358" i="6"/>
  <c r="Q358" i="6"/>
  <c r="R358" i="6"/>
  <c r="S358" i="6"/>
  <c r="T358" i="6"/>
  <c r="U358" i="6"/>
  <c r="V358" i="6"/>
  <c r="W358" i="6"/>
  <c r="A359" i="6"/>
  <c r="B359" i="6"/>
  <c r="I359" i="6"/>
  <c r="J359" i="6"/>
  <c r="K359" i="6"/>
  <c r="L359" i="6"/>
  <c r="M359" i="6"/>
  <c r="N359" i="6"/>
  <c r="P359" i="6"/>
  <c r="Q359" i="6"/>
  <c r="R359" i="6"/>
  <c r="S359" i="6"/>
  <c r="T359" i="6"/>
  <c r="U359" i="6"/>
  <c r="V359" i="6"/>
  <c r="W359" i="6"/>
  <c r="A360" i="6"/>
  <c r="B360" i="6"/>
  <c r="I360" i="6"/>
  <c r="J360" i="6"/>
  <c r="K360" i="6"/>
  <c r="L360" i="6"/>
  <c r="M360" i="6"/>
  <c r="N360" i="6"/>
  <c r="P360" i="6"/>
  <c r="Q360" i="6"/>
  <c r="R360" i="6"/>
  <c r="S360" i="6"/>
  <c r="T360" i="6"/>
  <c r="U360" i="6"/>
  <c r="V360" i="6"/>
  <c r="W360" i="6"/>
  <c r="A361" i="6"/>
  <c r="B361" i="6"/>
  <c r="I361" i="6"/>
  <c r="J361" i="6"/>
  <c r="K361" i="6"/>
  <c r="L361" i="6"/>
  <c r="M361" i="6"/>
  <c r="N361" i="6"/>
  <c r="P361" i="6"/>
  <c r="Q361" i="6"/>
  <c r="R361" i="6"/>
  <c r="S361" i="6"/>
  <c r="T361" i="6"/>
  <c r="U361" i="6"/>
  <c r="V361" i="6"/>
  <c r="W361" i="6"/>
  <c r="A362" i="6"/>
  <c r="B362" i="6"/>
  <c r="I362" i="6"/>
  <c r="J362" i="6"/>
  <c r="K362" i="6"/>
  <c r="L362" i="6"/>
  <c r="M362" i="6"/>
  <c r="N362" i="6"/>
  <c r="P362" i="6"/>
  <c r="Q362" i="6"/>
  <c r="R362" i="6"/>
  <c r="S362" i="6"/>
  <c r="T362" i="6"/>
  <c r="U362" i="6"/>
  <c r="V362" i="6"/>
  <c r="W362" i="6"/>
  <c r="A363" i="6"/>
  <c r="B363" i="6"/>
  <c r="I363" i="6"/>
  <c r="J363" i="6"/>
  <c r="K363" i="6"/>
  <c r="L363" i="6"/>
  <c r="M363" i="6"/>
  <c r="N363" i="6"/>
  <c r="P363" i="6"/>
  <c r="Q363" i="6"/>
  <c r="R363" i="6"/>
  <c r="S363" i="6"/>
  <c r="T363" i="6"/>
  <c r="U363" i="6"/>
  <c r="V363" i="6"/>
  <c r="W363" i="6"/>
  <c r="A364" i="6"/>
  <c r="B364" i="6"/>
  <c r="I364" i="6"/>
  <c r="J364" i="6"/>
  <c r="K364" i="6"/>
  <c r="L364" i="6"/>
  <c r="M364" i="6"/>
  <c r="N364" i="6"/>
  <c r="P364" i="6"/>
  <c r="Q364" i="6"/>
  <c r="R364" i="6"/>
  <c r="S364" i="6"/>
  <c r="T364" i="6"/>
  <c r="U364" i="6"/>
  <c r="V364" i="6"/>
  <c r="W364" i="6"/>
  <c r="A365" i="6"/>
  <c r="B365" i="6"/>
  <c r="I365" i="6"/>
  <c r="J365" i="6"/>
  <c r="K365" i="6"/>
  <c r="L365" i="6"/>
  <c r="M365" i="6"/>
  <c r="N365" i="6"/>
  <c r="P365" i="6"/>
  <c r="Q365" i="6"/>
  <c r="R365" i="6"/>
  <c r="S365" i="6"/>
  <c r="T365" i="6"/>
  <c r="U365" i="6"/>
  <c r="V365" i="6"/>
  <c r="W365" i="6"/>
  <c r="A366" i="6"/>
  <c r="B366" i="6"/>
  <c r="I366" i="6"/>
  <c r="J366" i="6"/>
  <c r="K366" i="6"/>
  <c r="L366" i="6"/>
  <c r="M366" i="6"/>
  <c r="N366" i="6"/>
  <c r="P366" i="6"/>
  <c r="Q366" i="6"/>
  <c r="R366" i="6"/>
  <c r="S366" i="6"/>
  <c r="T366" i="6"/>
  <c r="U366" i="6"/>
  <c r="V366" i="6"/>
  <c r="W366" i="6"/>
  <c r="A367" i="6"/>
  <c r="B367" i="6"/>
  <c r="I367" i="6"/>
  <c r="J367" i="6"/>
  <c r="K367" i="6"/>
  <c r="L367" i="6"/>
  <c r="M367" i="6"/>
  <c r="N367" i="6"/>
  <c r="P367" i="6"/>
  <c r="Q367" i="6"/>
  <c r="R367" i="6"/>
  <c r="S367" i="6"/>
  <c r="T367" i="6"/>
  <c r="U367" i="6"/>
  <c r="V367" i="6"/>
  <c r="W367" i="6"/>
  <c r="A368" i="6"/>
  <c r="B368" i="6"/>
  <c r="I368" i="6"/>
  <c r="J368" i="6"/>
  <c r="K368" i="6"/>
  <c r="L368" i="6"/>
  <c r="M368" i="6"/>
  <c r="N368" i="6"/>
  <c r="P368" i="6"/>
  <c r="Q368" i="6"/>
  <c r="R368" i="6"/>
  <c r="S368" i="6"/>
  <c r="T368" i="6"/>
  <c r="U368" i="6"/>
  <c r="V368" i="6"/>
  <c r="W368" i="6"/>
  <c r="A369" i="6"/>
  <c r="B369" i="6"/>
  <c r="I369" i="6"/>
  <c r="J369" i="6"/>
  <c r="K369" i="6"/>
  <c r="L369" i="6"/>
  <c r="M369" i="6"/>
  <c r="N369" i="6"/>
  <c r="P369" i="6"/>
  <c r="Q369" i="6"/>
  <c r="R369" i="6"/>
  <c r="S369" i="6"/>
  <c r="T369" i="6"/>
  <c r="U369" i="6"/>
  <c r="V369" i="6"/>
  <c r="W369" i="6"/>
  <c r="A370" i="6"/>
  <c r="B370" i="6"/>
  <c r="I370" i="6"/>
  <c r="J370" i="6"/>
  <c r="K370" i="6"/>
  <c r="L370" i="6"/>
  <c r="M370" i="6"/>
  <c r="N370" i="6"/>
  <c r="P370" i="6"/>
  <c r="Q370" i="6"/>
  <c r="R370" i="6"/>
  <c r="S370" i="6"/>
  <c r="T370" i="6"/>
  <c r="U370" i="6"/>
  <c r="V370" i="6"/>
  <c r="W370" i="6"/>
  <c r="A371" i="6"/>
  <c r="B371" i="6"/>
  <c r="I371" i="6"/>
  <c r="J371" i="6"/>
  <c r="K371" i="6"/>
  <c r="L371" i="6"/>
  <c r="M371" i="6"/>
  <c r="N371" i="6"/>
  <c r="P371" i="6"/>
  <c r="Q371" i="6"/>
  <c r="R371" i="6"/>
  <c r="S371" i="6"/>
  <c r="T371" i="6"/>
  <c r="U371" i="6"/>
  <c r="V371" i="6"/>
  <c r="W371" i="6"/>
  <c r="B1" i="22"/>
  <c r="C1" i="22"/>
  <c r="D1" i="22"/>
  <c r="E1" i="22"/>
  <c r="F1" i="22"/>
  <c r="G1" i="22"/>
  <c r="H1" i="22"/>
  <c r="I1" i="22"/>
  <c r="J1" i="22"/>
  <c r="K1" i="22"/>
  <c r="L1" i="22"/>
  <c r="M1" i="22"/>
  <c r="N1" i="22"/>
  <c r="O1" i="22"/>
  <c r="P1" i="22"/>
  <c r="Q1" i="22"/>
  <c r="R1" i="22"/>
  <c r="S1" i="22"/>
  <c r="T1" i="22"/>
  <c r="U1" i="22"/>
  <c r="V1" i="22"/>
  <c r="W1" i="22"/>
  <c r="K2" i="22"/>
  <c r="K3" i="22"/>
  <c r="L3" i="22"/>
  <c r="T3" i="22"/>
  <c r="B6" i="22"/>
  <c r="I6" i="22"/>
  <c r="J6" i="22"/>
  <c r="K6" i="22"/>
  <c r="L6" i="22"/>
  <c r="M6" i="22"/>
  <c r="N6" i="22"/>
  <c r="P6" i="22"/>
  <c r="Q6" i="22"/>
  <c r="R6" i="22"/>
  <c r="S6" i="22"/>
  <c r="T6" i="22"/>
  <c r="U6" i="22"/>
  <c r="V6" i="22"/>
  <c r="W6" i="22"/>
  <c r="A7" i="22"/>
  <c r="B7" i="22"/>
  <c r="I7" i="22"/>
  <c r="J7" i="22"/>
  <c r="K7" i="22"/>
  <c r="L7" i="22"/>
  <c r="M7" i="22"/>
  <c r="N7" i="22"/>
  <c r="P7" i="22"/>
  <c r="Q7" i="22"/>
  <c r="R7" i="22"/>
  <c r="S7" i="22"/>
  <c r="T7" i="22"/>
  <c r="U7" i="22"/>
  <c r="V7" i="22"/>
  <c r="W7" i="22"/>
  <c r="A8" i="22"/>
  <c r="B8" i="22"/>
  <c r="I8" i="22"/>
  <c r="J8" i="22"/>
  <c r="K8" i="22"/>
  <c r="L8" i="22"/>
  <c r="M8" i="22"/>
  <c r="N8" i="22"/>
  <c r="P8" i="22"/>
  <c r="Q8" i="22"/>
  <c r="R8" i="22"/>
  <c r="S8" i="22"/>
  <c r="T8" i="22"/>
  <c r="U8" i="22"/>
  <c r="V8" i="22"/>
  <c r="W8" i="22"/>
  <c r="A9" i="22"/>
  <c r="B9" i="22"/>
  <c r="I9" i="22"/>
  <c r="J9" i="22"/>
  <c r="K9" i="22"/>
  <c r="L9" i="22"/>
  <c r="M9" i="22"/>
  <c r="N9" i="22"/>
  <c r="P9" i="22"/>
  <c r="Q9" i="22"/>
  <c r="R9" i="22"/>
  <c r="S9" i="22"/>
  <c r="T9" i="22"/>
  <c r="U9" i="22"/>
  <c r="V9" i="22"/>
  <c r="W9" i="22"/>
  <c r="A10" i="22"/>
  <c r="B10" i="22"/>
  <c r="I10" i="22"/>
  <c r="J10" i="22"/>
  <c r="K10" i="22"/>
  <c r="L10" i="22"/>
  <c r="M10" i="22"/>
  <c r="N10" i="22"/>
  <c r="P10" i="22"/>
  <c r="Q10" i="22"/>
  <c r="R10" i="22"/>
  <c r="S10" i="22"/>
  <c r="T10" i="22"/>
  <c r="U10" i="22"/>
  <c r="V10" i="22"/>
  <c r="W10" i="22"/>
  <c r="A11" i="22"/>
  <c r="B11" i="22"/>
  <c r="I11" i="22"/>
  <c r="J11" i="22"/>
  <c r="K11" i="22"/>
  <c r="L11" i="22"/>
  <c r="M11" i="22"/>
  <c r="N11" i="22"/>
  <c r="P11" i="22"/>
  <c r="Q11" i="22"/>
  <c r="R11" i="22"/>
  <c r="S11" i="22"/>
  <c r="T11" i="22"/>
  <c r="U11" i="22"/>
  <c r="V11" i="22"/>
  <c r="W11" i="22"/>
  <c r="A12" i="22"/>
  <c r="B12" i="22"/>
  <c r="I12" i="22"/>
  <c r="J12" i="22"/>
  <c r="K12" i="22"/>
  <c r="L12" i="22"/>
  <c r="M12" i="22"/>
  <c r="N12" i="22"/>
  <c r="P12" i="22"/>
  <c r="Q12" i="22"/>
  <c r="R12" i="22"/>
  <c r="S12" i="22"/>
  <c r="T12" i="22"/>
  <c r="U12" i="22"/>
  <c r="V12" i="22"/>
  <c r="W12" i="22"/>
  <c r="A13" i="22"/>
  <c r="B13" i="22"/>
  <c r="I13" i="22"/>
  <c r="J13" i="22"/>
  <c r="K13" i="22"/>
  <c r="L13" i="22"/>
  <c r="M13" i="22"/>
  <c r="N13" i="22"/>
  <c r="P13" i="22"/>
  <c r="Q13" i="22"/>
  <c r="R13" i="22"/>
  <c r="S13" i="22"/>
  <c r="T13" i="22"/>
  <c r="U13" i="22"/>
  <c r="V13" i="22"/>
  <c r="W13" i="22"/>
  <c r="A14" i="22"/>
  <c r="B14" i="22"/>
  <c r="I14" i="22"/>
  <c r="J14" i="22"/>
  <c r="K14" i="22"/>
  <c r="L14" i="22"/>
  <c r="M14" i="22"/>
  <c r="N14" i="22"/>
  <c r="P14" i="22"/>
  <c r="Q14" i="22"/>
  <c r="R14" i="22"/>
  <c r="S14" i="22"/>
  <c r="T14" i="22"/>
  <c r="U14" i="22"/>
  <c r="V14" i="22"/>
  <c r="W14" i="22"/>
  <c r="A15" i="22"/>
  <c r="B15" i="22"/>
  <c r="I15" i="22"/>
  <c r="J15" i="22"/>
  <c r="K15" i="22"/>
  <c r="L15" i="22"/>
  <c r="M15" i="22"/>
  <c r="N15" i="22"/>
  <c r="P15" i="22"/>
  <c r="Q15" i="22"/>
  <c r="R15" i="22"/>
  <c r="S15" i="22"/>
  <c r="T15" i="22"/>
  <c r="U15" i="22"/>
  <c r="V15" i="22"/>
  <c r="W15" i="22"/>
  <c r="A16" i="22"/>
  <c r="B16" i="22"/>
  <c r="I16" i="22"/>
  <c r="J16" i="22"/>
  <c r="K16" i="22"/>
  <c r="L16" i="22"/>
  <c r="M16" i="22"/>
  <c r="N16" i="22"/>
  <c r="P16" i="22"/>
  <c r="Q16" i="22"/>
  <c r="R16" i="22"/>
  <c r="S16" i="22"/>
  <c r="T16" i="22"/>
  <c r="U16" i="22"/>
  <c r="V16" i="22"/>
  <c r="W16" i="22"/>
  <c r="A17" i="22"/>
  <c r="B17" i="22"/>
  <c r="I17" i="22"/>
  <c r="J17" i="22"/>
  <c r="K17" i="22"/>
  <c r="L17" i="22"/>
  <c r="M17" i="22"/>
  <c r="N17" i="22"/>
  <c r="P17" i="22"/>
  <c r="Q17" i="22"/>
  <c r="R17" i="22"/>
  <c r="S17" i="22"/>
  <c r="T17" i="22"/>
  <c r="U17" i="22"/>
  <c r="V17" i="22"/>
  <c r="W17" i="22"/>
  <c r="A18" i="22"/>
  <c r="B18" i="22"/>
  <c r="I18" i="22"/>
  <c r="J18" i="22"/>
  <c r="K18" i="22"/>
  <c r="L18" i="22"/>
  <c r="M18" i="22"/>
  <c r="N18" i="22"/>
  <c r="P18" i="22"/>
  <c r="Q18" i="22"/>
  <c r="R18" i="22"/>
  <c r="S18" i="22"/>
  <c r="T18" i="22"/>
  <c r="U18" i="22"/>
  <c r="V18" i="22"/>
  <c r="W18" i="22"/>
  <c r="A19" i="22"/>
  <c r="B19" i="22"/>
  <c r="I19" i="22"/>
  <c r="J19" i="22"/>
  <c r="K19" i="22"/>
  <c r="L19" i="22"/>
  <c r="M19" i="22"/>
  <c r="N19" i="22"/>
  <c r="P19" i="22"/>
  <c r="Q19" i="22"/>
  <c r="R19" i="22"/>
  <c r="S19" i="22"/>
  <c r="T19" i="22"/>
  <c r="U19" i="22"/>
  <c r="V19" i="22"/>
  <c r="W19" i="22"/>
  <c r="A20" i="22"/>
  <c r="B20" i="22"/>
  <c r="I20" i="22"/>
  <c r="J20" i="22"/>
  <c r="K20" i="22"/>
  <c r="L20" i="22"/>
  <c r="M20" i="22"/>
  <c r="N20" i="22"/>
  <c r="P20" i="22"/>
  <c r="Q20" i="22"/>
  <c r="R20" i="22"/>
  <c r="S20" i="22"/>
  <c r="T20" i="22"/>
  <c r="U20" i="22"/>
  <c r="V20" i="22"/>
  <c r="W20" i="22"/>
  <c r="A21" i="22"/>
  <c r="B21" i="22"/>
  <c r="I21" i="22"/>
  <c r="J21" i="22"/>
  <c r="K21" i="22"/>
  <c r="L21" i="22"/>
  <c r="M21" i="22"/>
  <c r="N21" i="22"/>
  <c r="P21" i="22"/>
  <c r="Q21" i="22"/>
  <c r="R21" i="22"/>
  <c r="S21" i="22"/>
  <c r="T21" i="22"/>
  <c r="U21" i="22"/>
  <c r="V21" i="22"/>
  <c r="W21" i="22"/>
  <c r="A22" i="22"/>
  <c r="B22" i="22"/>
  <c r="I22" i="22"/>
  <c r="J22" i="22"/>
  <c r="K22" i="22"/>
  <c r="L22" i="22"/>
  <c r="M22" i="22"/>
  <c r="N22" i="22"/>
  <c r="P22" i="22"/>
  <c r="Q22" i="22"/>
  <c r="R22" i="22"/>
  <c r="S22" i="22"/>
  <c r="T22" i="22"/>
  <c r="U22" i="22"/>
  <c r="V22" i="22"/>
  <c r="W22" i="22"/>
  <c r="A23" i="22"/>
  <c r="B23" i="22"/>
  <c r="I23" i="22"/>
  <c r="J23" i="22"/>
  <c r="K23" i="22"/>
  <c r="L23" i="22"/>
  <c r="M23" i="22"/>
  <c r="N23" i="22"/>
  <c r="P23" i="22"/>
  <c r="Q23" i="22"/>
  <c r="R23" i="22"/>
  <c r="S23" i="22"/>
  <c r="T23" i="22"/>
  <c r="U23" i="22"/>
  <c r="V23" i="22"/>
  <c r="W23" i="22"/>
  <c r="A24" i="22"/>
  <c r="B24" i="22"/>
  <c r="I24" i="22"/>
  <c r="J24" i="22"/>
  <c r="K24" i="22"/>
  <c r="L24" i="22"/>
  <c r="M24" i="22"/>
  <c r="N24" i="22"/>
  <c r="P24" i="22"/>
  <c r="Q24" i="22"/>
  <c r="R24" i="22"/>
  <c r="S24" i="22"/>
  <c r="T24" i="22"/>
  <c r="U24" i="22"/>
  <c r="V24" i="22"/>
  <c r="W24" i="22"/>
  <c r="A25" i="22"/>
  <c r="B25" i="22"/>
  <c r="I25" i="22"/>
  <c r="J25" i="22"/>
  <c r="K25" i="22"/>
  <c r="L25" i="22"/>
  <c r="M25" i="22"/>
  <c r="N25" i="22"/>
  <c r="P25" i="22"/>
  <c r="Q25" i="22"/>
  <c r="R25" i="22"/>
  <c r="S25" i="22"/>
  <c r="T25" i="22"/>
  <c r="U25" i="22"/>
  <c r="V25" i="22"/>
  <c r="W25" i="22"/>
  <c r="A26" i="22"/>
  <c r="B26" i="22"/>
  <c r="I26" i="22"/>
  <c r="J26" i="22"/>
  <c r="K26" i="22"/>
  <c r="L26" i="22"/>
  <c r="M26" i="22"/>
  <c r="N26" i="22"/>
  <c r="P26" i="22"/>
  <c r="Q26" i="22"/>
  <c r="R26" i="22"/>
  <c r="S26" i="22"/>
  <c r="T26" i="22"/>
  <c r="U26" i="22"/>
  <c r="V26" i="22"/>
  <c r="W26" i="22"/>
  <c r="A27" i="22"/>
  <c r="B27" i="22"/>
  <c r="I27" i="22"/>
  <c r="J27" i="22"/>
  <c r="K27" i="22"/>
  <c r="L27" i="22"/>
  <c r="M27" i="22"/>
  <c r="N27" i="22"/>
  <c r="P27" i="22"/>
  <c r="Q27" i="22"/>
  <c r="R27" i="22"/>
  <c r="S27" i="22"/>
  <c r="T27" i="22"/>
  <c r="U27" i="22"/>
  <c r="V27" i="22"/>
  <c r="W27" i="22"/>
  <c r="A28" i="22"/>
  <c r="B28" i="22"/>
  <c r="I28" i="22"/>
  <c r="J28" i="22"/>
  <c r="K28" i="22"/>
  <c r="L28" i="22"/>
  <c r="M28" i="22"/>
  <c r="N28" i="22"/>
  <c r="P28" i="22"/>
  <c r="Q28" i="22"/>
  <c r="R28" i="22"/>
  <c r="S28" i="22"/>
  <c r="T28" i="22"/>
  <c r="U28" i="22"/>
  <c r="V28" i="22"/>
  <c r="W28" i="22"/>
  <c r="A29" i="22"/>
  <c r="B29" i="22"/>
  <c r="I29" i="22"/>
  <c r="J29" i="22"/>
  <c r="K29" i="22"/>
  <c r="L29" i="22"/>
  <c r="M29" i="22"/>
  <c r="N29" i="22"/>
  <c r="P29" i="22"/>
  <c r="Q29" i="22"/>
  <c r="R29" i="22"/>
  <c r="S29" i="22"/>
  <c r="T29" i="22"/>
  <c r="U29" i="22"/>
  <c r="V29" i="22"/>
  <c r="W29" i="22"/>
  <c r="A30" i="22"/>
  <c r="B30" i="22"/>
  <c r="I30" i="22"/>
  <c r="J30" i="22"/>
  <c r="K30" i="22"/>
  <c r="L30" i="22"/>
  <c r="M30" i="22"/>
  <c r="N30" i="22"/>
  <c r="P30" i="22"/>
  <c r="Q30" i="22"/>
  <c r="R30" i="22"/>
  <c r="S30" i="22"/>
  <c r="T30" i="22"/>
  <c r="U30" i="22"/>
  <c r="V30" i="22"/>
  <c r="W30" i="22"/>
  <c r="A31" i="22"/>
  <c r="B31" i="22"/>
  <c r="I31" i="22"/>
  <c r="J31" i="22"/>
  <c r="K31" i="22"/>
  <c r="L31" i="22"/>
  <c r="M31" i="22"/>
  <c r="N31" i="22"/>
  <c r="P31" i="22"/>
  <c r="Q31" i="22"/>
  <c r="R31" i="22"/>
  <c r="S31" i="22"/>
  <c r="T31" i="22"/>
  <c r="U31" i="22"/>
  <c r="V31" i="22"/>
  <c r="W31" i="22"/>
  <c r="A32" i="22"/>
  <c r="B32" i="22"/>
  <c r="I32" i="22"/>
  <c r="J32" i="22"/>
  <c r="K32" i="22"/>
  <c r="L32" i="22"/>
  <c r="M32" i="22"/>
  <c r="N32" i="22"/>
  <c r="P32" i="22"/>
  <c r="Q32" i="22"/>
  <c r="R32" i="22"/>
  <c r="S32" i="22"/>
  <c r="T32" i="22"/>
  <c r="U32" i="22"/>
  <c r="V32" i="22"/>
  <c r="W32" i="22"/>
  <c r="A33" i="22"/>
  <c r="B33" i="22"/>
  <c r="I33" i="22"/>
  <c r="J33" i="22"/>
  <c r="K33" i="22"/>
  <c r="L33" i="22"/>
  <c r="M33" i="22"/>
  <c r="N33" i="22"/>
  <c r="P33" i="22"/>
  <c r="Q33" i="22"/>
  <c r="R33" i="22"/>
  <c r="S33" i="22"/>
  <c r="T33" i="22"/>
  <c r="U33" i="22"/>
  <c r="V33" i="22"/>
  <c r="W33" i="22"/>
  <c r="A34" i="22"/>
  <c r="B34" i="22"/>
  <c r="I34" i="22"/>
  <c r="J34" i="22"/>
  <c r="K34" i="22"/>
  <c r="L34" i="22"/>
  <c r="M34" i="22"/>
  <c r="N34" i="22"/>
  <c r="P34" i="22"/>
  <c r="Q34" i="22"/>
  <c r="R34" i="22"/>
  <c r="S34" i="22"/>
  <c r="T34" i="22"/>
  <c r="U34" i="22"/>
  <c r="V34" i="22"/>
  <c r="W34" i="22"/>
  <c r="A35" i="22"/>
  <c r="B35" i="22"/>
  <c r="I35" i="22"/>
  <c r="J35" i="22"/>
  <c r="K35" i="22"/>
  <c r="L35" i="22"/>
  <c r="M35" i="22"/>
  <c r="N35" i="22"/>
  <c r="P35" i="22"/>
  <c r="Q35" i="22"/>
  <c r="R35" i="22"/>
  <c r="S35" i="22"/>
  <c r="T35" i="22"/>
  <c r="U35" i="22"/>
  <c r="V35" i="22"/>
  <c r="W35" i="22"/>
  <c r="A36" i="22"/>
  <c r="B36" i="22"/>
  <c r="I36" i="22"/>
  <c r="J36" i="22"/>
  <c r="K36" i="22"/>
  <c r="L36" i="22"/>
  <c r="M36" i="22"/>
  <c r="N36" i="22"/>
  <c r="P36" i="22"/>
  <c r="Q36" i="22"/>
  <c r="R36" i="22"/>
  <c r="S36" i="22"/>
  <c r="T36" i="22"/>
  <c r="U36" i="22"/>
  <c r="V36" i="22"/>
  <c r="W36" i="22"/>
  <c r="A37" i="22"/>
  <c r="B37" i="22"/>
  <c r="I37" i="22"/>
  <c r="J37" i="22"/>
  <c r="K37" i="22"/>
  <c r="L37" i="22"/>
  <c r="M37" i="22"/>
  <c r="N37" i="22"/>
  <c r="P37" i="22"/>
  <c r="Q37" i="22"/>
  <c r="R37" i="22"/>
  <c r="S37" i="22"/>
  <c r="T37" i="22"/>
  <c r="U37" i="22"/>
  <c r="V37" i="22"/>
  <c r="W37" i="22"/>
  <c r="A38" i="22"/>
  <c r="B38" i="22"/>
  <c r="I38" i="22"/>
  <c r="J38" i="22"/>
  <c r="K38" i="22"/>
  <c r="L38" i="22"/>
  <c r="M38" i="22"/>
  <c r="N38" i="22"/>
  <c r="P38" i="22"/>
  <c r="Q38" i="22"/>
  <c r="R38" i="22"/>
  <c r="S38" i="22"/>
  <c r="T38" i="22"/>
  <c r="U38" i="22"/>
  <c r="V38" i="22"/>
  <c r="W38" i="22"/>
  <c r="A39" i="22"/>
  <c r="B39" i="22"/>
  <c r="I39" i="22"/>
  <c r="J39" i="22"/>
  <c r="K39" i="22"/>
  <c r="L39" i="22"/>
  <c r="M39" i="22"/>
  <c r="N39" i="22"/>
  <c r="P39" i="22"/>
  <c r="Q39" i="22"/>
  <c r="R39" i="22"/>
  <c r="S39" i="22"/>
  <c r="T39" i="22"/>
  <c r="U39" i="22"/>
  <c r="V39" i="22"/>
  <c r="W39" i="22"/>
  <c r="A40" i="22"/>
  <c r="B40" i="22"/>
  <c r="I40" i="22"/>
  <c r="J40" i="22"/>
  <c r="K40" i="22"/>
  <c r="L40" i="22"/>
  <c r="M40" i="22"/>
  <c r="N40" i="22"/>
  <c r="P40" i="22"/>
  <c r="Q40" i="22"/>
  <c r="R40" i="22"/>
  <c r="S40" i="22"/>
  <c r="T40" i="22"/>
  <c r="U40" i="22"/>
  <c r="V40" i="22"/>
  <c r="W40" i="22"/>
  <c r="A41" i="22"/>
  <c r="B41" i="22"/>
  <c r="I41" i="22"/>
  <c r="J41" i="22"/>
  <c r="K41" i="22"/>
  <c r="L41" i="22"/>
  <c r="M41" i="22"/>
  <c r="N41" i="22"/>
  <c r="P41" i="22"/>
  <c r="Q41" i="22"/>
  <c r="R41" i="22"/>
  <c r="S41" i="22"/>
  <c r="T41" i="22"/>
  <c r="U41" i="22"/>
  <c r="V41" i="22"/>
  <c r="W41" i="22"/>
  <c r="A42" i="22"/>
  <c r="B42" i="22"/>
  <c r="I42" i="22"/>
  <c r="J42" i="22"/>
  <c r="K42" i="22"/>
  <c r="L42" i="22"/>
  <c r="M42" i="22"/>
  <c r="N42" i="22"/>
  <c r="P42" i="22"/>
  <c r="Q42" i="22"/>
  <c r="R42" i="22"/>
  <c r="S42" i="22"/>
  <c r="T42" i="22"/>
  <c r="U42" i="22"/>
  <c r="V42" i="22"/>
  <c r="W42" i="22"/>
  <c r="A43" i="22"/>
  <c r="B43" i="22"/>
  <c r="I43" i="22"/>
  <c r="J43" i="22"/>
  <c r="K43" i="22"/>
  <c r="L43" i="22"/>
  <c r="M43" i="22"/>
  <c r="N43" i="22"/>
  <c r="P43" i="22"/>
  <c r="Q43" i="22"/>
  <c r="R43" i="22"/>
  <c r="S43" i="22"/>
  <c r="T43" i="22"/>
  <c r="U43" i="22"/>
  <c r="V43" i="22"/>
  <c r="W43" i="22"/>
  <c r="A44" i="22"/>
  <c r="B44" i="22"/>
  <c r="I44" i="22"/>
  <c r="J44" i="22"/>
  <c r="K44" i="22"/>
  <c r="L44" i="22"/>
  <c r="M44" i="22"/>
  <c r="N44" i="22"/>
  <c r="P44" i="22"/>
  <c r="Q44" i="22"/>
  <c r="R44" i="22"/>
  <c r="S44" i="22"/>
  <c r="T44" i="22"/>
  <c r="U44" i="22"/>
  <c r="V44" i="22"/>
  <c r="W44" i="22"/>
  <c r="A45" i="22"/>
  <c r="B45" i="22"/>
  <c r="I45" i="22"/>
  <c r="J45" i="22"/>
  <c r="K45" i="22"/>
  <c r="L45" i="22"/>
  <c r="M45" i="22"/>
  <c r="N45" i="22"/>
  <c r="P45" i="22"/>
  <c r="Q45" i="22"/>
  <c r="R45" i="22"/>
  <c r="S45" i="22"/>
  <c r="T45" i="22"/>
  <c r="U45" i="22"/>
  <c r="V45" i="22"/>
  <c r="W45" i="22"/>
  <c r="A46" i="22"/>
  <c r="B46" i="22"/>
  <c r="I46" i="22"/>
  <c r="J46" i="22"/>
  <c r="K46" i="22"/>
  <c r="L46" i="22"/>
  <c r="M46" i="22"/>
  <c r="N46" i="22"/>
  <c r="P46" i="22"/>
  <c r="Q46" i="22"/>
  <c r="R46" i="22"/>
  <c r="S46" i="22"/>
  <c r="T46" i="22"/>
  <c r="U46" i="22"/>
  <c r="V46" i="22"/>
  <c r="W46" i="22"/>
  <c r="A47" i="22"/>
  <c r="B47" i="22"/>
  <c r="I47" i="22"/>
  <c r="J47" i="22"/>
  <c r="K47" i="22"/>
  <c r="L47" i="22"/>
  <c r="M47" i="22"/>
  <c r="N47" i="22"/>
  <c r="P47" i="22"/>
  <c r="Q47" i="22"/>
  <c r="R47" i="22"/>
  <c r="S47" i="22"/>
  <c r="T47" i="22"/>
  <c r="U47" i="22"/>
  <c r="V47" i="22"/>
  <c r="W47" i="22"/>
  <c r="A48" i="22"/>
  <c r="B48" i="22"/>
  <c r="I48" i="22"/>
  <c r="J48" i="22"/>
  <c r="K48" i="22"/>
  <c r="L48" i="22"/>
  <c r="M48" i="22"/>
  <c r="N48" i="22"/>
  <c r="P48" i="22"/>
  <c r="Q48" i="22"/>
  <c r="R48" i="22"/>
  <c r="S48" i="22"/>
  <c r="T48" i="22"/>
  <c r="U48" i="22"/>
  <c r="V48" i="22"/>
  <c r="W48" i="22"/>
  <c r="A49" i="22"/>
  <c r="B49" i="22"/>
  <c r="I49" i="22"/>
  <c r="J49" i="22"/>
  <c r="K49" i="22"/>
  <c r="L49" i="22"/>
  <c r="M49" i="22"/>
  <c r="N49" i="22"/>
  <c r="P49" i="22"/>
  <c r="Q49" i="22"/>
  <c r="R49" i="22"/>
  <c r="S49" i="22"/>
  <c r="T49" i="22"/>
  <c r="U49" i="22"/>
  <c r="V49" i="22"/>
  <c r="W49" i="22"/>
  <c r="A50" i="22"/>
  <c r="B50" i="22"/>
  <c r="I50" i="22"/>
  <c r="J50" i="22"/>
  <c r="K50" i="22"/>
  <c r="L50" i="22"/>
  <c r="M50" i="22"/>
  <c r="N50" i="22"/>
  <c r="P50" i="22"/>
  <c r="Q50" i="22"/>
  <c r="R50" i="22"/>
  <c r="S50" i="22"/>
  <c r="T50" i="22"/>
  <c r="U50" i="22"/>
  <c r="V50" i="22"/>
  <c r="W50" i="22"/>
  <c r="A51" i="22"/>
  <c r="B51" i="22"/>
  <c r="I51" i="22"/>
  <c r="J51" i="22"/>
  <c r="K51" i="22"/>
  <c r="L51" i="22"/>
  <c r="M51" i="22"/>
  <c r="N51" i="22"/>
  <c r="P51" i="22"/>
  <c r="Q51" i="22"/>
  <c r="R51" i="22"/>
  <c r="S51" i="22"/>
  <c r="T51" i="22"/>
  <c r="U51" i="22"/>
  <c r="V51" i="22"/>
  <c r="W51" i="22"/>
  <c r="A52" i="22"/>
  <c r="B52" i="22"/>
  <c r="I52" i="22"/>
  <c r="J52" i="22"/>
  <c r="K52" i="22"/>
  <c r="L52" i="22"/>
  <c r="M52" i="22"/>
  <c r="N52" i="22"/>
  <c r="P52" i="22"/>
  <c r="Q52" i="22"/>
  <c r="R52" i="22"/>
  <c r="S52" i="22"/>
  <c r="T52" i="22"/>
  <c r="U52" i="22"/>
  <c r="V52" i="22"/>
  <c r="W52" i="22"/>
  <c r="A53" i="22"/>
  <c r="B53" i="22"/>
  <c r="I53" i="22"/>
  <c r="J53" i="22"/>
  <c r="K53" i="22"/>
  <c r="L53" i="22"/>
  <c r="M53" i="22"/>
  <c r="N53" i="22"/>
  <c r="P53" i="22"/>
  <c r="Q53" i="22"/>
  <c r="R53" i="22"/>
  <c r="S53" i="22"/>
  <c r="T53" i="22"/>
  <c r="U53" i="22"/>
  <c r="V53" i="22"/>
  <c r="W53" i="22"/>
  <c r="A54" i="22"/>
  <c r="B54" i="22"/>
  <c r="I54" i="22"/>
  <c r="J54" i="22"/>
  <c r="K54" i="22"/>
  <c r="L54" i="22"/>
  <c r="M54" i="22"/>
  <c r="N54" i="22"/>
  <c r="P54" i="22"/>
  <c r="Q54" i="22"/>
  <c r="R54" i="22"/>
  <c r="S54" i="22"/>
  <c r="T54" i="22"/>
  <c r="U54" i="22"/>
  <c r="V54" i="22"/>
  <c r="W54" i="22"/>
  <c r="A55" i="22"/>
  <c r="B55" i="22"/>
  <c r="I55" i="22"/>
  <c r="J55" i="22"/>
  <c r="K55" i="22"/>
  <c r="L55" i="22"/>
  <c r="M55" i="22"/>
  <c r="N55" i="22"/>
  <c r="P55" i="22"/>
  <c r="Q55" i="22"/>
  <c r="R55" i="22"/>
  <c r="S55" i="22"/>
  <c r="T55" i="22"/>
  <c r="U55" i="22"/>
  <c r="V55" i="22"/>
  <c r="W55" i="22"/>
  <c r="A56" i="22"/>
  <c r="B56" i="22"/>
  <c r="I56" i="22"/>
  <c r="J56" i="22"/>
  <c r="K56" i="22"/>
  <c r="L56" i="22"/>
  <c r="M56" i="22"/>
  <c r="N56" i="22"/>
  <c r="P56" i="22"/>
  <c r="Q56" i="22"/>
  <c r="R56" i="22"/>
  <c r="S56" i="22"/>
  <c r="T56" i="22"/>
  <c r="U56" i="22"/>
  <c r="V56" i="22"/>
  <c r="W56" i="22"/>
  <c r="A57" i="22"/>
  <c r="B57" i="22"/>
  <c r="I57" i="22"/>
  <c r="J57" i="22"/>
  <c r="K57" i="22"/>
  <c r="L57" i="22"/>
  <c r="M57" i="22"/>
  <c r="N57" i="22"/>
  <c r="P57" i="22"/>
  <c r="Q57" i="22"/>
  <c r="R57" i="22"/>
  <c r="S57" i="22"/>
  <c r="T57" i="22"/>
  <c r="U57" i="22"/>
  <c r="V57" i="22"/>
  <c r="W57" i="22"/>
  <c r="A58" i="22"/>
  <c r="B58" i="22"/>
  <c r="I58" i="22"/>
  <c r="J58" i="22"/>
  <c r="K58" i="22"/>
  <c r="L58" i="22"/>
  <c r="M58" i="22"/>
  <c r="N58" i="22"/>
  <c r="P58" i="22"/>
  <c r="Q58" i="22"/>
  <c r="R58" i="22"/>
  <c r="S58" i="22"/>
  <c r="T58" i="22"/>
  <c r="U58" i="22"/>
  <c r="V58" i="22"/>
  <c r="W58" i="22"/>
  <c r="A59" i="22"/>
  <c r="B59" i="22"/>
  <c r="I59" i="22"/>
  <c r="J59" i="22"/>
  <c r="K59" i="22"/>
  <c r="L59" i="22"/>
  <c r="M59" i="22"/>
  <c r="N59" i="22"/>
  <c r="P59" i="22"/>
  <c r="Q59" i="22"/>
  <c r="R59" i="22"/>
  <c r="S59" i="22"/>
  <c r="T59" i="22"/>
  <c r="U59" i="22"/>
  <c r="V59" i="22"/>
  <c r="W59" i="22"/>
  <c r="A60" i="22"/>
  <c r="B60" i="22"/>
  <c r="I60" i="22"/>
  <c r="J60" i="22"/>
  <c r="K60" i="22"/>
  <c r="L60" i="22"/>
  <c r="M60" i="22"/>
  <c r="N60" i="22"/>
  <c r="P60" i="22"/>
  <c r="Q60" i="22"/>
  <c r="R60" i="22"/>
  <c r="S60" i="22"/>
  <c r="T60" i="22"/>
  <c r="U60" i="22"/>
  <c r="V60" i="22"/>
  <c r="W60" i="22"/>
  <c r="A61" i="22"/>
  <c r="B61" i="22"/>
  <c r="I61" i="22"/>
  <c r="J61" i="22"/>
  <c r="K61" i="22"/>
  <c r="L61" i="22"/>
  <c r="M61" i="22"/>
  <c r="N61" i="22"/>
  <c r="P61" i="22"/>
  <c r="Q61" i="22"/>
  <c r="R61" i="22"/>
  <c r="S61" i="22"/>
  <c r="T61" i="22"/>
  <c r="U61" i="22"/>
  <c r="V61" i="22"/>
  <c r="W61" i="22"/>
  <c r="A62" i="22"/>
  <c r="B62" i="22"/>
  <c r="I62" i="22"/>
  <c r="J62" i="22"/>
  <c r="K62" i="22"/>
  <c r="L62" i="22"/>
  <c r="M62" i="22"/>
  <c r="N62" i="22"/>
  <c r="P62" i="22"/>
  <c r="Q62" i="22"/>
  <c r="R62" i="22"/>
  <c r="S62" i="22"/>
  <c r="T62" i="22"/>
  <c r="U62" i="22"/>
  <c r="V62" i="22"/>
  <c r="W62" i="22"/>
  <c r="A63" i="22"/>
  <c r="B63" i="22"/>
  <c r="I63" i="22"/>
  <c r="J63" i="22"/>
  <c r="K63" i="22"/>
  <c r="L63" i="22"/>
  <c r="M63" i="22"/>
  <c r="N63" i="22"/>
  <c r="P63" i="22"/>
  <c r="Q63" i="22"/>
  <c r="R63" i="22"/>
  <c r="S63" i="22"/>
  <c r="T63" i="22"/>
  <c r="U63" i="22"/>
  <c r="V63" i="22"/>
  <c r="W63" i="22"/>
  <c r="A64" i="22"/>
  <c r="B64" i="22"/>
  <c r="I64" i="22"/>
  <c r="J64" i="22"/>
  <c r="K64" i="22"/>
  <c r="L64" i="22"/>
  <c r="M64" i="22"/>
  <c r="N64" i="22"/>
  <c r="P64" i="22"/>
  <c r="Q64" i="22"/>
  <c r="R64" i="22"/>
  <c r="S64" i="22"/>
  <c r="T64" i="22"/>
  <c r="U64" i="22"/>
  <c r="V64" i="22"/>
  <c r="W64" i="22"/>
  <c r="A65" i="22"/>
  <c r="B65" i="22"/>
  <c r="I65" i="22"/>
  <c r="J65" i="22"/>
  <c r="K65" i="22"/>
  <c r="L65" i="22"/>
  <c r="M65" i="22"/>
  <c r="N65" i="22"/>
  <c r="P65" i="22"/>
  <c r="Q65" i="22"/>
  <c r="R65" i="22"/>
  <c r="S65" i="22"/>
  <c r="T65" i="22"/>
  <c r="U65" i="22"/>
  <c r="V65" i="22"/>
  <c r="W65" i="22"/>
  <c r="A66" i="22"/>
  <c r="B66" i="22"/>
  <c r="I66" i="22"/>
  <c r="J66" i="22"/>
  <c r="K66" i="22"/>
  <c r="L66" i="22"/>
  <c r="M66" i="22"/>
  <c r="N66" i="22"/>
  <c r="P66" i="22"/>
  <c r="Q66" i="22"/>
  <c r="R66" i="22"/>
  <c r="S66" i="22"/>
  <c r="T66" i="22"/>
  <c r="U66" i="22"/>
  <c r="V66" i="22"/>
  <c r="W66" i="22"/>
  <c r="A67" i="22"/>
  <c r="B67" i="22"/>
  <c r="I67" i="22"/>
  <c r="J67" i="22"/>
  <c r="K67" i="22"/>
  <c r="L67" i="22"/>
  <c r="M67" i="22"/>
  <c r="N67" i="22"/>
  <c r="P67" i="22"/>
  <c r="Q67" i="22"/>
  <c r="R67" i="22"/>
  <c r="S67" i="22"/>
  <c r="T67" i="22"/>
  <c r="U67" i="22"/>
  <c r="V67" i="22"/>
  <c r="W67" i="22"/>
  <c r="A68" i="22"/>
  <c r="B68" i="22"/>
  <c r="I68" i="22"/>
  <c r="J68" i="22"/>
  <c r="K68" i="22"/>
  <c r="L68" i="22"/>
  <c r="M68" i="22"/>
  <c r="N68" i="22"/>
  <c r="P68" i="22"/>
  <c r="Q68" i="22"/>
  <c r="R68" i="22"/>
  <c r="S68" i="22"/>
  <c r="T68" i="22"/>
  <c r="U68" i="22"/>
  <c r="V68" i="22"/>
  <c r="W68" i="22"/>
  <c r="A69" i="22"/>
  <c r="B69" i="22"/>
  <c r="I69" i="22"/>
  <c r="J69" i="22"/>
  <c r="K69" i="22"/>
  <c r="L69" i="22"/>
  <c r="M69" i="22"/>
  <c r="N69" i="22"/>
  <c r="P69" i="22"/>
  <c r="Q69" i="22"/>
  <c r="R69" i="22"/>
  <c r="S69" i="22"/>
  <c r="T69" i="22"/>
  <c r="U69" i="22"/>
  <c r="V69" i="22"/>
  <c r="W69" i="22"/>
  <c r="A70" i="22"/>
  <c r="B70" i="22"/>
  <c r="I70" i="22"/>
  <c r="J70" i="22"/>
  <c r="K70" i="22"/>
  <c r="L70" i="22"/>
  <c r="M70" i="22"/>
  <c r="N70" i="22"/>
  <c r="P70" i="22"/>
  <c r="Q70" i="22"/>
  <c r="R70" i="22"/>
  <c r="S70" i="22"/>
  <c r="T70" i="22"/>
  <c r="U70" i="22"/>
  <c r="V70" i="22"/>
  <c r="W70" i="22"/>
  <c r="A71" i="22"/>
  <c r="B71" i="22"/>
  <c r="I71" i="22"/>
  <c r="J71" i="22"/>
  <c r="K71" i="22"/>
  <c r="L71" i="22"/>
  <c r="M71" i="22"/>
  <c r="N71" i="22"/>
  <c r="P71" i="22"/>
  <c r="Q71" i="22"/>
  <c r="R71" i="22"/>
  <c r="S71" i="22"/>
  <c r="T71" i="22"/>
  <c r="U71" i="22"/>
  <c r="V71" i="22"/>
  <c r="W71" i="22"/>
  <c r="A72" i="22"/>
  <c r="B72" i="22"/>
  <c r="I72" i="22"/>
  <c r="J72" i="22"/>
  <c r="K72" i="22"/>
  <c r="L72" i="22"/>
  <c r="M72" i="22"/>
  <c r="N72" i="22"/>
  <c r="P72" i="22"/>
  <c r="Q72" i="22"/>
  <c r="R72" i="22"/>
  <c r="S72" i="22"/>
  <c r="T72" i="22"/>
  <c r="U72" i="22"/>
  <c r="V72" i="22"/>
  <c r="W72" i="22"/>
  <c r="A73" i="22"/>
  <c r="B73" i="22"/>
  <c r="I73" i="22"/>
  <c r="J73" i="22"/>
  <c r="K73" i="22"/>
  <c r="L73" i="22"/>
  <c r="M73" i="22"/>
  <c r="N73" i="22"/>
  <c r="P73" i="22"/>
  <c r="Q73" i="22"/>
  <c r="R73" i="22"/>
  <c r="S73" i="22"/>
  <c r="T73" i="22"/>
  <c r="U73" i="22"/>
  <c r="V73" i="22"/>
  <c r="W73" i="22"/>
  <c r="A74" i="22"/>
  <c r="B74" i="22"/>
  <c r="I74" i="22"/>
  <c r="J74" i="22"/>
  <c r="K74" i="22"/>
  <c r="L74" i="22"/>
  <c r="M74" i="22"/>
  <c r="N74" i="22"/>
  <c r="P74" i="22"/>
  <c r="Q74" i="22"/>
  <c r="R74" i="22"/>
  <c r="S74" i="22"/>
  <c r="T74" i="22"/>
  <c r="U74" i="22"/>
  <c r="V74" i="22"/>
  <c r="W74" i="22"/>
  <c r="A75" i="22"/>
  <c r="B75" i="22"/>
  <c r="I75" i="22"/>
  <c r="J75" i="22"/>
  <c r="K75" i="22"/>
  <c r="L75" i="22"/>
  <c r="M75" i="22"/>
  <c r="N75" i="22"/>
  <c r="P75" i="22"/>
  <c r="Q75" i="22"/>
  <c r="R75" i="22"/>
  <c r="S75" i="22"/>
  <c r="T75" i="22"/>
  <c r="U75" i="22"/>
  <c r="V75" i="22"/>
  <c r="W75" i="22"/>
  <c r="A76" i="22"/>
  <c r="B76" i="22"/>
  <c r="I76" i="22"/>
  <c r="J76" i="22"/>
  <c r="K76" i="22"/>
  <c r="L76" i="22"/>
  <c r="M76" i="22"/>
  <c r="N76" i="22"/>
  <c r="P76" i="22"/>
  <c r="Q76" i="22"/>
  <c r="R76" i="22"/>
  <c r="S76" i="22"/>
  <c r="T76" i="22"/>
  <c r="U76" i="22"/>
  <c r="V76" i="22"/>
  <c r="W76" i="22"/>
  <c r="A77" i="22"/>
  <c r="B77" i="22"/>
  <c r="I77" i="22"/>
  <c r="J77" i="22"/>
  <c r="K77" i="22"/>
  <c r="L77" i="22"/>
  <c r="M77" i="22"/>
  <c r="N77" i="22"/>
  <c r="P77" i="22"/>
  <c r="Q77" i="22"/>
  <c r="R77" i="22"/>
  <c r="S77" i="22"/>
  <c r="T77" i="22"/>
  <c r="U77" i="22"/>
  <c r="V77" i="22"/>
  <c r="W77" i="22"/>
  <c r="A78" i="22"/>
  <c r="B78" i="22"/>
  <c r="I78" i="22"/>
  <c r="J78" i="22"/>
  <c r="K78" i="22"/>
  <c r="L78" i="22"/>
  <c r="M78" i="22"/>
  <c r="N78" i="22"/>
  <c r="P78" i="22"/>
  <c r="Q78" i="22"/>
  <c r="R78" i="22"/>
  <c r="S78" i="22"/>
  <c r="T78" i="22"/>
  <c r="U78" i="22"/>
  <c r="V78" i="22"/>
  <c r="W78" i="22"/>
  <c r="A79" i="22"/>
  <c r="B79" i="22"/>
  <c r="I79" i="22"/>
  <c r="J79" i="22"/>
  <c r="K79" i="22"/>
  <c r="L79" i="22"/>
  <c r="M79" i="22"/>
  <c r="N79" i="22"/>
  <c r="P79" i="22"/>
  <c r="Q79" i="22"/>
  <c r="R79" i="22"/>
  <c r="S79" i="22"/>
  <c r="T79" i="22"/>
  <c r="U79" i="22"/>
  <c r="V79" i="22"/>
  <c r="W79" i="22"/>
  <c r="A80" i="22"/>
  <c r="B80" i="22"/>
  <c r="I80" i="22"/>
  <c r="J80" i="22"/>
  <c r="K80" i="22"/>
  <c r="L80" i="22"/>
  <c r="M80" i="22"/>
  <c r="N80" i="22"/>
  <c r="P80" i="22"/>
  <c r="Q80" i="22"/>
  <c r="R80" i="22"/>
  <c r="S80" i="22"/>
  <c r="T80" i="22"/>
  <c r="U80" i="22"/>
  <c r="V80" i="22"/>
  <c r="W80" i="22"/>
  <c r="A81" i="22"/>
  <c r="B81" i="22"/>
  <c r="I81" i="22"/>
  <c r="J81" i="22"/>
  <c r="K81" i="22"/>
  <c r="L81" i="22"/>
  <c r="M81" i="22"/>
  <c r="N81" i="22"/>
  <c r="P81" i="22"/>
  <c r="Q81" i="22"/>
  <c r="R81" i="22"/>
  <c r="S81" i="22"/>
  <c r="T81" i="22"/>
  <c r="U81" i="22"/>
  <c r="V81" i="22"/>
  <c r="W81" i="22"/>
  <c r="A82" i="22"/>
  <c r="B82" i="22"/>
  <c r="I82" i="22"/>
  <c r="J82" i="22"/>
  <c r="K82" i="22"/>
  <c r="L82" i="22"/>
  <c r="M82" i="22"/>
  <c r="N82" i="22"/>
  <c r="P82" i="22"/>
  <c r="Q82" i="22"/>
  <c r="R82" i="22"/>
  <c r="S82" i="22"/>
  <c r="T82" i="22"/>
  <c r="U82" i="22"/>
  <c r="V82" i="22"/>
  <c r="W82" i="22"/>
  <c r="A83" i="22"/>
  <c r="B83" i="22"/>
  <c r="I83" i="22"/>
  <c r="J83" i="22"/>
  <c r="K83" i="22"/>
  <c r="L83" i="22"/>
  <c r="M83" i="22"/>
  <c r="N83" i="22"/>
  <c r="P83" i="22"/>
  <c r="Q83" i="22"/>
  <c r="R83" i="22"/>
  <c r="S83" i="22"/>
  <c r="T83" i="22"/>
  <c r="U83" i="22"/>
  <c r="V83" i="22"/>
  <c r="W83" i="22"/>
  <c r="A84" i="22"/>
  <c r="B84" i="22"/>
  <c r="I84" i="22"/>
  <c r="J84" i="22"/>
  <c r="K84" i="22"/>
  <c r="L84" i="22"/>
  <c r="M84" i="22"/>
  <c r="N84" i="22"/>
  <c r="P84" i="22"/>
  <c r="Q84" i="22"/>
  <c r="R84" i="22"/>
  <c r="S84" i="22"/>
  <c r="T84" i="22"/>
  <c r="U84" i="22"/>
  <c r="V84" i="22"/>
  <c r="W84" i="22"/>
  <c r="A85" i="22"/>
  <c r="B85" i="22"/>
  <c r="I85" i="22"/>
  <c r="J85" i="22"/>
  <c r="K85" i="22"/>
  <c r="L85" i="22"/>
  <c r="M85" i="22"/>
  <c r="N85" i="22"/>
  <c r="P85" i="22"/>
  <c r="Q85" i="22"/>
  <c r="R85" i="22"/>
  <c r="S85" i="22"/>
  <c r="T85" i="22"/>
  <c r="U85" i="22"/>
  <c r="V85" i="22"/>
  <c r="W85" i="22"/>
  <c r="A86" i="22"/>
  <c r="B86" i="22"/>
  <c r="I86" i="22"/>
  <c r="J86" i="22"/>
  <c r="K86" i="22"/>
  <c r="L86" i="22"/>
  <c r="M86" i="22"/>
  <c r="N86" i="22"/>
  <c r="P86" i="22"/>
  <c r="Q86" i="22"/>
  <c r="R86" i="22"/>
  <c r="S86" i="22"/>
  <c r="T86" i="22"/>
  <c r="U86" i="22"/>
  <c r="V86" i="22"/>
  <c r="W86" i="22"/>
  <c r="A87" i="22"/>
  <c r="B87" i="22"/>
  <c r="I87" i="22"/>
  <c r="J87" i="22"/>
  <c r="K87" i="22"/>
  <c r="L87" i="22"/>
  <c r="M87" i="22"/>
  <c r="N87" i="22"/>
  <c r="P87" i="22"/>
  <c r="Q87" i="22"/>
  <c r="R87" i="22"/>
  <c r="S87" i="22"/>
  <c r="T87" i="22"/>
  <c r="U87" i="22"/>
  <c r="V87" i="22"/>
  <c r="W87" i="22"/>
  <c r="A88" i="22"/>
  <c r="B88" i="22"/>
  <c r="I88" i="22"/>
  <c r="J88" i="22"/>
  <c r="K88" i="22"/>
  <c r="L88" i="22"/>
  <c r="M88" i="22"/>
  <c r="N88" i="22"/>
  <c r="P88" i="22"/>
  <c r="Q88" i="22"/>
  <c r="R88" i="22"/>
  <c r="S88" i="22"/>
  <c r="T88" i="22"/>
  <c r="U88" i="22"/>
  <c r="V88" i="22"/>
  <c r="W88" i="22"/>
  <c r="A89" i="22"/>
  <c r="B89" i="22"/>
  <c r="I89" i="22"/>
  <c r="J89" i="22"/>
  <c r="K89" i="22"/>
  <c r="L89" i="22"/>
  <c r="M89" i="22"/>
  <c r="N89" i="22"/>
  <c r="P89" i="22"/>
  <c r="Q89" i="22"/>
  <c r="R89" i="22"/>
  <c r="S89" i="22"/>
  <c r="T89" i="22"/>
  <c r="U89" i="22"/>
  <c r="V89" i="22"/>
  <c r="W89" i="22"/>
  <c r="A90" i="22"/>
  <c r="B90" i="22"/>
  <c r="I90" i="22"/>
  <c r="J90" i="22"/>
  <c r="K90" i="22"/>
  <c r="L90" i="22"/>
  <c r="M90" i="22"/>
  <c r="N90" i="22"/>
  <c r="P90" i="22"/>
  <c r="Q90" i="22"/>
  <c r="R90" i="22"/>
  <c r="S90" i="22"/>
  <c r="T90" i="22"/>
  <c r="U90" i="22"/>
  <c r="V90" i="22"/>
  <c r="W90" i="22"/>
  <c r="A91" i="22"/>
  <c r="B91" i="22"/>
  <c r="I91" i="22"/>
  <c r="J91" i="22"/>
  <c r="K91" i="22"/>
  <c r="L91" i="22"/>
  <c r="M91" i="22"/>
  <c r="N91" i="22"/>
  <c r="P91" i="22"/>
  <c r="Q91" i="22"/>
  <c r="R91" i="22"/>
  <c r="S91" i="22"/>
  <c r="T91" i="22"/>
  <c r="U91" i="22"/>
  <c r="V91" i="22"/>
  <c r="W91" i="22"/>
  <c r="A92" i="22"/>
  <c r="B92" i="22"/>
  <c r="I92" i="22"/>
  <c r="J92" i="22"/>
  <c r="K92" i="22"/>
  <c r="L92" i="22"/>
  <c r="M92" i="22"/>
  <c r="N92" i="22"/>
  <c r="P92" i="22"/>
  <c r="Q92" i="22"/>
  <c r="R92" i="22"/>
  <c r="S92" i="22"/>
  <c r="T92" i="22"/>
  <c r="U92" i="22"/>
  <c r="V92" i="22"/>
  <c r="W92" i="22"/>
  <c r="A93" i="22"/>
  <c r="B93" i="22"/>
  <c r="I93" i="22"/>
  <c r="J93" i="22"/>
  <c r="K93" i="22"/>
  <c r="L93" i="22"/>
  <c r="M93" i="22"/>
  <c r="N93" i="22"/>
  <c r="P93" i="22"/>
  <c r="Q93" i="22"/>
  <c r="R93" i="22"/>
  <c r="S93" i="22"/>
  <c r="T93" i="22"/>
  <c r="U93" i="22"/>
  <c r="V93" i="22"/>
  <c r="W93" i="22"/>
  <c r="A94" i="22"/>
  <c r="B94" i="22"/>
  <c r="I94" i="22"/>
  <c r="J94" i="22"/>
  <c r="K94" i="22"/>
  <c r="L94" i="22"/>
  <c r="M94" i="22"/>
  <c r="N94" i="22"/>
  <c r="P94" i="22"/>
  <c r="Q94" i="22"/>
  <c r="R94" i="22"/>
  <c r="S94" i="22"/>
  <c r="T94" i="22"/>
  <c r="U94" i="22"/>
  <c r="V94" i="22"/>
  <c r="W94" i="22"/>
  <c r="A95" i="22"/>
  <c r="B95" i="22"/>
  <c r="I95" i="22"/>
  <c r="J95" i="22"/>
  <c r="K95" i="22"/>
  <c r="L95" i="22"/>
  <c r="M95" i="22"/>
  <c r="N95" i="22"/>
  <c r="P95" i="22"/>
  <c r="Q95" i="22"/>
  <c r="R95" i="22"/>
  <c r="S95" i="22"/>
  <c r="T95" i="22"/>
  <c r="U95" i="22"/>
  <c r="V95" i="22"/>
  <c r="W95" i="22"/>
  <c r="A96" i="22"/>
  <c r="B96" i="22"/>
  <c r="I96" i="22"/>
  <c r="J96" i="22"/>
  <c r="K96" i="22"/>
  <c r="L96" i="22"/>
  <c r="M96" i="22"/>
  <c r="N96" i="22"/>
  <c r="P96" i="22"/>
  <c r="Q96" i="22"/>
  <c r="R96" i="22"/>
  <c r="S96" i="22"/>
  <c r="T96" i="22"/>
  <c r="U96" i="22"/>
  <c r="V96" i="22"/>
  <c r="W96" i="22"/>
  <c r="A97" i="22"/>
  <c r="B97" i="22"/>
  <c r="I97" i="22"/>
  <c r="J97" i="22"/>
  <c r="K97" i="22"/>
  <c r="L97" i="22"/>
  <c r="M97" i="22"/>
  <c r="N97" i="22"/>
  <c r="P97" i="22"/>
  <c r="Q97" i="22"/>
  <c r="R97" i="22"/>
  <c r="S97" i="22"/>
  <c r="T97" i="22"/>
  <c r="U97" i="22"/>
  <c r="V97" i="22"/>
  <c r="W97" i="22"/>
  <c r="A98" i="22"/>
  <c r="B98" i="22"/>
  <c r="I98" i="22"/>
  <c r="J98" i="22"/>
  <c r="K98" i="22"/>
  <c r="L98" i="22"/>
  <c r="M98" i="22"/>
  <c r="N98" i="22"/>
  <c r="P98" i="22"/>
  <c r="Q98" i="22"/>
  <c r="R98" i="22"/>
  <c r="S98" i="22"/>
  <c r="T98" i="22"/>
  <c r="U98" i="22"/>
  <c r="V98" i="22"/>
  <c r="W98" i="22"/>
  <c r="A99" i="22"/>
  <c r="B99" i="22"/>
  <c r="I99" i="22"/>
  <c r="J99" i="22"/>
  <c r="K99" i="22"/>
  <c r="L99" i="22"/>
  <c r="M99" i="22"/>
  <c r="N99" i="22"/>
  <c r="P99" i="22"/>
  <c r="Q99" i="22"/>
  <c r="R99" i="22"/>
  <c r="S99" i="22"/>
  <c r="T99" i="22"/>
  <c r="U99" i="22"/>
  <c r="V99" i="22"/>
  <c r="W99" i="22"/>
  <c r="A100" i="22"/>
  <c r="B100" i="22"/>
  <c r="I100" i="22"/>
  <c r="J100" i="22"/>
  <c r="K100" i="22"/>
  <c r="L100" i="22"/>
  <c r="M100" i="22"/>
  <c r="N100" i="22"/>
  <c r="P100" i="22"/>
  <c r="Q100" i="22"/>
  <c r="R100" i="22"/>
  <c r="S100" i="22"/>
  <c r="T100" i="22"/>
  <c r="U100" i="22"/>
  <c r="V100" i="22"/>
  <c r="W100" i="22"/>
  <c r="A101" i="22"/>
  <c r="B101" i="22"/>
  <c r="I101" i="22"/>
  <c r="J101" i="22"/>
  <c r="K101" i="22"/>
  <c r="L101" i="22"/>
  <c r="M101" i="22"/>
  <c r="N101" i="22"/>
  <c r="P101" i="22"/>
  <c r="Q101" i="22"/>
  <c r="R101" i="22"/>
  <c r="S101" i="22"/>
  <c r="T101" i="22"/>
  <c r="U101" i="22"/>
  <c r="V101" i="22"/>
  <c r="W101" i="22"/>
  <c r="A102" i="22"/>
  <c r="B102" i="22"/>
  <c r="I102" i="22"/>
  <c r="J102" i="22"/>
  <c r="K102" i="22"/>
  <c r="L102" i="22"/>
  <c r="M102" i="22"/>
  <c r="N102" i="22"/>
  <c r="P102" i="22"/>
  <c r="Q102" i="22"/>
  <c r="R102" i="22"/>
  <c r="S102" i="22"/>
  <c r="T102" i="22"/>
  <c r="U102" i="22"/>
  <c r="V102" i="22"/>
  <c r="W102" i="22"/>
  <c r="A103" i="22"/>
  <c r="B103" i="22"/>
  <c r="I103" i="22"/>
  <c r="J103" i="22"/>
  <c r="K103" i="22"/>
  <c r="L103" i="22"/>
  <c r="M103" i="22"/>
  <c r="N103" i="22"/>
  <c r="P103" i="22"/>
  <c r="Q103" i="22"/>
  <c r="R103" i="22"/>
  <c r="S103" i="22"/>
  <c r="T103" i="22"/>
  <c r="U103" i="22"/>
  <c r="V103" i="22"/>
  <c r="W103" i="22"/>
  <c r="A104" i="22"/>
  <c r="B104" i="22"/>
  <c r="I104" i="22"/>
  <c r="J104" i="22"/>
  <c r="K104" i="22"/>
  <c r="L104" i="22"/>
  <c r="M104" i="22"/>
  <c r="N104" i="22"/>
  <c r="P104" i="22"/>
  <c r="Q104" i="22"/>
  <c r="R104" i="22"/>
  <c r="S104" i="22"/>
  <c r="T104" i="22"/>
  <c r="U104" i="22"/>
  <c r="V104" i="22"/>
  <c r="W104" i="22"/>
  <c r="A105" i="22"/>
  <c r="B105" i="22"/>
  <c r="I105" i="22"/>
  <c r="J105" i="22"/>
  <c r="K105" i="22"/>
  <c r="L105" i="22"/>
  <c r="M105" i="22"/>
  <c r="N105" i="22"/>
  <c r="P105" i="22"/>
  <c r="Q105" i="22"/>
  <c r="R105" i="22"/>
  <c r="S105" i="22"/>
  <c r="T105" i="22"/>
  <c r="U105" i="22"/>
  <c r="V105" i="22"/>
  <c r="W105" i="22"/>
  <c r="A106" i="22"/>
  <c r="B106" i="22"/>
  <c r="I106" i="22"/>
  <c r="J106" i="22"/>
  <c r="K106" i="22"/>
  <c r="L106" i="22"/>
  <c r="M106" i="22"/>
  <c r="N106" i="22"/>
  <c r="P106" i="22"/>
  <c r="Q106" i="22"/>
  <c r="R106" i="22"/>
  <c r="S106" i="22"/>
  <c r="T106" i="22"/>
  <c r="U106" i="22"/>
  <c r="V106" i="22"/>
  <c r="W106" i="22"/>
  <c r="A107" i="22"/>
  <c r="B107" i="22"/>
  <c r="I107" i="22"/>
  <c r="J107" i="22"/>
  <c r="K107" i="22"/>
  <c r="L107" i="22"/>
  <c r="M107" i="22"/>
  <c r="N107" i="22"/>
  <c r="P107" i="22"/>
  <c r="Q107" i="22"/>
  <c r="R107" i="22"/>
  <c r="S107" i="22"/>
  <c r="T107" i="22"/>
  <c r="U107" i="22"/>
  <c r="V107" i="22"/>
  <c r="W107" i="22"/>
  <c r="A108" i="22"/>
  <c r="B108" i="22"/>
  <c r="I108" i="22"/>
  <c r="J108" i="22"/>
  <c r="K108" i="22"/>
  <c r="L108" i="22"/>
  <c r="M108" i="22"/>
  <c r="N108" i="22"/>
  <c r="P108" i="22"/>
  <c r="Q108" i="22"/>
  <c r="R108" i="22"/>
  <c r="S108" i="22"/>
  <c r="T108" i="22"/>
  <c r="U108" i="22"/>
  <c r="V108" i="22"/>
  <c r="W108" i="22"/>
  <c r="A109" i="22"/>
  <c r="B109" i="22"/>
  <c r="I109" i="22"/>
  <c r="J109" i="22"/>
  <c r="K109" i="22"/>
  <c r="L109" i="22"/>
  <c r="M109" i="22"/>
  <c r="N109" i="22"/>
  <c r="P109" i="22"/>
  <c r="Q109" i="22"/>
  <c r="R109" i="22"/>
  <c r="S109" i="22"/>
  <c r="T109" i="22"/>
  <c r="U109" i="22"/>
  <c r="V109" i="22"/>
  <c r="W109" i="22"/>
  <c r="A110" i="22"/>
  <c r="B110" i="22"/>
  <c r="I110" i="22"/>
  <c r="J110" i="22"/>
  <c r="K110" i="22"/>
  <c r="L110" i="22"/>
  <c r="M110" i="22"/>
  <c r="N110" i="22"/>
  <c r="P110" i="22"/>
  <c r="Q110" i="22"/>
  <c r="R110" i="22"/>
  <c r="S110" i="22"/>
  <c r="T110" i="22"/>
  <c r="U110" i="22"/>
  <c r="V110" i="22"/>
  <c r="W110" i="22"/>
  <c r="A111" i="22"/>
  <c r="B111" i="22"/>
  <c r="I111" i="22"/>
  <c r="J111" i="22"/>
  <c r="K111" i="22"/>
  <c r="L111" i="22"/>
  <c r="M111" i="22"/>
  <c r="N111" i="22"/>
  <c r="P111" i="22"/>
  <c r="Q111" i="22"/>
  <c r="R111" i="22"/>
  <c r="S111" i="22"/>
  <c r="T111" i="22"/>
  <c r="U111" i="22"/>
  <c r="V111" i="22"/>
  <c r="W111" i="22"/>
  <c r="A112" i="22"/>
  <c r="B112" i="22"/>
  <c r="I112" i="22"/>
  <c r="J112" i="22"/>
  <c r="K112" i="22"/>
  <c r="L112" i="22"/>
  <c r="M112" i="22"/>
  <c r="N112" i="22"/>
  <c r="P112" i="22"/>
  <c r="Q112" i="22"/>
  <c r="R112" i="22"/>
  <c r="S112" i="22"/>
  <c r="T112" i="22"/>
  <c r="U112" i="22"/>
  <c r="V112" i="22"/>
  <c r="W112" i="22"/>
  <c r="A113" i="22"/>
  <c r="B113" i="22"/>
  <c r="I113" i="22"/>
  <c r="J113" i="22"/>
  <c r="K113" i="22"/>
  <c r="L113" i="22"/>
  <c r="M113" i="22"/>
  <c r="N113" i="22"/>
  <c r="P113" i="22"/>
  <c r="Q113" i="22"/>
  <c r="R113" i="22"/>
  <c r="S113" i="22"/>
  <c r="T113" i="22"/>
  <c r="U113" i="22"/>
  <c r="V113" i="22"/>
  <c r="W113" i="22"/>
  <c r="A114" i="22"/>
  <c r="B114" i="22"/>
  <c r="I114" i="22"/>
  <c r="J114" i="22"/>
  <c r="K114" i="22"/>
  <c r="L114" i="22"/>
  <c r="M114" i="22"/>
  <c r="N114" i="22"/>
  <c r="P114" i="22"/>
  <c r="Q114" i="22"/>
  <c r="R114" i="22"/>
  <c r="S114" i="22"/>
  <c r="T114" i="22"/>
  <c r="U114" i="22"/>
  <c r="V114" i="22"/>
  <c r="W114" i="22"/>
  <c r="A115" i="22"/>
  <c r="B115" i="22"/>
  <c r="I115" i="22"/>
  <c r="J115" i="22"/>
  <c r="K115" i="22"/>
  <c r="L115" i="22"/>
  <c r="M115" i="22"/>
  <c r="N115" i="22"/>
  <c r="P115" i="22"/>
  <c r="Q115" i="22"/>
  <c r="R115" i="22"/>
  <c r="S115" i="22"/>
  <c r="T115" i="22"/>
  <c r="U115" i="22"/>
  <c r="V115" i="22"/>
  <c r="W115" i="22"/>
  <c r="A116" i="22"/>
  <c r="B116" i="22"/>
  <c r="I116" i="22"/>
  <c r="J116" i="22"/>
  <c r="K116" i="22"/>
  <c r="L116" i="22"/>
  <c r="M116" i="22"/>
  <c r="N116" i="22"/>
  <c r="P116" i="22"/>
  <c r="Q116" i="22"/>
  <c r="R116" i="22"/>
  <c r="S116" i="22"/>
  <c r="T116" i="22"/>
  <c r="U116" i="22"/>
  <c r="V116" i="22"/>
  <c r="W116" i="22"/>
  <c r="A117" i="22"/>
  <c r="B117" i="22"/>
  <c r="I117" i="22"/>
  <c r="J117" i="22"/>
  <c r="K117" i="22"/>
  <c r="L117" i="22"/>
  <c r="M117" i="22"/>
  <c r="N117" i="22"/>
  <c r="P117" i="22"/>
  <c r="Q117" i="22"/>
  <c r="R117" i="22"/>
  <c r="S117" i="22"/>
  <c r="T117" i="22"/>
  <c r="U117" i="22"/>
  <c r="V117" i="22"/>
  <c r="W117" i="22"/>
  <c r="A118" i="22"/>
  <c r="B118" i="22"/>
  <c r="I118" i="22"/>
  <c r="J118" i="22"/>
  <c r="K118" i="22"/>
  <c r="L118" i="22"/>
  <c r="M118" i="22"/>
  <c r="N118" i="22"/>
  <c r="P118" i="22"/>
  <c r="Q118" i="22"/>
  <c r="R118" i="22"/>
  <c r="S118" i="22"/>
  <c r="T118" i="22"/>
  <c r="U118" i="22"/>
  <c r="V118" i="22"/>
  <c r="W118" i="22"/>
  <c r="A119" i="22"/>
  <c r="B119" i="22"/>
  <c r="I119" i="22"/>
  <c r="J119" i="22"/>
  <c r="K119" i="22"/>
  <c r="L119" i="22"/>
  <c r="M119" i="22"/>
  <c r="N119" i="22"/>
  <c r="P119" i="22"/>
  <c r="Q119" i="22"/>
  <c r="R119" i="22"/>
  <c r="S119" i="22"/>
  <c r="T119" i="22"/>
  <c r="U119" i="22"/>
  <c r="V119" i="22"/>
  <c r="W119" i="22"/>
  <c r="A120" i="22"/>
  <c r="B120" i="22"/>
  <c r="I120" i="22"/>
  <c r="J120" i="22"/>
  <c r="K120" i="22"/>
  <c r="L120" i="22"/>
  <c r="M120" i="22"/>
  <c r="N120" i="22"/>
  <c r="P120" i="22"/>
  <c r="Q120" i="22"/>
  <c r="R120" i="22"/>
  <c r="S120" i="22"/>
  <c r="T120" i="22"/>
  <c r="U120" i="22"/>
  <c r="V120" i="22"/>
  <c r="W120" i="22"/>
  <c r="A121" i="22"/>
  <c r="B121" i="22"/>
  <c r="I121" i="22"/>
  <c r="J121" i="22"/>
  <c r="K121" i="22"/>
  <c r="L121" i="22"/>
  <c r="M121" i="22"/>
  <c r="N121" i="22"/>
  <c r="P121" i="22"/>
  <c r="Q121" i="22"/>
  <c r="R121" i="22"/>
  <c r="S121" i="22"/>
  <c r="T121" i="22"/>
  <c r="U121" i="22"/>
  <c r="V121" i="22"/>
  <c r="W121" i="22"/>
  <c r="A122" i="22"/>
  <c r="B122" i="22"/>
  <c r="I122" i="22"/>
  <c r="J122" i="22"/>
  <c r="K122" i="22"/>
  <c r="L122" i="22"/>
  <c r="M122" i="22"/>
  <c r="N122" i="22"/>
  <c r="P122" i="22"/>
  <c r="Q122" i="22"/>
  <c r="R122" i="22"/>
  <c r="S122" i="22"/>
  <c r="T122" i="22"/>
  <c r="U122" i="22"/>
  <c r="V122" i="22"/>
  <c r="W122" i="22"/>
  <c r="A123" i="22"/>
  <c r="B123" i="22"/>
  <c r="I123" i="22"/>
  <c r="J123" i="22"/>
  <c r="K123" i="22"/>
  <c r="L123" i="22"/>
  <c r="M123" i="22"/>
  <c r="N123" i="22"/>
  <c r="P123" i="22"/>
  <c r="Q123" i="22"/>
  <c r="R123" i="22"/>
  <c r="S123" i="22"/>
  <c r="T123" i="22"/>
  <c r="U123" i="22"/>
  <c r="V123" i="22"/>
  <c r="W123" i="22"/>
  <c r="A124" i="22"/>
  <c r="B124" i="22"/>
  <c r="I124" i="22"/>
  <c r="J124" i="22"/>
  <c r="K124" i="22"/>
  <c r="L124" i="22"/>
  <c r="M124" i="22"/>
  <c r="N124" i="22"/>
  <c r="P124" i="22"/>
  <c r="Q124" i="22"/>
  <c r="R124" i="22"/>
  <c r="S124" i="22"/>
  <c r="T124" i="22"/>
  <c r="U124" i="22"/>
  <c r="V124" i="22"/>
  <c r="W124" i="22"/>
  <c r="A125" i="22"/>
  <c r="B125" i="22"/>
  <c r="I125" i="22"/>
  <c r="J125" i="22"/>
  <c r="K125" i="22"/>
  <c r="L125" i="22"/>
  <c r="M125" i="22"/>
  <c r="N125" i="22"/>
  <c r="P125" i="22"/>
  <c r="Q125" i="22"/>
  <c r="R125" i="22"/>
  <c r="S125" i="22"/>
  <c r="T125" i="22"/>
  <c r="U125" i="22"/>
  <c r="V125" i="22"/>
  <c r="W125" i="22"/>
  <c r="A126" i="22"/>
  <c r="B126" i="22"/>
  <c r="I126" i="22"/>
  <c r="J126" i="22"/>
  <c r="K126" i="22"/>
  <c r="L126" i="22"/>
  <c r="M126" i="22"/>
  <c r="N126" i="22"/>
  <c r="P126" i="22"/>
  <c r="Q126" i="22"/>
  <c r="R126" i="22"/>
  <c r="S126" i="22"/>
  <c r="T126" i="22"/>
  <c r="U126" i="22"/>
  <c r="V126" i="22"/>
  <c r="W126" i="22"/>
  <c r="A127" i="22"/>
  <c r="B127" i="22"/>
  <c r="I127" i="22"/>
  <c r="J127" i="22"/>
  <c r="K127" i="22"/>
  <c r="L127" i="22"/>
  <c r="M127" i="22"/>
  <c r="N127" i="22"/>
  <c r="P127" i="22"/>
  <c r="Q127" i="22"/>
  <c r="R127" i="22"/>
  <c r="S127" i="22"/>
  <c r="T127" i="22"/>
  <c r="U127" i="22"/>
  <c r="V127" i="22"/>
  <c r="W127" i="22"/>
  <c r="A128" i="22"/>
  <c r="B128" i="22"/>
  <c r="I128" i="22"/>
  <c r="J128" i="22"/>
  <c r="K128" i="22"/>
  <c r="L128" i="22"/>
  <c r="M128" i="22"/>
  <c r="N128" i="22"/>
  <c r="P128" i="22"/>
  <c r="Q128" i="22"/>
  <c r="R128" i="22"/>
  <c r="S128" i="22"/>
  <c r="T128" i="22"/>
  <c r="U128" i="22"/>
  <c r="V128" i="22"/>
  <c r="W128" i="22"/>
  <c r="A129" i="22"/>
  <c r="B129" i="22"/>
  <c r="I129" i="22"/>
  <c r="J129" i="22"/>
  <c r="K129" i="22"/>
  <c r="L129" i="22"/>
  <c r="M129" i="22"/>
  <c r="N129" i="22"/>
  <c r="P129" i="22"/>
  <c r="Q129" i="22"/>
  <c r="R129" i="22"/>
  <c r="S129" i="22"/>
  <c r="T129" i="22"/>
  <c r="U129" i="22"/>
  <c r="V129" i="22"/>
  <c r="W129" i="22"/>
  <c r="A130" i="22"/>
  <c r="B130" i="22"/>
  <c r="I130" i="22"/>
  <c r="J130" i="22"/>
  <c r="K130" i="22"/>
  <c r="L130" i="22"/>
  <c r="M130" i="22"/>
  <c r="N130" i="22"/>
  <c r="P130" i="22"/>
  <c r="Q130" i="22"/>
  <c r="R130" i="22"/>
  <c r="S130" i="22"/>
  <c r="T130" i="22"/>
  <c r="U130" i="22"/>
  <c r="V130" i="22"/>
  <c r="W130" i="22"/>
  <c r="A131" i="22"/>
  <c r="B131" i="22"/>
  <c r="I131" i="22"/>
  <c r="J131" i="22"/>
  <c r="K131" i="22"/>
  <c r="L131" i="22"/>
  <c r="M131" i="22"/>
  <c r="N131" i="22"/>
  <c r="P131" i="22"/>
  <c r="Q131" i="22"/>
  <c r="R131" i="22"/>
  <c r="S131" i="22"/>
  <c r="T131" i="22"/>
  <c r="U131" i="22"/>
  <c r="V131" i="22"/>
  <c r="W131" i="22"/>
  <c r="A132" i="22"/>
  <c r="B132" i="22"/>
  <c r="I132" i="22"/>
  <c r="J132" i="22"/>
  <c r="K132" i="22"/>
  <c r="L132" i="22"/>
  <c r="M132" i="22"/>
  <c r="N132" i="22"/>
  <c r="P132" i="22"/>
  <c r="Q132" i="22"/>
  <c r="R132" i="22"/>
  <c r="S132" i="22"/>
  <c r="T132" i="22"/>
  <c r="U132" i="22"/>
  <c r="V132" i="22"/>
  <c r="W132" i="22"/>
  <c r="A133" i="22"/>
  <c r="B133" i="22"/>
  <c r="I133" i="22"/>
  <c r="J133" i="22"/>
  <c r="K133" i="22"/>
  <c r="L133" i="22"/>
  <c r="M133" i="22"/>
  <c r="N133" i="22"/>
  <c r="P133" i="22"/>
  <c r="Q133" i="22"/>
  <c r="R133" i="22"/>
  <c r="S133" i="22"/>
  <c r="T133" i="22"/>
  <c r="U133" i="22"/>
  <c r="V133" i="22"/>
  <c r="W133" i="22"/>
  <c r="A134" i="22"/>
  <c r="B134" i="22"/>
  <c r="I134" i="22"/>
  <c r="J134" i="22"/>
  <c r="K134" i="22"/>
  <c r="L134" i="22"/>
  <c r="M134" i="22"/>
  <c r="N134" i="22"/>
  <c r="P134" i="22"/>
  <c r="Q134" i="22"/>
  <c r="R134" i="22"/>
  <c r="S134" i="22"/>
  <c r="T134" i="22"/>
  <c r="U134" i="22"/>
  <c r="V134" i="22"/>
  <c r="W134" i="22"/>
  <c r="A135" i="22"/>
  <c r="B135" i="22"/>
  <c r="I135" i="22"/>
  <c r="J135" i="22"/>
  <c r="K135" i="22"/>
  <c r="L135" i="22"/>
  <c r="M135" i="22"/>
  <c r="N135" i="22"/>
  <c r="P135" i="22"/>
  <c r="Q135" i="22"/>
  <c r="R135" i="22"/>
  <c r="S135" i="22"/>
  <c r="T135" i="22"/>
  <c r="U135" i="22"/>
  <c r="V135" i="22"/>
  <c r="W135" i="22"/>
  <c r="A136" i="22"/>
  <c r="B136" i="22"/>
  <c r="I136" i="22"/>
  <c r="J136" i="22"/>
  <c r="K136" i="22"/>
  <c r="L136" i="22"/>
  <c r="M136" i="22"/>
  <c r="N136" i="22"/>
  <c r="P136" i="22"/>
  <c r="Q136" i="22"/>
  <c r="R136" i="22"/>
  <c r="S136" i="22"/>
  <c r="T136" i="22"/>
  <c r="U136" i="22"/>
  <c r="V136" i="22"/>
  <c r="W136" i="22"/>
  <c r="A137" i="22"/>
  <c r="B137" i="22"/>
  <c r="I137" i="22"/>
  <c r="J137" i="22"/>
  <c r="K137" i="22"/>
  <c r="L137" i="22"/>
  <c r="M137" i="22"/>
  <c r="N137" i="22"/>
  <c r="P137" i="22"/>
  <c r="Q137" i="22"/>
  <c r="R137" i="22"/>
  <c r="S137" i="22"/>
  <c r="T137" i="22"/>
  <c r="U137" i="22"/>
  <c r="V137" i="22"/>
  <c r="W137" i="22"/>
  <c r="A138" i="22"/>
  <c r="B138" i="22"/>
  <c r="I138" i="22"/>
  <c r="J138" i="22"/>
  <c r="K138" i="22"/>
  <c r="L138" i="22"/>
  <c r="M138" i="22"/>
  <c r="N138" i="22"/>
  <c r="P138" i="22"/>
  <c r="Q138" i="22"/>
  <c r="R138" i="22"/>
  <c r="S138" i="22"/>
  <c r="T138" i="22"/>
  <c r="U138" i="22"/>
  <c r="V138" i="22"/>
  <c r="W138" i="22"/>
  <c r="A139" i="22"/>
  <c r="B139" i="22"/>
  <c r="I139" i="22"/>
  <c r="J139" i="22"/>
  <c r="K139" i="22"/>
  <c r="L139" i="22"/>
  <c r="M139" i="22"/>
  <c r="N139" i="22"/>
  <c r="P139" i="22"/>
  <c r="Q139" i="22"/>
  <c r="R139" i="22"/>
  <c r="S139" i="22"/>
  <c r="T139" i="22"/>
  <c r="U139" i="22"/>
  <c r="V139" i="22"/>
  <c r="W139" i="22"/>
  <c r="A140" i="22"/>
  <c r="B140" i="22"/>
  <c r="I140" i="22"/>
  <c r="J140" i="22"/>
  <c r="K140" i="22"/>
  <c r="L140" i="22"/>
  <c r="M140" i="22"/>
  <c r="N140" i="22"/>
  <c r="P140" i="22"/>
  <c r="Q140" i="22"/>
  <c r="R140" i="22"/>
  <c r="S140" i="22"/>
  <c r="T140" i="22"/>
  <c r="U140" i="22"/>
  <c r="V140" i="22"/>
  <c r="W140" i="22"/>
  <c r="A141" i="22"/>
  <c r="B141" i="22"/>
  <c r="I141" i="22"/>
  <c r="J141" i="22"/>
  <c r="K141" i="22"/>
  <c r="L141" i="22"/>
  <c r="M141" i="22"/>
  <c r="N141" i="22"/>
  <c r="P141" i="22"/>
  <c r="Q141" i="22"/>
  <c r="R141" i="22"/>
  <c r="S141" i="22"/>
  <c r="T141" i="22"/>
  <c r="U141" i="22"/>
  <c r="V141" i="22"/>
  <c r="W141" i="22"/>
  <c r="A142" i="22"/>
  <c r="B142" i="22"/>
  <c r="I142" i="22"/>
  <c r="J142" i="22"/>
  <c r="K142" i="22"/>
  <c r="L142" i="22"/>
  <c r="M142" i="22"/>
  <c r="N142" i="22"/>
  <c r="P142" i="22"/>
  <c r="Q142" i="22"/>
  <c r="R142" i="22"/>
  <c r="S142" i="22"/>
  <c r="T142" i="22"/>
  <c r="U142" i="22"/>
  <c r="V142" i="22"/>
  <c r="W142" i="22"/>
  <c r="A143" i="22"/>
  <c r="B143" i="22"/>
  <c r="I143" i="22"/>
  <c r="J143" i="22"/>
  <c r="K143" i="22"/>
  <c r="L143" i="22"/>
  <c r="M143" i="22"/>
  <c r="N143" i="22"/>
  <c r="P143" i="22"/>
  <c r="Q143" i="22"/>
  <c r="R143" i="22"/>
  <c r="S143" i="22"/>
  <c r="T143" i="22"/>
  <c r="U143" i="22"/>
  <c r="V143" i="22"/>
  <c r="W143" i="22"/>
  <c r="A144" i="22"/>
  <c r="B144" i="22"/>
  <c r="I144" i="22"/>
  <c r="J144" i="22"/>
  <c r="K144" i="22"/>
  <c r="L144" i="22"/>
  <c r="M144" i="22"/>
  <c r="N144" i="22"/>
  <c r="P144" i="22"/>
  <c r="Q144" i="22"/>
  <c r="R144" i="22"/>
  <c r="S144" i="22"/>
  <c r="T144" i="22"/>
  <c r="U144" i="22"/>
  <c r="V144" i="22"/>
  <c r="W144" i="22"/>
  <c r="A145" i="22"/>
  <c r="B145" i="22"/>
  <c r="I145" i="22"/>
  <c r="J145" i="22"/>
  <c r="K145" i="22"/>
  <c r="L145" i="22"/>
  <c r="M145" i="22"/>
  <c r="N145" i="22"/>
  <c r="P145" i="22"/>
  <c r="Q145" i="22"/>
  <c r="R145" i="22"/>
  <c r="S145" i="22"/>
  <c r="T145" i="22"/>
  <c r="U145" i="22"/>
  <c r="V145" i="22"/>
  <c r="W145" i="22"/>
  <c r="A146" i="22"/>
  <c r="B146" i="22"/>
  <c r="I146" i="22"/>
  <c r="J146" i="22"/>
  <c r="K146" i="22"/>
  <c r="L146" i="22"/>
  <c r="M146" i="22"/>
  <c r="N146" i="22"/>
  <c r="P146" i="22"/>
  <c r="Q146" i="22"/>
  <c r="R146" i="22"/>
  <c r="S146" i="22"/>
  <c r="T146" i="22"/>
  <c r="U146" i="22"/>
  <c r="V146" i="22"/>
  <c r="W146" i="22"/>
  <c r="A147" i="22"/>
  <c r="B147" i="22"/>
  <c r="I147" i="22"/>
  <c r="J147" i="22"/>
  <c r="K147" i="22"/>
  <c r="L147" i="22"/>
  <c r="M147" i="22"/>
  <c r="N147" i="22"/>
  <c r="P147" i="22"/>
  <c r="Q147" i="22"/>
  <c r="R147" i="22"/>
  <c r="S147" i="22"/>
  <c r="T147" i="22"/>
  <c r="U147" i="22"/>
  <c r="V147" i="22"/>
  <c r="W147" i="22"/>
  <c r="A148" i="22"/>
  <c r="B148" i="22"/>
  <c r="I148" i="22"/>
  <c r="J148" i="22"/>
  <c r="K148" i="22"/>
  <c r="L148" i="22"/>
  <c r="M148" i="22"/>
  <c r="N148" i="22"/>
  <c r="P148" i="22"/>
  <c r="Q148" i="22"/>
  <c r="R148" i="22"/>
  <c r="S148" i="22"/>
  <c r="T148" i="22"/>
  <c r="U148" i="22"/>
  <c r="V148" i="22"/>
  <c r="W148" i="22"/>
  <c r="A149" i="22"/>
  <c r="B149" i="22"/>
  <c r="I149" i="22"/>
  <c r="J149" i="22"/>
  <c r="K149" i="22"/>
  <c r="L149" i="22"/>
  <c r="M149" i="22"/>
  <c r="N149" i="22"/>
  <c r="P149" i="22"/>
  <c r="Q149" i="22"/>
  <c r="R149" i="22"/>
  <c r="S149" i="22"/>
  <c r="T149" i="22"/>
  <c r="U149" i="22"/>
  <c r="V149" i="22"/>
  <c r="W149" i="22"/>
  <c r="A150" i="22"/>
  <c r="B150" i="22"/>
  <c r="I150" i="22"/>
  <c r="J150" i="22"/>
  <c r="K150" i="22"/>
  <c r="L150" i="22"/>
  <c r="M150" i="22"/>
  <c r="N150" i="22"/>
  <c r="P150" i="22"/>
  <c r="Q150" i="22"/>
  <c r="R150" i="22"/>
  <c r="S150" i="22"/>
  <c r="T150" i="22"/>
  <c r="U150" i="22"/>
  <c r="V150" i="22"/>
  <c r="W150" i="22"/>
  <c r="A151" i="22"/>
  <c r="B151" i="22"/>
  <c r="I151" i="22"/>
  <c r="J151" i="22"/>
  <c r="K151" i="22"/>
  <c r="L151" i="22"/>
  <c r="M151" i="22"/>
  <c r="N151" i="22"/>
  <c r="P151" i="22"/>
  <c r="Q151" i="22"/>
  <c r="R151" i="22"/>
  <c r="S151" i="22"/>
  <c r="T151" i="22"/>
  <c r="U151" i="22"/>
  <c r="V151" i="22"/>
  <c r="W151" i="22"/>
  <c r="A152" i="22"/>
  <c r="B152" i="22"/>
  <c r="I152" i="22"/>
  <c r="J152" i="22"/>
  <c r="K152" i="22"/>
  <c r="L152" i="22"/>
  <c r="M152" i="22"/>
  <c r="N152" i="22"/>
  <c r="P152" i="22"/>
  <c r="Q152" i="22"/>
  <c r="R152" i="22"/>
  <c r="S152" i="22"/>
  <c r="T152" i="22"/>
  <c r="U152" i="22"/>
  <c r="V152" i="22"/>
  <c r="W152" i="22"/>
  <c r="A153" i="22"/>
  <c r="B153" i="22"/>
  <c r="I153" i="22"/>
  <c r="J153" i="22"/>
  <c r="K153" i="22"/>
  <c r="L153" i="22"/>
  <c r="M153" i="22"/>
  <c r="N153" i="22"/>
  <c r="P153" i="22"/>
  <c r="Q153" i="22"/>
  <c r="R153" i="22"/>
  <c r="S153" i="22"/>
  <c r="T153" i="22"/>
  <c r="U153" i="22"/>
  <c r="V153" i="22"/>
  <c r="W153" i="22"/>
  <c r="A154" i="22"/>
  <c r="B154" i="22"/>
  <c r="I154" i="22"/>
  <c r="J154" i="22"/>
  <c r="K154" i="22"/>
  <c r="L154" i="22"/>
  <c r="M154" i="22"/>
  <c r="N154" i="22"/>
  <c r="P154" i="22"/>
  <c r="Q154" i="22"/>
  <c r="R154" i="22"/>
  <c r="S154" i="22"/>
  <c r="T154" i="22"/>
  <c r="U154" i="22"/>
  <c r="V154" i="22"/>
  <c r="W154" i="22"/>
  <c r="A155" i="22"/>
  <c r="B155" i="22"/>
  <c r="I155" i="22"/>
  <c r="J155" i="22"/>
  <c r="K155" i="22"/>
  <c r="L155" i="22"/>
  <c r="M155" i="22"/>
  <c r="N155" i="22"/>
  <c r="P155" i="22"/>
  <c r="Q155" i="22"/>
  <c r="R155" i="22"/>
  <c r="S155" i="22"/>
  <c r="T155" i="22"/>
  <c r="U155" i="22"/>
  <c r="V155" i="22"/>
  <c r="W155" i="22"/>
  <c r="A156" i="22"/>
  <c r="B156" i="22"/>
  <c r="I156" i="22"/>
  <c r="J156" i="22"/>
  <c r="K156" i="22"/>
  <c r="L156" i="22"/>
  <c r="M156" i="22"/>
  <c r="N156" i="22"/>
  <c r="P156" i="22"/>
  <c r="Q156" i="22"/>
  <c r="R156" i="22"/>
  <c r="S156" i="22"/>
  <c r="T156" i="22"/>
  <c r="U156" i="22"/>
  <c r="V156" i="22"/>
  <c r="W156" i="22"/>
  <c r="A157" i="22"/>
  <c r="B157" i="22"/>
  <c r="I157" i="22"/>
  <c r="J157" i="22"/>
  <c r="K157" i="22"/>
  <c r="L157" i="22"/>
  <c r="M157" i="22"/>
  <c r="N157" i="22"/>
  <c r="P157" i="22"/>
  <c r="Q157" i="22"/>
  <c r="R157" i="22"/>
  <c r="S157" i="22"/>
  <c r="T157" i="22"/>
  <c r="U157" i="22"/>
  <c r="V157" i="22"/>
  <c r="W157" i="22"/>
  <c r="A158" i="22"/>
  <c r="B158" i="22"/>
  <c r="I158" i="22"/>
  <c r="J158" i="22"/>
  <c r="K158" i="22"/>
  <c r="L158" i="22"/>
  <c r="M158" i="22"/>
  <c r="N158" i="22"/>
  <c r="P158" i="22"/>
  <c r="Q158" i="22"/>
  <c r="R158" i="22"/>
  <c r="S158" i="22"/>
  <c r="T158" i="22"/>
  <c r="U158" i="22"/>
  <c r="V158" i="22"/>
  <c r="W158" i="22"/>
  <c r="A159" i="22"/>
  <c r="B159" i="22"/>
  <c r="I159" i="22"/>
  <c r="J159" i="22"/>
  <c r="K159" i="22"/>
  <c r="L159" i="22"/>
  <c r="M159" i="22"/>
  <c r="N159" i="22"/>
  <c r="P159" i="22"/>
  <c r="Q159" i="22"/>
  <c r="R159" i="22"/>
  <c r="S159" i="22"/>
  <c r="T159" i="22"/>
  <c r="U159" i="22"/>
  <c r="V159" i="22"/>
  <c r="W159" i="22"/>
  <c r="A160" i="22"/>
  <c r="B160" i="22"/>
  <c r="I160" i="22"/>
  <c r="J160" i="22"/>
  <c r="K160" i="22"/>
  <c r="L160" i="22"/>
  <c r="M160" i="22"/>
  <c r="N160" i="22"/>
  <c r="P160" i="22"/>
  <c r="Q160" i="22"/>
  <c r="R160" i="22"/>
  <c r="S160" i="22"/>
  <c r="T160" i="22"/>
  <c r="U160" i="22"/>
  <c r="V160" i="22"/>
  <c r="W160" i="22"/>
  <c r="A161" i="22"/>
  <c r="B161" i="22"/>
  <c r="I161" i="22"/>
  <c r="J161" i="22"/>
  <c r="K161" i="22"/>
  <c r="L161" i="22"/>
  <c r="M161" i="22"/>
  <c r="N161" i="22"/>
  <c r="P161" i="22"/>
  <c r="Q161" i="22"/>
  <c r="R161" i="22"/>
  <c r="S161" i="22"/>
  <c r="T161" i="22"/>
  <c r="U161" i="22"/>
  <c r="V161" i="22"/>
  <c r="W161" i="22"/>
  <c r="A162" i="22"/>
  <c r="B162" i="22"/>
  <c r="I162" i="22"/>
  <c r="J162" i="22"/>
  <c r="K162" i="22"/>
  <c r="L162" i="22"/>
  <c r="M162" i="22"/>
  <c r="N162" i="22"/>
  <c r="P162" i="22"/>
  <c r="Q162" i="22"/>
  <c r="R162" i="22"/>
  <c r="S162" i="22"/>
  <c r="T162" i="22"/>
  <c r="U162" i="22"/>
  <c r="V162" i="22"/>
  <c r="W162" i="22"/>
  <c r="A163" i="22"/>
  <c r="B163" i="22"/>
  <c r="I163" i="22"/>
  <c r="J163" i="22"/>
  <c r="K163" i="22"/>
  <c r="L163" i="22"/>
  <c r="M163" i="22"/>
  <c r="N163" i="22"/>
  <c r="P163" i="22"/>
  <c r="Q163" i="22"/>
  <c r="R163" i="22"/>
  <c r="S163" i="22"/>
  <c r="T163" i="22"/>
  <c r="U163" i="22"/>
  <c r="V163" i="22"/>
  <c r="W163" i="22"/>
  <c r="A164" i="22"/>
  <c r="B164" i="22"/>
  <c r="I164" i="22"/>
  <c r="J164" i="22"/>
  <c r="K164" i="22"/>
  <c r="L164" i="22"/>
  <c r="M164" i="22"/>
  <c r="N164" i="22"/>
  <c r="P164" i="22"/>
  <c r="Q164" i="22"/>
  <c r="R164" i="22"/>
  <c r="S164" i="22"/>
  <c r="T164" i="22"/>
  <c r="U164" i="22"/>
  <c r="V164" i="22"/>
  <c r="W164" i="22"/>
  <c r="A165" i="22"/>
  <c r="B165" i="22"/>
  <c r="I165" i="22"/>
  <c r="J165" i="22"/>
  <c r="K165" i="22"/>
  <c r="L165" i="22"/>
  <c r="M165" i="22"/>
  <c r="N165" i="22"/>
  <c r="P165" i="22"/>
  <c r="Q165" i="22"/>
  <c r="R165" i="22"/>
  <c r="S165" i="22"/>
  <c r="T165" i="22"/>
  <c r="U165" i="22"/>
  <c r="V165" i="22"/>
  <c r="W165" i="22"/>
  <c r="A166" i="22"/>
  <c r="B166" i="22"/>
  <c r="I166" i="22"/>
  <c r="J166" i="22"/>
  <c r="K166" i="22"/>
  <c r="L166" i="22"/>
  <c r="M166" i="22"/>
  <c r="N166" i="22"/>
  <c r="P166" i="22"/>
  <c r="Q166" i="22"/>
  <c r="R166" i="22"/>
  <c r="S166" i="22"/>
  <c r="T166" i="22"/>
  <c r="U166" i="22"/>
  <c r="V166" i="22"/>
  <c r="W166" i="22"/>
  <c r="A167" i="22"/>
  <c r="B167" i="22"/>
  <c r="I167" i="22"/>
  <c r="J167" i="22"/>
  <c r="K167" i="22"/>
  <c r="L167" i="22"/>
  <c r="M167" i="22"/>
  <c r="N167" i="22"/>
  <c r="P167" i="22"/>
  <c r="Q167" i="22"/>
  <c r="R167" i="22"/>
  <c r="S167" i="22"/>
  <c r="T167" i="22"/>
  <c r="U167" i="22"/>
  <c r="V167" i="22"/>
  <c r="W167" i="22"/>
  <c r="A168" i="22"/>
  <c r="B168" i="22"/>
  <c r="I168" i="22"/>
  <c r="J168" i="22"/>
  <c r="K168" i="22"/>
  <c r="L168" i="22"/>
  <c r="M168" i="22"/>
  <c r="N168" i="22"/>
  <c r="P168" i="22"/>
  <c r="Q168" i="22"/>
  <c r="R168" i="22"/>
  <c r="S168" i="22"/>
  <c r="T168" i="22"/>
  <c r="U168" i="22"/>
  <c r="V168" i="22"/>
  <c r="W168" i="22"/>
  <c r="A169" i="22"/>
  <c r="B169" i="22"/>
  <c r="I169" i="22"/>
  <c r="J169" i="22"/>
  <c r="K169" i="22"/>
  <c r="L169" i="22"/>
  <c r="M169" i="22"/>
  <c r="N169" i="22"/>
  <c r="P169" i="22"/>
  <c r="Q169" i="22"/>
  <c r="R169" i="22"/>
  <c r="S169" i="22"/>
  <c r="T169" i="22"/>
  <c r="U169" i="22"/>
  <c r="V169" i="22"/>
  <c r="W169" i="22"/>
  <c r="A170" i="22"/>
  <c r="B170" i="22"/>
  <c r="I170" i="22"/>
  <c r="J170" i="22"/>
  <c r="K170" i="22"/>
  <c r="L170" i="22"/>
  <c r="M170" i="22"/>
  <c r="N170" i="22"/>
  <c r="P170" i="22"/>
  <c r="Q170" i="22"/>
  <c r="R170" i="22"/>
  <c r="S170" i="22"/>
  <c r="T170" i="22"/>
  <c r="U170" i="22"/>
  <c r="V170" i="22"/>
  <c r="W170" i="22"/>
  <c r="A171" i="22"/>
  <c r="B171" i="22"/>
  <c r="I171" i="22"/>
  <c r="J171" i="22"/>
  <c r="K171" i="22"/>
  <c r="L171" i="22"/>
  <c r="M171" i="22"/>
  <c r="N171" i="22"/>
  <c r="P171" i="22"/>
  <c r="Q171" i="22"/>
  <c r="R171" i="22"/>
  <c r="S171" i="22"/>
  <c r="T171" i="22"/>
  <c r="U171" i="22"/>
  <c r="V171" i="22"/>
  <c r="W171" i="22"/>
  <c r="A172" i="22"/>
  <c r="B172" i="22"/>
  <c r="I172" i="22"/>
  <c r="J172" i="22"/>
  <c r="K172" i="22"/>
  <c r="L172" i="22"/>
  <c r="M172" i="22"/>
  <c r="N172" i="22"/>
  <c r="P172" i="22"/>
  <c r="Q172" i="22"/>
  <c r="R172" i="22"/>
  <c r="S172" i="22"/>
  <c r="T172" i="22"/>
  <c r="U172" i="22"/>
  <c r="V172" i="22"/>
  <c r="W172" i="22"/>
  <c r="A173" i="22"/>
  <c r="B173" i="22"/>
  <c r="I173" i="22"/>
  <c r="J173" i="22"/>
  <c r="K173" i="22"/>
  <c r="L173" i="22"/>
  <c r="M173" i="22"/>
  <c r="N173" i="22"/>
  <c r="P173" i="22"/>
  <c r="Q173" i="22"/>
  <c r="R173" i="22"/>
  <c r="S173" i="22"/>
  <c r="T173" i="22"/>
  <c r="U173" i="22"/>
  <c r="V173" i="22"/>
  <c r="W173" i="22"/>
  <c r="A174" i="22"/>
  <c r="B174" i="22"/>
  <c r="I174" i="22"/>
  <c r="J174" i="22"/>
  <c r="K174" i="22"/>
  <c r="L174" i="22"/>
  <c r="M174" i="22"/>
  <c r="N174" i="22"/>
  <c r="P174" i="22"/>
  <c r="Q174" i="22"/>
  <c r="R174" i="22"/>
  <c r="S174" i="22"/>
  <c r="T174" i="22"/>
  <c r="U174" i="22"/>
  <c r="V174" i="22"/>
  <c r="W174" i="22"/>
  <c r="A175" i="22"/>
  <c r="B175" i="22"/>
  <c r="I175" i="22"/>
  <c r="J175" i="22"/>
  <c r="K175" i="22"/>
  <c r="L175" i="22"/>
  <c r="M175" i="22"/>
  <c r="N175" i="22"/>
  <c r="P175" i="22"/>
  <c r="Q175" i="22"/>
  <c r="R175" i="22"/>
  <c r="S175" i="22"/>
  <c r="T175" i="22"/>
  <c r="U175" i="22"/>
  <c r="V175" i="22"/>
  <c r="W175" i="22"/>
  <c r="A176" i="22"/>
  <c r="B176" i="22"/>
  <c r="I176" i="22"/>
  <c r="J176" i="22"/>
  <c r="K176" i="22"/>
  <c r="L176" i="22"/>
  <c r="M176" i="22"/>
  <c r="N176" i="22"/>
  <c r="P176" i="22"/>
  <c r="Q176" i="22"/>
  <c r="R176" i="22"/>
  <c r="S176" i="22"/>
  <c r="T176" i="22"/>
  <c r="U176" i="22"/>
  <c r="V176" i="22"/>
  <c r="W176" i="22"/>
  <c r="A177" i="22"/>
  <c r="B177" i="22"/>
  <c r="I177" i="22"/>
  <c r="J177" i="22"/>
  <c r="K177" i="22"/>
  <c r="L177" i="22"/>
  <c r="M177" i="22"/>
  <c r="N177" i="22"/>
  <c r="P177" i="22"/>
  <c r="Q177" i="22"/>
  <c r="R177" i="22"/>
  <c r="S177" i="22"/>
  <c r="T177" i="22"/>
  <c r="U177" i="22"/>
  <c r="V177" i="22"/>
  <c r="W177" i="22"/>
  <c r="A178" i="22"/>
  <c r="B178" i="22"/>
  <c r="I178" i="22"/>
  <c r="J178" i="22"/>
  <c r="K178" i="22"/>
  <c r="L178" i="22"/>
  <c r="M178" i="22"/>
  <c r="N178" i="22"/>
  <c r="P178" i="22"/>
  <c r="Q178" i="22"/>
  <c r="R178" i="22"/>
  <c r="S178" i="22"/>
  <c r="T178" i="22"/>
  <c r="U178" i="22"/>
  <c r="V178" i="22"/>
  <c r="W178" i="22"/>
  <c r="A179" i="22"/>
  <c r="B179" i="22"/>
  <c r="I179" i="22"/>
  <c r="J179" i="22"/>
  <c r="K179" i="22"/>
  <c r="L179" i="22"/>
  <c r="M179" i="22"/>
  <c r="N179" i="22"/>
  <c r="P179" i="22"/>
  <c r="Q179" i="22"/>
  <c r="R179" i="22"/>
  <c r="S179" i="22"/>
  <c r="T179" i="22"/>
  <c r="U179" i="22"/>
  <c r="V179" i="22"/>
  <c r="W179" i="22"/>
  <c r="A180" i="22"/>
  <c r="B180" i="22"/>
  <c r="I180" i="22"/>
  <c r="J180" i="22"/>
  <c r="K180" i="22"/>
  <c r="L180" i="22"/>
  <c r="M180" i="22"/>
  <c r="N180" i="22"/>
  <c r="P180" i="22"/>
  <c r="Q180" i="22"/>
  <c r="R180" i="22"/>
  <c r="S180" i="22"/>
  <c r="T180" i="22"/>
  <c r="U180" i="22"/>
  <c r="V180" i="22"/>
  <c r="W180" i="22"/>
  <c r="A181" i="22"/>
  <c r="B181" i="22"/>
  <c r="I181" i="22"/>
  <c r="J181" i="22"/>
  <c r="K181" i="22"/>
  <c r="L181" i="22"/>
  <c r="M181" i="22"/>
  <c r="N181" i="22"/>
  <c r="P181" i="22"/>
  <c r="Q181" i="22"/>
  <c r="R181" i="22"/>
  <c r="S181" i="22"/>
  <c r="T181" i="22"/>
  <c r="U181" i="22"/>
  <c r="V181" i="22"/>
  <c r="W181" i="22"/>
  <c r="A182" i="22"/>
  <c r="B182" i="22"/>
  <c r="I182" i="22"/>
  <c r="J182" i="22"/>
  <c r="K182" i="22"/>
  <c r="L182" i="22"/>
  <c r="M182" i="22"/>
  <c r="N182" i="22"/>
  <c r="P182" i="22"/>
  <c r="Q182" i="22"/>
  <c r="R182" i="22"/>
  <c r="S182" i="22"/>
  <c r="T182" i="22"/>
  <c r="U182" i="22"/>
  <c r="V182" i="22"/>
  <c r="W182" i="22"/>
  <c r="A183" i="22"/>
  <c r="B183" i="22"/>
  <c r="I183" i="22"/>
  <c r="J183" i="22"/>
  <c r="K183" i="22"/>
  <c r="L183" i="22"/>
  <c r="M183" i="22"/>
  <c r="N183" i="22"/>
  <c r="P183" i="22"/>
  <c r="Q183" i="22"/>
  <c r="R183" i="22"/>
  <c r="S183" i="22"/>
  <c r="T183" i="22"/>
  <c r="U183" i="22"/>
  <c r="V183" i="22"/>
  <c r="W183" i="22"/>
  <c r="A184" i="22"/>
  <c r="B184" i="22"/>
  <c r="I184" i="22"/>
  <c r="J184" i="22"/>
  <c r="K184" i="22"/>
  <c r="L184" i="22"/>
  <c r="M184" i="22"/>
  <c r="N184" i="22"/>
  <c r="P184" i="22"/>
  <c r="Q184" i="22"/>
  <c r="R184" i="22"/>
  <c r="S184" i="22"/>
  <c r="T184" i="22"/>
  <c r="U184" i="22"/>
  <c r="V184" i="22"/>
  <c r="W184" i="22"/>
  <c r="A185" i="22"/>
  <c r="B185" i="22"/>
  <c r="I185" i="22"/>
  <c r="J185" i="22"/>
  <c r="K185" i="22"/>
  <c r="L185" i="22"/>
  <c r="M185" i="22"/>
  <c r="N185" i="22"/>
  <c r="P185" i="22"/>
  <c r="Q185" i="22"/>
  <c r="R185" i="22"/>
  <c r="S185" i="22"/>
  <c r="T185" i="22"/>
  <c r="U185" i="22"/>
  <c r="V185" i="22"/>
  <c r="W185" i="22"/>
  <c r="A186" i="22"/>
  <c r="B186" i="22"/>
  <c r="I186" i="22"/>
  <c r="J186" i="22"/>
  <c r="K186" i="22"/>
  <c r="L186" i="22"/>
  <c r="M186" i="22"/>
  <c r="N186" i="22"/>
  <c r="P186" i="22"/>
  <c r="Q186" i="22"/>
  <c r="R186" i="22"/>
  <c r="S186" i="22"/>
  <c r="T186" i="22"/>
  <c r="U186" i="22"/>
  <c r="V186" i="22"/>
  <c r="W186" i="22"/>
  <c r="A187" i="22"/>
  <c r="B187" i="22"/>
  <c r="I187" i="22"/>
  <c r="J187" i="22"/>
  <c r="K187" i="22"/>
  <c r="L187" i="22"/>
  <c r="M187" i="22"/>
  <c r="N187" i="22"/>
  <c r="P187" i="22"/>
  <c r="Q187" i="22"/>
  <c r="R187" i="22"/>
  <c r="S187" i="22"/>
  <c r="T187" i="22"/>
  <c r="U187" i="22"/>
  <c r="V187" i="22"/>
  <c r="W187" i="22"/>
  <c r="A188" i="22"/>
  <c r="B188" i="22"/>
  <c r="I188" i="22"/>
  <c r="J188" i="22"/>
  <c r="K188" i="22"/>
  <c r="L188" i="22"/>
  <c r="M188" i="22"/>
  <c r="N188" i="22"/>
  <c r="P188" i="22"/>
  <c r="Q188" i="22"/>
  <c r="R188" i="22"/>
  <c r="S188" i="22"/>
  <c r="T188" i="22"/>
  <c r="U188" i="22"/>
  <c r="V188" i="22"/>
  <c r="W188" i="22"/>
  <c r="A189" i="22"/>
  <c r="B189" i="22"/>
  <c r="I189" i="22"/>
  <c r="J189" i="22"/>
  <c r="K189" i="22"/>
  <c r="L189" i="22"/>
  <c r="M189" i="22"/>
  <c r="N189" i="22"/>
  <c r="P189" i="22"/>
  <c r="Q189" i="22"/>
  <c r="R189" i="22"/>
  <c r="S189" i="22"/>
  <c r="T189" i="22"/>
  <c r="U189" i="22"/>
  <c r="V189" i="22"/>
  <c r="W189" i="22"/>
  <c r="A190" i="22"/>
  <c r="B190" i="22"/>
  <c r="I190" i="22"/>
  <c r="J190" i="22"/>
  <c r="K190" i="22"/>
  <c r="L190" i="22"/>
  <c r="M190" i="22"/>
  <c r="N190" i="22"/>
  <c r="P190" i="22"/>
  <c r="Q190" i="22"/>
  <c r="R190" i="22"/>
  <c r="S190" i="22"/>
  <c r="T190" i="22"/>
  <c r="U190" i="22"/>
  <c r="V190" i="22"/>
  <c r="W190" i="22"/>
  <c r="A191" i="22"/>
  <c r="B191" i="22"/>
  <c r="I191" i="22"/>
  <c r="J191" i="22"/>
  <c r="K191" i="22"/>
  <c r="L191" i="22"/>
  <c r="M191" i="22"/>
  <c r="N191" i="22"/>
  <c r="P191" i="22"/>
  <c r="Q191" i="22"/>
  <c r="R191" i="22"/>
  <c r="S191" i="22"/>
  <c r="T191" i="22"/>
  <c r="U191" i="22"/>
  <c r="V191" i="22"/>
  <c r="W191" i="22"/>
  <c r="A192" i="22"/>
  <c r="B192" i="22"/>
  <c r="I192" i="22"/>
  <c r="J192" i="22"/>
  <c r="K192" i="22"/>
  <c r="L192" i="22"/>
  <c r="M192" i="22"/>
  <c r="N192" i="22"/>
  <c r="P192" i="22"/>
  <c r="Q192" i="22"/>
  <c r="R192" i="22"/>
  <c r="S192" i="22"/>
  <c r="T192" i="22"/>
  <c r="U192" i="22"/>
  <c r="V192" i="22"/>
  <c r="W192" i="22"/>
  <c r="A193" i="22"/>
  <c r="B193" i="22"/>
  <c r="I193" i="22"/>
  <c r="J193" i="22"/>
  <c r="K193" i="22"/>
  <c r="L193" i="22"/>
  <c r="M193" i="22"/>
  <c r="N193" i="22"/>
  <c r="P193" i="22"/>
  <c r="Q193" i="22"/>
  <c r="R193" i="22"/>
  <c r="S193" i="22"/>
  <c r="T193" i="22"/>
  <c r="U193" i="22"/>
  <c r="V193" i="22"/>
  <c r="W193" i="22"/>
  <c r="A194" i="22"/>
  <c r="B194" i="22"/>
  <c r="I194" i="22"/>
  <c r="J194" i="22"/>
  <c r="K194" i="22"/>
  <c r="L194" i="22"/>
  <c r="M194" i="22"/>
  <c r="N194" i="22"/>
  <c r="P194" i="22"/>
  <c r="Q194" i="22"/>
  <c r="R194" i="22"/>
  <c r="S194" i="22"/>
  <c r="T194" i="22"/>
  <c r="U194" i="22"/>
  <c r="V194" i="22"/>
  <c r="W194" i="22"/>
  <c r="A195" i="22"/>
  <c r="B195" i="22"/>
  <c r="I195" i="22"/>
  <c r="J195" i="22"/>
  <c r="K195" i="22"/>
  <c r="L195" i="22"/>
  <c r="M195" i="22"/>
  <c r="N195" i="22"/>
  <c r="P195" i="22"/>
  <c r="Q195" i="22"/>
  <c r="R195" i="22"/>
  <c r="S195" i="22"/>
  <c r="T195" i="22"/>
  <c r="U195" i="22"/>
  <c r="V195" i="22"/>
  <c r="W195" i="22"/>
  <c r="A196" i="22"/>
  <c r="B196" i="22"/>
  <c r="I196" i="22"/>
  <c r="J196" i="22"/>
  <c r="K196" i="22"/>
  <c r="L196" i="22"/>
  <c r="M196" i="22"/>
  <c r="N196" i="22"/>
  <c r="P196" i="22"/>
  <c r="Q196" i="22"/>
  <c r="R196" i="22"/>
  <c r="S196" i="22"/>
  <c r="T196" i="22"/>
  <c r="U196" i="22"/>
  <c r="V196" i="22"/>
  <c r="W196" i="22"/>
  <c r="A197" i="22"/>
  <c r="B197" i="22"/>
  <c r="I197" i="22"/>
  <c r="J197" i="22"/>
  <c r="K197" i="22"/>
  <c r="L197" i="22"/>
  <c r="M197" i="22"/>
  <c r="N197" i="22"/>
  <c r="P197" i="22"/>
  <c r="Q197" i="22"/>
  <c r="R197" i="22"/>
  <c r="S197" i="22"/>
  <c r="T197" i="22"/>
  <c r="U197" i="22"/>
  <c r="V197" i="22"/>
  <c r="W197" i="22"/>
  <c r="A198" i="22"/>
  <c r="B198" i="22"/>
  <c r="I198" i="22"/>
  <c r="J198" i="22"/>
  <c r="K198" i="22"/>
  <c r="L198" i="22"/>
  <c r="M198" i="22"/>
  <c r="N198" i="22"/>
  <c r="P198" i="22"/>
  <c r="Q198" i="22"/>
  <c r="R198" i="22"/>
  <c r="S198" i="22"/>
  <c r="T198" i="22"/>
  <c r="U198" i="22"/>
  <c r="V198" i="22"/>
  <c r="W198" i="22"/>
  <c r="A199" i="22"/>
  <c r="B199" i="22"/>
  <c r="I199" i="22"/>
  <c r="J199" i="22"/>
  <c r="K199" i="22"/>
  <c r="L199" i="22"/>
  <c r="M199" i="22"/>
  <c r="N199" i="22"/>
  <c r="P199" i="22"/>
  <c r="Q199" i="22"/>
  <c r="R199" i="22"/>
  <c r="S199" i="22"/>
  <c r="T199" i="22"/>
  <c r="U199" i="22"/>
  <c r="V199" i="22"/>
  <c r="W199" i="22"/>
  <c r="A200" i="22"/>
  <c r="B200" i="22"/>
  <c r="I200" i="22"/>
  <c r="J200" i="22"/>
  <c r="K200" i="22"/>
  <c r="L200" i="22"/>
  <c r="M200" i="22"/>
  <c r="N200" i="22"/>
  <c r="P200" i="22"/>
  <c r="Q200" i="22"/>
  <c r="R200" i="22"/>
  <c r="S200" i="22"/>
  <c r="T200" i="22"/>
  <c r="U200" i="22"/>
  <c r="V200" i="22"/>
  <c r="W200" i="22"/>
  <c r="A201" i="22"/>
  <c r="B201" i="22"/>
  <c r="I201" i="22"/>
  <c r="J201" i="22"/>
  <c r="K201" i="22"/>
  <c r="L201" i="22"/>
  <c r="M201" i="22"/>
  <c r="N201" i="22"/>
  <c r="P201" i="22"/>
  <c r="Q201" i="22"/>
  <c r="R201" i="22"/>
  <c r="S201" i="22"/>
  <c r="T201" i="22"/>
  <c r="U201" i="22"/>
  <c r="V201" i="22"/>
  <c r="W201" i="22"/>
  <c r="A202" i="22"/>
  <c r="B202" i="22"/>
  <c r="I202" i="22"/>
  <c r="J202" i="22"/>
  <c r="K202" i="22"/>
  <c r="L202" i="22"/>
  <c r="M202" i="22"/>
  <c r="N202" i="22"/>
  <c r="P202" i="22"/>
  <c r="Q202" i="22"/>
  <c r="R202" i="22"/>
  <c r="S202" i="22"/>
  <c r="T202" i="22"/>
  <c r="U202" i="22"/>
  <c r="V202" i="22"/>
  <c r="W202" i="22"/>
  <c r="A203" i="22"/>
  <c r="B203" i="22"/>
  <c r="I203" i="22"/>
  <c r="J203" i="22"/>
  <c r="K203" i="22"/>
  <c r="L203" i="22"/>
  <c r="M203" i="22"/>
  <c r="N203" i="22"/>
  <c r="P203" i="22"/>
  <c r="Q203" i="22"/>
  <c r="R203" i="22"/>
  <c r="S203" i="22"/>
  <c r="T203" i="22"/>
  <c r="U203" i="22"/>
  <c r="V203" i="22"/>
  <c r="W203" i="22"/>
  <c r="A204" i="22"/>
  <c r="B204" i="22"/>
  <c r="I204" i="22"/>
  <c r="J204" i="22"/>
  <c r="K204" i="22"/>
  <c r="L204" i="22"/>
  <c r="M204" i="22"/>
  <c r="N204" i="22"/>
  <c r="P204" i="22"/>
  <c r="Q204" i="22"/>
  <c r="R204" i="22"/>
  <c r="S204" i="22"/>
  <c r="T204" i="22"/>
  <c r="U204" i="22"/>
  <c r="V204" i="22"/>
  <c r="W204" i="22"/>
  <c r="A205" i="22"/>
  <c r="B205" i="22"/>
  <c r="I205" i="22"/>
  <c r="J205" i="22"/>
  <c r="K205" i="22"/>
  <c r="L205" i="22"/>
  <c r="M205" i="22"/>
  <c r="N205" i="22"/>
  <c r="P205" i="22"/>
  <c r="Q205" i="22"/>
  <c r="R205" i="22"/>
  <c r="S205" i="22"/>
  <c r="T205" i="22"/>
  <c r="U205" i="22"/>
  <c r="V205" i="22"/>
  <c r="W205" i="22"/>
  <c r="A206" i="22"/>
  <c r="B206" i="22"/>
  <c r="I206" i="22"/>
  <c r="J206" i="22"/>
  <c r="K206" i="22"/>
  <c r="L206" i="22"/>
  <c r="M206" i="22"/>
  <c r="N206" i="22"/>
  <c r="P206" i="22"/>
  <c r="Q206" i="22"/>
  <c r="R206" i="22"/>
  <c r="S206" i="22"/>
  <c r="T206" i="22"/>
  <c r="U206" i="22"/>
  <c r="V206" i="22"/>
  <c r="W206" i="22"/>
  <c r="A207" i="22"/>
  <c r="B207" i="22"/>
  <c r="I207" i="22"/>
  <c r="J207" i="22"/>
  <c r="K207" i="22"/>
  <c r="L207" i="22"/>
  <c r="M207" i="22"/>
  <c r="N207" i="22"/>
  <c r="P207" i="22"/>
  <c r="Q207" i="22"/>
  <c r="R207" i="22"/>
  <c r="S207" i="22"/>
  <c r="T207" i="22"/>
  <c r="U207" i="22"/>
  <c r="V207" i="22"/>
  <c r="W207" i="22"/>
  <c r="A208" i="22"/>
  <c r="B208" i="22"/>
  <c r="I208" i="22"/>
  <c r="J208" i="22"/>
  <c r="K208" i="22"/>
  <c r="L208" i="22"/>
  <c r="M208" i="22"/>
  <c r="N208" i="22"/>
  <c r="P208" i="22"/>
  <c r="Q208" i="22"/>
  <c r="R208" i="22"/>
  <c r="S208" i="22"/>
  <c r="T208" i="22"/>
  <c r="U208" i="22"/>
  <c r="V208" i="22"/>
  <c r="W208" i="22"/>
  <c r="A209" i="22"/>
  <c r="B209" i="22"/>
  <c r="I209" i="22"/>
  <c r="J209" i="22"/>
  <c r="K209" i="22"/>
  <c r="L209" i="22"/>
  <c r="M209" i="22"/>
  <c r="N209" i="22"/>
  <c r="P209" i="22"/>
  <c r="Q209" i="22"/>
  <c r="R209" i="22"/>
  <c r="S209" i="22"/>
  <c r="T209" i="22"/>
  <c r="U209" i="22"/>
  <c r="V209" i="22"/>
  <c r="W209" i="22"/>
  <c r="A210" i="22"/>
  <c r="B210" i="22"/>
  <c r="I210" i="22"/>
  <c r="J210" i="22"/>
  <c r="K210" i="22"/>
  <c r="L210" i="22"/>
  <c r="M210" i="22"/>
  <c r="N210" i="22"/>
  <c r="P210" i="22"/>
  <c r="Q210" i="22"/>
  <c r="R210" i="22"/>
  <c r="S210" i="22"/>
  <c r="T210" i="22"/>
  <c r="U210" i="22"/>
  <c r="V210" i="22"/>
  <c r="W210" i="22"/>
  <c r="A211" i="22"/>
  <c r="B211" i="22"/>
  <c r="I211" i="22"/>
  <c r="J211" i="22"/>
  <c r="K211" i="22"/>
  <c r="L211" i="22"/>
  <c r="M211" i="22"/>
  <c r="N211" i="22"/>
  <c r="P211" i="22"/>
  <c r="Q211" i="22"/>
  <c r="R211" i="22"/>
  <c r="S211" i="22"/>
  <c r="T211" i="22"/>
  <c r="U211" i="22"/>
  <c r="V211" i="22"/>
  <c r="W211" i="22"/>
  <c r="A212" i="22"/>
  <c r="B212" i="22"/>
  <c r="I212" i="22"/>
  <c r="J212" i="22"/>
  <c r="K212" i="22"/>
  <c r="L212" i="22"/>
  <c r="M212" i="22"/>
  <c r="N212" i="22"/>
  <c r="P212" i="22"/>
  <c r="Q212" i="22"/>
  <c r="R212" i="22"/>
  <c r="S212" i="22"/>
  <c r="T212" i="22"/>
  <c r="U212" i="22"/>
  <c r="V212" i="22"/>
  <c r="W212" i="22"/>
  <c r="A213" i="22"/>
  <c r="B213" i="22"/>
  <c r="I213" i="22"/>
  <c r="J213" i="22"/>
  <c r="K213" i="22"/>
  <c r="L213" i="22"/>
  <c r="M213" i="22"/>
  <c r="N213" i="22"/>
  <c r="P213" i="22"/>
  <c r="Q213" i="22"/>
  <c r="R213" i="22"/>
  <c r="S213" i="22"/>
  <c r="T213" i="22"/>
  <c r="U213" i="22"/>
  <c r="V213" i="22"/>
  <c r="W213" i="22"/>
  <c r="A214" i="22"/>
  <c r="B214" i="22"/>
  <c r="I214" i="22"/>
  <c r="J214" i="22"/>
  <c r="K214" i="22"/>
  <c r="L214" i="22"/>
  <c r="M214" i="22"/>
  <c r="N214" i="22"/>
  <c r="P214" i="22"/>
  <c r="Q214" i="22"/>
  <c r="R214" i="22"/>
  <c r="S214" i="22"/>
  <c r="T214" i="22"/>
  <c r="U214" i="22"/>
  <c r="V214" i="22"/>
  <c r="W214" i="22"/>
  <c r="A215" i="22"/>
  <c r="B215" i="22"/>
  <c r="I215" i="22"/>
  <c r="J215" i="22"/>
  <c r="K215" i="22"/>
  <c r="L215" i="22"/>
  <c r="M215" i="22"/>
  <c r="N215" i="22"/>
  <c r="P215" i="22"/>
  <c r="Q215" i="22"/>
  <c r="R215" i="22"/>
  <c r="S215" i="22"/>
  <c r="T215" i="22"/>
  <c r="U215" i="22"/>
  <c r="V215" i="22"/>
  <c r="W215" i="22"/>
  <c r="A216" i="22"/>
  <c r="B216" i="22"/>
  <c r="I216" i="22"/>
  <c r="J216" i="22"/>
  <c r="K216" i="22"/>
  <c r="L216" i="22"/>
  <c r="M216" i="22"/>
  <c r="N216" i="22"/>
  <c r="P216" i="22"/>
  <c r="Q216" i="22"/>
  <c r="R216" i="22"/>
  <c r="S216" i="22"/>
  <c r="T216" i="22"/>
  <c r="U216" i="22"/>
  <c r="V216" i="22"/>
  <c r="W216" i="22"/>
  <c r="A217" i="22"/>
  <c r="B217" i="22"/>
  <c r="I217" i="22"/>
  <c r="J217" i="22"/>
  <c r="K217" i="22"/>
  <c r="L217" i="22"/>
  <c r="M217" i="22"/>
  <c r="N217" i="22"/>
  <c r="P217" i="22"/>
  <c r="Q217" i="22"/>
  <c r="R217" i="22"/>
  <c r="S217" i="22"/>
  <c r="T217" i="22"/>
  <c r="U217" i="22"/>
  <c r="V217" i="22"/>
  <c r="W217" i="22"/>
  <c r="A218" i="22"/>
  <c r="B218" i="22"/>
  <c r="I218" i="22"/>
  <c r="J218" i="22"/>
  <c r="K218" i="22"/>
  <c r="L218" i="22"/>
  <c r="M218" i="22"/>
  <c r="N218" i="22"/>
  <c r="P218" i="22"/>
  <c r="Q218" i="22"/>
  <c r="R218" i="22"/>
  <c r="S218" i="22"/>
  <c r="T218" i="22"/>
  <c r="U218" i="22"/>
  <c r="V218" i="22"/>
  <c r="W218" i="22"/>
  <c r="A219" i="22"/>
  <c r="B219" i="22"/>
  <c r="I219" i="22"/>
  <c r="J219" i="22"/>
  <c r="K219" i="22"/>
  <c r="L219" i="22"/>
  <c r="M219" i="22"/>
  <c r="N219" i="22"/>
  <c r="P219" i="22"/>
  <c r="Q219" i="22"/>
  <c r="R219" i="22"/>
  <c r="S219" i="22"/>
  <c r="T219" i="22"/>
  <c r="U219" i="22"/>
  <c r="V219" i="22"/>
  <c r="W219" i="22"/>
  <c r="A220" i="22"/>
  <c r="B220" i="22"/>
  <c r="I220" i="22"/>
  <c r="J220" i="22"/>
  <c r="K220" i="22"/>
  <c r="L220" i="22"/>
  <c r="M220" i="22"/>
  <c r="N220" i="22"/>
  <c r="P220" i="22"/>
  <c r="Q220" i="22"/>
  <c r="R220" i="22"/>
  <c r="S220" i="22"/>
  <c r="T220" i="22"/>
  <c r="U220" i="22"/>
  <c r="V220" i="22"/>
  <c r="W220" i="22"/>
  <c r="A221" i="22"/>
  <c r="B221" i="22"/>
  <c r="I221" i="22"/>
  <c r="J221" i="22"/>
  <c r="K221" i="22"/>
  <c r="L221" i="22"/>
  <c r="M221" i="22"/>
  <c r="N221" i="22"/>
  <c r="P221" i="22"/>
  <c r="Q221" i="22"/>
  <c r="R221" i="22"/>
  <c r="S221" i="22"/>
  <c r="T221" i="22"/>
  <c r="U221" i="22"/>
  <c r="V221" i="22"/>
  <c r="W221" i="22"/>
  <c r="A222" i="22"/>
  <c r="B222" i="22"/>
  <c r="I222" i="22"/>
  <c r="J222" i="22"/>
  <c r="K222" i="22"/>
  <c r="L222" i="22"/>
  <c r="M222" i="22"/>
  <c r="N222" i="22"/>
  <c r="P222" i="22"/>
  <c r="Q222" i="22"/>
  <c r="R222" i="22"/>
  <c r="S222" i="22"/>
  <c r="T222" i="22"/>
  <c r="U222" i="22"/>
  <c r="V222" i="22"/>
  <c r="W222" i="22"/>
  <c r="A223" i="22"/>
  <c r="B223" i="22"/>
  <c r="I223" i="22"/>
  <c r="J223" i="22"/>
  <c r="K223" i="22"/>
  <c r="L223" i="22"/>
  <c r="M223" i="22"/>
  <c r="N223" i="22"/>
  <c r="P223" i="22"/>
  <c r="Q223" i="22"/>
  <c r="R223" i="22"/>
  <c r="S223" i="22"/>
  <c r="T223" i="22"/>
  <c r="U223" i="22"/>
  <c r="V223" i="22"/>
  <c r="W223" i="22"/>
  <c r="A224" i="22"/>
  <c r="B224" i="22"/>
  <c r="I224" i="22"/>
  <c r="J224" i="22"/>
  <c r="K224" i="22"/>
  <c r="L224" i="22"/>
  <c r="M224" i="22"/>
  <c r="N224" i="22"/>
  <c r="P224" i="22"/>
  <c r="Q224" i="22"/>
  <c r="R224" i="22"/>
  <c r="S224" i="22"/>
  <c r="T224" i="22"/>
  <c r="U224" i="22"/>
  <c r="V224" i="22"/>
  <c r="W224" i="22"/>
  <c r="A225" i="22"/>
  <c r="B225" i="22"/>
  <c r="I225" i="22"/>
  <c r="J225" i="22"/>
  <c r="K225" i="22"/>
  <c r="L225" i="22"/>
  <c r="M225" i="22"/>
  <c r="N225" i="22"/>
  <c r="P225" i="22"/>
  <c r="Q225" i="22"/>
  <c r="R225" i="22"/>
  <c r="S225" i="22"/>
  <c r="T225" i="22"/>
  <c r="U225" i="22"/>
  <c r="V225" i="22"/>
  <c r="W225" i="22"/>
  <c r="A226" i="22"/>
  <c r="B226" i="22"/>
  <c r="I226" i="22"/>
  <c r="J226" i="22"/>
  <c r="K226" i="22"/>
  <c r="L226" i="22"/>
  <c r="M226" i="22"/>
  <c r="N226" i="22"/>
  <c r="P226" i="22"/>
  <c r="Q226" i="22"/>
  <c r="R226" i="22"/>
  <c r="S226" i="22"/>
  <c r="T226" i="22"/>
  <c r="U226" i="22"/>
  <c r="V226" i="22"/>
  <c r="W226" i="22"/>
  <c r="A227" i="22"/>
  <c r="B227" i="22"/>
  <c r="I227" i="22"/>
  <c r="J227" i="22"/>
  <c r="K227" i="22"/>
  <c r="L227" i="22"/>
  <c r="M227" i="22"/>
  <c r="N227" i="22"/>
  <c r="P227" i="22"/>
  <c r="Q227" i="22"/>
  <c r="R227" i="22"/>
  <c r="S227" i="22"/>
  <c r="T227" i="22"/>
  <c r="U227" i="22"/>
  <c r="V227" i="22"/>
  <c r="W227" i="22"/>
  <c r="A228" i="22"/>
  <c r="B228" i="22"/>
  <c r="I228" i="22"/>
  <c r="J228" i="22"/>
  <c r="K228" i="22"/>
  <c r="L228" i="22"/>
  <c r="M228" i="22"/>
  <c r="N228" i="22"/>
  <c r="P228" i="22"/>
  <c r="Q228" i="22"/>
  <c r="R228" i="22"/>
  <c r="S228" i="22"/>
  <c r="T228" i="22"/>
  <c r="U228" i="22"/>
  <c r="V228" i="22"/>
  <c r="W228" i="22"/>
  <c r="A229" i="22"/>
  <c r="B229" i="22"/>
  <c r="I229" i="22"/>
  <c r="J229" i="22"/>
  <c r="K229" i="22"/>
  <c r="L229" i="22"/>
  <c r="M229" i="22"/>
  <c r="N229" i="22"/>
  <c r="P229" i="22"/>
  <c r="Q229" i="22"/>
  <c r="R229" i="22"/>
  <c r="S229" i="22"/>
  <c r="T229" i="22"/>
  <c r="U229" i="22"/>
  <c r="V229" i="22"/>
  <c r="W229" i="22"/>
  <c r="A230" i="22"/>
  <c r="B230" i="22"/>
  <c r="I230" i="22"/>
  <c r="J230" i="22"/>
  <c r="K230" i="22"/>
  <c r="L230" i="22"/>
  <c r="M230" i="22"/>
  <c r="N230" i="22"/>
  <c r="P230" i="22"/>
  <c r="Q230" i="22"/>
  <c r="R230" i="22"/>
  <c r="S230" i="22"/>
  <c r="T230" i="22"/>
  <c r="U230" i="22"/>
  <c r="V230" i="22"/>
  <c r="W230" i="22"/>
  <c r="A231" i="22"/>
  <c r="B231" i="22"/>
  <c r="I231" i="22"/>
  <c r="J231" i="22"/>
  <c r="K231" i="22"/>
  <c r="L231" i="22"/>
  <c r="M231" i="22"/>
  <c r="N231" i="22"/>
  <c r="P231" i="22"/>
  <c r="Q231" i="22"/>
  <c r="R231" i="22"/>
  <c r="S231" i="22"/>
  <c r="T231" i="22"/>
  <c r="U231" i="22"/>
  <c r="V231" i="22"/>
  <c r="W231" i="22"/>
  <c r="A232" i="22"/>
  <c r="B232" i="22"/>
  <c r="I232" i="22"/>
  <c r="J232" i="22"/>
  <c r="K232" i="22"/>
  <c r="L232" i="22"/>
  <c r="M232" i="22"/>
  <c r="N232" i="22"/>
  <c r="P232" i="22"/>
  <c r="Q232" i="22"/>
  <c r="R232" i="22"/>
  <c r="S232" i="22"/>
  <c r="T232" i="22"/>
  <c r="U232" i="22"/>
  <c r="V232" i="22"/>
  <c r="W232" i="22"/>
  <c r="A233" i="22"/>
  <c r="B233" i="22"/>
  <c r="I233" i="22"/>
  <c r="J233" i="22"/>
  <c r="K233" i="22"/>
  <c r="L233" i="22"/>
  <c r="M233" i="22"/>
  <c r="N233" i="22"/>
  <c r="P233" i="22"/>
  <c r="Q233" i="22"/>
  <c r="R233" i="22"/>
  <c r="S233" i="22"/>
  <c r="T233" i="22"/>
  <c r="U233" i="22"/>
  <c r="V233" i="22"/>
  <c r="W233" i="22"/>
  <c r="A234" i="22"/>
  <c r="B234" i="22"/>
  <c r="I234" i="22"/>
  <c r="J234" i="22"/>
  <c r="K234" i="22"/>
  <c r="L234" i="22"/>
  <c r="M234" i="22"/>
  <c r="N234" i="22"/>
  <c r="P234" i="22"/>
  <c r="Q234" i="22"/>
  <c r="R234" i="22"/>
  <c r="S234" i="22"/>
  <c r="T234" i="22"/>
  <c r="U234" i="22"/>
  <c r="V234" i="22"/>
  <c r="W234" i="22"/>
  <c r="A235" i="22"/>
  <c r="B235" i="22"/>
  <c r="I235" i="22"/>
  <c r="J235" i="22"/>
  <c r="K235" i="22"/>
  <c r="L235" i="22"/>
  <c r="M235" i="22"/>
  <c r="N235" i="22"/>
  <c r="P235" i="22"/>
  <c r="Q235" i="22"/>
  <c r="R235" i="22"/>
  <c r="S235" i="22"/>
  <c r="T235" i="22"/>
  <c r="U235" i="22"/>
  <c r="V235" i="22"/>
  <c r="W235" i="22"/>
  <c r="A236" i="22"/>
  <c r="B236" i="22"/>
  <c r="I236" i="22"/>
  <c r="J236" i="22"/>
  <c r="K236" i="22"/>
  <c r="L236" i="22"/>
  <c r="M236" i="22"/>
  <c r="N236" i="22"/>
  <c r="P236" i="22"/>
  <c r="Q236" i="22"/>
  <c r="R236" i="22"/>
  <c r="S236" i="22"/>
  <c r="T236" i="22"/>
  <c r="U236" i="22"/>
  <c r="V236" i="22"/>
  <c r="W236" i="22"/>
  <c r="A237" i="22"/>
  <c r="B237" i="22"/>
  <c r="I237" i="22"/>
  <c r="J237" i="22"/>
  <c r="K237" i="22"/>
  <c r="L237" i="22"/>
  <c r="M237" i="22"/>
  <c r="N237" i="22"/>
  <c r="P237" i="22"/>
  <c r="Q237" i="22"/>
  <c r="R237" i="22"/>
  <c r="S237" i="22"/>
  <c r="T237" i="22"/>
  <c r="U237" i="22"/>
  <c r="V237" i="22"/>
  <c r="W237" i="22"/>
  <c r="A238" i="22"/>
  <c r="B238" i="22"/>
  <c r="I238" i="22"/>
  <c r="J238" i="22"/>
  <c r="K238" i="22"/>
  <c r="L238" i="22"/>
  <c r="M238" i="22"/>
  <c r="N238" i="22"/>
  <c r="P238" i="22"/>
  <c r="Q238" i="22"/>
  <c r="R238" i="22"/>
  <c r="S238" i="22"/>
  <c r="T238" i="22"/>
  <c r="U238" i="22"/>
  <c r="V238" i="22"/>
  <c r="W238" i="22"/>
  <c r="A239" i="22"/>
  <c r="B239" i="22"/>
  <c r="I239" i="22"/>
  <c r="J239" i="22"/>
  <c r="K239" i="22"/>
  <c r="L239" i="22"/>
  <c r="M239" i="22"/>
  <c r="N239" i="22"/>
  <c r="P239" i="22"/>
  <c r="Q239" i="22"/>
  <c r="R239" i="22"/>
  <c r="S239" i="22"/>
  <c r="T239" i="22"/>
  <c r="U239" i="22"/>
  <c r="V239" i="22"/>
  <c r="W239" i="22"/>
  <c r="A240" i="22"/>
  <c r="B240" i="22"/>
  <c r="I240" i="22"/>
  <c r="J240" i="22"/>
  <c r="K240" i="22"/>
  <c r="L240" i="22"/>
  <c r="M240" i="22"/>
  <c r="N240" i="22"/>
  <c r="P240" i="22"/>
  <c r="Q240" i="22"/>
  <c r="R240" i="22"/>
  <c r="S240" i="22"/>
  <c r="T240" i="22"/>
  <c r="U240" i="22"/>
  <c r="V240" i="22"/>
  <c r="W240" i="22"/>
  <c r="A241" i="22"/>
  <c r="B241" i="22"/>
  <c r="I241" i="22"/>
  <c r="J241" i="22"/>
  <c r="K241" i="22"/>
  <c r="L241" i="22"/>
  <c r="M241" i="22"/>
  <c r="N241" i="22"/>
  <c r="P241" i="22"/>
  <c r="Q241" i="22"/>
  <c r="R241" i="22"/>
  <c r="S241" i="22"/>
  <c r="T241" i="22"/>
  <c r="U241" i="22"/>
  <c r="V241" i="22"/>
  <c r="W241" i="22"/>
  <c r="A242" i="22"/>
  <c r="B242" i="22"/>
  <c r="I242" i="22"/>
  <c r="J242" i="22"/>
  <c r="K242" i="22"/>
  <c r="L242" i="22"/>
  <c r="M242" i="22"/>
  <c r="N242" i="22"/>
  <c r="P242" i="22"/>
  <c r="Q242" i="22"/>
  <c r="R242" i="22"/>
  <c r="S242" i="22"/>
  <c r="T242" i="22"/>
  <c r="U242" i="22"/>
  <c r="V242" i="22"/>
  <c r="W242" i="22"/>
  <c r="A243" i="22"/>
  <c r="B243" i="22"/>
  <c r="I243" i="22"/>
  <c r="J243" i="22"/>
  <c r="K243" i="22"/>
  <c r="L243" i="22"/>
  <c r="M243" i="22"/>
  <c r="N243" i="22"/>
  <c r="P243" i="22"/>
  <c r="Q243" i="22"/>
  <c r="R243" i="22"/>
  <c r="S243" i="22"/>
  <c r="T243" i="22"/>
  <c r="U243" i="22"/>
  <c r="V243" i="22"/>
  <c r="W243" i="22"/>
  <c r="A244" i="22"/>
  <c r="B244" i="22"/>
  <c r="I244" i="22"/>
  <c r="J244" i="22"/>
  <c r="K244" i="22"/>
  <c r="L244" i="22"/>
  <c r="M244" i="22"/>
  <c r="N244" i="22"/>
  <c r="P244" i="22"/>
  <c r="Q244" i="22"/>
  <c r="R244" i="22"/>
  <c r="S244" i="22"/>
  <c r="T244" i="22"/>
  <c r="U244" i="22"/>
  <c r="V244" i="22"/>
  <c r="W244" i="22"/>
  <c r="A245" i="22"/>
  <c r="B245" i="22"/>
  <c r="I245" i="22"/>
  <c r="J245" i="22"/>
  <c r="K245" i="22"/>
  <c r="L245" i="22"/>
  <c r="M245" i="22"/>
  <c r="N245" i="22"/>
  <c r="P245" i="22"/>
  <c r="Q245" i="22"/>
  <c r="R245" i="22"/>
  <c r="S245" i="22"/>
  <c r="T245" i="22"/>
  <c r="U245" i="22"/>
  <c r="V245" i="22"/>
  <c r="W245" i="22"/>
  <c r="A246" i="22"/>
  <c r="B246" i="22"/>
  <c r="I246" i="22"/>
  <c r="J246" i="22"/>
  <c r="K246" i="22"/>
  <c r="L246" i="22"/>
  <c r="M246" i="22"/>
  <c r="N246" i="22"/>
  <c r="P246" i="22"/>
  <c r="Q246" i="22"/>
  <c r="R246" i="22"/>
  <c r="S246" i="22"/>
  <c r="T246" i="22"/>
  <c r="U246" i="22"/>
  <c r="V246" i="22"/>
  <c r="W246" i="22"/>
  <c r="A247" i="22"/>
  <c r="B247" i="22"/>
  <c r="I247" i="22"/>
  <c r="J247" i="22"/>
  <c r="K247" i="22"/>
  <c r="L247" i="22"/>
  <c r="M247" i="22"/>
  <c r="N247" i="22"/>
  <c r="P247" i="22"/>
  <c r="Q247" i="22"/>
  <c r="R247" i="22"/>
  <c r="S247" i="22"/>
  <c r="T247" i="22"/>
  <c r="U247" i="22"/>
  <c r="V247" i="22"/>
  <c r="W247" i="22"/>
  <c r="A248" i="22"/>
  <c r="B248" i="22"/>
  <c r="I248" i="22"/>
  <c r="J248" i="22"/>
  <c r="K248" i="22"/>
  <c r="L248" i="22"/>
  <c r="M248" i="22"/>
  <c r="N248" i="22"/>
  <c r="P248" i="22"/>
  <c r="Q248" i="22"/>
  <c r="R248" i="22"/>
  <c r="S248" i="22"/>
  <c r="T248" i="22"/>
  <c r="U248" i="22"/>
  <c r="V248" i="22"/>
  <c r="W248" i="22"/>
  <c r="A249" i="22"/>
  <c r="B249" i="22"/>
  <c r="I249" i="22"/>
  <c r="J249" i="22"/>
  <c r="K249" i="22"/>
  <c r="L249" i="22"/>
  <c r="M249" i="22"/>
  <c r="N249" i="22"/>
  <c r="P249" i="22"/>
  <c r="Q249" i="22"/>
  <c r="R249" i="22"/>
  <c r="S249" i="22"/>
  <c r="T249" i="22"/>
  <c r="U249" i="22"/>
  <c r="V249" i="22"/>
  <c r="W249" i="22"/>
  <c r="A250" i="22"/>
  <c r="B250" i="22"/>
  <c r="I250" i="22"/>
  <c r="J250" i="22"/>
  <c r="K250" i="22"/>
  <c r="L250" i="22"/>
  <c r="M250" i="22"/>
  <c r="N250" i="22"/>
  <c r="P250" i="22"/>
  <c r="Q250" i="22"/>
  <c r="R250" i="22"/>
  <c r="S250" i="22"/>
  <c r="T250" i="22"/>
  <c r="U250" i="22"/>
  <c r="V250" i="22"/>
  <c r="W250" i="22"/>
  <c r="A251" i="22"/>
  <c r="B251" i="22"/>
  <c r="I251" i="22"/>
  <c r="J251" i="22"/>
  <c r="K251" i="22"/>
  <c r="L251" i="22"/>
  <c r="M251" i="22"/>
  <c r="N251" i="22"/>
  <c r="P251" i="22"/>
  <c r="Q251" i="22"/>
  <c r="R251" i="22"/>
  <c r="S251" i="22"/>
  <c r="T251" i="22"/>
  <c r="U251" i="22"/>
  <c r="V251" i="22"/>
  <c r="W251" i="22"/>
  <c r="A252" i="22"/>
  <c r="B252" i="22"/>
  <c r="I252" i="22"/>
  <c r="J252" i="22"/>
  <c r="K252" i="22"/>
  <c r="L252" i="22"/>
  <c r="M252" i="22"/>
  <c r="N252" i="22"/>
  <c r="P252" i="22"/>
  <c r="Q252" i="22"/>
  <c r="R252" i="22"/>
  <c r="S252" i="22"/>
  <c r="T252" i="22"/>
  <c r="U252" i="22"/>
  <c r="V252" i="22"/>
  <c r="W252" i="22"/>
  <c r="A253" i="22"/>
  <c r="B253" i="22"/>
  <c r="I253" i="22"/>
  <c r="J253" i="22"/>
  <c r="K253" i="22"/>
  <c r="L253" i="22"/>
  <c r="M253" i="22"/>
  <c r="N253" i="22"/>
  <c r="P253" i="22"/>
  <c r="Q253" i="22"/>
  <c r="R253" i="22"/>
  <c r="S253" i="22"/>
  <c r="T253" i="22"/>
  <c r="U253" i="22"/>
  <c r="V253" i="22"/>
  <c r="W253" i="22"/>
  <c r="A254" i="22"/>
  <c r="B254" i="22"/>
  <c r="I254" i="22"/>
  <c r="J254" i="22"/>
  <c r="K254" i="22"/>
  <c r="L254" i="22"/>
  <c r="M254" i="22"/>
  <c r="N254" i="22"/>
  <c r="P254" i="22"/>
  <c r="Q254" i="22"/>
  <c r="R254" i="22"/>
  <c r="S254" i="22"/>
  <c r="T254" i="22"/>
  <c r="U254" i="22"/>
  <c r="V254" i="22"/>
  <c r="W254" i="22"/>
  <c r="A255" i="22"/>
  <c r="B255" i="22"/>
  <c r="I255" i="22"/>
  <c r="J255" i="22"/>
  <c r="K255" i="22"/>
  <c r="L255" i="22"/>
  <c r="M255" i="22"/>
  <c r="N255" i="22"/>
  <c r="P255" i="22"/>
  <c r="Q255" i="22"/>
  <c r="R255" i="22"/>
  <c r="S255" i="22"/>
  <c r="T255" i="22"/>
  <c r="U255" i="22"/>
  <c r="V255" i="22"/>
  <c r="W255" i="22"/>
  <c r="A256" i="22"/>
  <c r="B256" i="22"/>
  <c r="I256" i="22"/>
  <c r="J256" i="22"/>
  <c r="K256" i="22"/>
  <c r="L256" i="22"/>
  <c r="M256" i="22"/>
  <c r="N256" i="22"/>
  <c r="P256" i="22"/>
  <c r="Q256" i="22"/>
  <c r="R256" i="22"/>
  <c r="S256" i="22"/>
  <c r="T256" i="22"/>
  <c r="U256" i="22"/>
  <c r="V256" i="22"/>
  <c r="W256" i="22"/>
  <c r="A257" i="22"/>
  <c r="B257" i="22"/>
  <c r="I257" i="22"/>
  <c r="J257" i="22"/>
  <c r="K257" i="22"/>
  <c r="L257" i="22"/>
  <c r="M257" i="22"/>
  <c r="N257" i="22"/>
  <c r="P257" i="22"/>
  <c r="Q257" i="22"/>
  <c r="R257" i="22"/>
  <c r="S257" i="22"/>
  <c r="T257" i="22"/>
  <c r="U257" i="22"/>
  <c r="V257" i="22"/>
  <c r="W257" i="22"/>
  <c r="A258" i="22"/>
  <c r="B258" i="22"/>
  <c r="I258" i="22"/>
  <c r="J258" i="22"/>
  <c r="K258" i="22"/>
  <c r="L258" i="22"/>
  <c r="M258" i="22"/>
  <c r="N258" i="22"/>
  <c r="P258" i="22"/>
  <c r="Q258" i="22"/>
  <c r="R258" i="22"/>
  <c r="S258" i="22"/>
  <c r="T258" i="22"/>
  <c r="U258" i="22"/>
  <c r="V258" i="22"/>
  <c r="W258" i="22"/>
  <c r="A259" i="22"/>
  <c r="B259" i="22"/>
  <c r="I259" i="22"/>
  <c r="J259" i="22"/>
  <c r="K259" i="22"/>
  <c r="L259" i="22"/>
  <c r="M259" i="22"/>
  <c r="N259" i="22"/>
  <c r="P259" i="22"/>
  <c r="Q259" i="22"/>
  <c r="R259" i="22"/>
  <c r="S259" i="22"/>
  <c r="T259" i="22"/>
  <c r="U259" i="22"/>
  <c r="V259" i="22"/>
  <c r="W259" i="22"/>
  <c r="A260" i="22"/>
  <c r="B260" i="22"/>
  <c r="I260" i="22"/>
  <c r="J260" i="22"/>
  <c r="K260" i="22"/>
  <c r="L260" i="22"/>
  <c r="M260" i="22"/>
  <c r="N260" i="22"/>
  <c r="P260" i="22"/>
  <c r="Q260" i="22"/>
  <c r="R260" i="22"/>
  <c r="S260" i="22"/>
  <c r="T260" i="22"/>
  <c r="U260" i="22"/>
  <c r="V260" i="22"/>
  <c r="W260" i="22"/>
  <c r="A261" i="22"/>
  <c r="B261" i="22"/>
  <c r="I261" i="22"/>
  <c r="J261" i="22"/>
  <c r="K261" i="22"/>
  <c r="L261" i="22"/>
  <c r="M261" i="22"/>
  <c r="N261" i="22"/>
  <c r="P261" i="22"/>
  <c r="Q261" i="22"/>
  <c r="R261" i="22"/>
  <c r="S261" i="22"/>
  <c r="T261" i="22"/>
  <c r="U261" i="22"/>
  <c r="V261" i="22"/>
  <c r="W261" i="22"/>
  <c r="A262" i="22"/>
  <c r="B262" i="22"/>
  <c r="I262" i="22"/>
  <c r="J262" i="22"/>
  <c r="K262" i="22"/>
  <c r="L262" i="22"/>
  <c r="M262" i="22"/>
  <c r="N262" i="22"/>
  <c r="P262" i="22"/>
  <c r="Q262" i="22"/>
  <c r="R262" i="22"/>
  <c r="S262" i="22"/>
  <c r="T262" i="22"/>
  <c r="U262" i="22"/>
  <c r="V262" i="22"/>
  <c r="W262" i="22"/>
  <c r="A263" i="22"/>
  <c r="B263" i="22"/>
  <c r="I263" i="22"/>
  <c r="J263" i="22"/>
  <c r="K263" i="22"/>
  <c r="L263" i="22"/>
  <c r="M263" i="22"/>
  <c r="N263" i="22"/>
  <c r="P263" i="22"/>
  <c r="Q263" i="22"/>
  <c r="R263" i="22"/>
  <c r="S263" i="22"/>
  <c r="T263" i="22"/>
  <c r="U263" i="22"/>
  <c r="V263" i="22"/>
  <c r="W263" i="22"/>
  <c r="A264" i="22"/>
  <c r="B264" i="22"/>
  <c r="I264" i="22"/>
  <c r="J264" i="22"/>
  <c r="K264" i="22"/>
  <c r="L264" i="22"/>
  <c r="M264" i="22"/>
  <c r="N264" i="22"/>
  <c r="P264" i="22"/>
  <c r="Q264" i="22"/>
  <c r="R264" i="22"/>
  <c r="S264" i="22"/>
  <c r="T264" i="22"/>
  <c r="U264" i="22"/>
  <c r="V264" i="22"/>
  <c r="W264" i="22"/>
  <c r="A265" i="22"/>
  <c r="B265" i="22"/>
  <c r="I265" i="22"/>
  <c r="J265" i="22"/>
  <c r="K265" i="22"/>
  <c r="L265" i="22"/>
  <c r="M265" i="22"/>
  <c r="N265" i="22"/>
  <c r="P265" i="22"/>
  <c r="Q265" i="22"/>
  <c r="R265" i="22"/>
  <c r="S265" i="22"/>
  <c r="T265" i="22"/>
  <c r="U265" i="22"/>
  <c r="V265" i="22"/>
  <c r="W265" i="22"/>
  <c r="A266" i="22"/>
  <c r="B266" i="22"/>
  <c r="I266" i="22"/>
  <c r="J266" i="22"/>
  <c r="K266" i="22"/>
  <c r="L266" i="22"/>
  <c r="M266" i="22"/>
  <c r="N266" i="22"/>
  <c r="P266" i="22"/>
  <c r="Q266" i="22"/>
  <c r="R266" i="22"/>
  <c r="S266" i="22"/>
  <c r="T266" i="22"/>
  <c r="U266" i="22"/>
  <c r="V266" i="22"/>
  <c r="W266" i="22"/>
  <c r="A267" i="22"/>
  <c r="B267" i="22"/>
  <c r="I267" i="22"/>
  <c r="J267" i="22"/>
  <c r="K267" i="22"/>
  <c r="L267" i="22"/>
  <c r="M267" i="22"/>
  <c r="N267" i="22"/>
  <c r="P267" i="22"/>
  <c r="Q267" i="22"/>
  <c r="R267" i="22"/>
  <c r="S267" i="22"/>
  <c r="T267" i="22"/>
  <c r="U267" i="22"/>
  <c r="V267" i="22"/>
  <c r="W267" i="22"/>
  <c r="A268" i="22"/>
  <c r="B268" i="22"/>
  <c r="I268" i="22"/>
  <c r="J268" i="22"/>
  <c r="K268" i="22"/>
  <c r="L268" i="22"/>
  <c r="M268" i="22"/>
  <c r="N268" i="22"/>
  <c r="P268" i="22"/>
  <c r="Q268" i="22"/>
  <c r="R268" i="22"/>
  <c r="S268" i="22"/>
  <c r="T268" i="22"/>
  <c r="U268" i="22"/>
  <c r="V268" i="22"/>
  <c r="W268" i="22"/>
  <c r="A269" i="22"/>
  <c r="B269" i="22"/>
  <c r="I269" i="22"/>
  <c r="J269" i="22"/>
  <c r="K269" i="22"/>
  <c r="L269" i="22"/>
  <c r="M269" i="22"/>
  <c r="N269" i="22"/>
  <c r="P269" i="22"/>
  <c r="Q269" i="22"/>
  <c r="R269" i="22"/>
  <c r="S269" i="22"/>
  <c r="T269" i="22"/>
  <c r="U269" i="22"/>
  <c r="V269" i="22"/>
  <c r="W269" i="22"/>
  <c r="A270" i="22"/>
  <c r="B270" i="22"/>
  <c r="I270" i="22"/>
  <c r="J270" i="22"/>
  <c r="K270" i="22"/>
  <c r="L270" i="22"/>
  <c r="M270" i="22"/>
  <c r="N270" i="22"/>
  <c r="P270" i="22"/>
  <c r="Q270" i="22"/>
  <c r="R270" i="22"/>
  <c r="S270" i="22"/>
  <c r="T270" i="22"/>
  <c r="U270" i="22"/>
  <c r="V270" i="22"/>
  <c r="W270" i="22"/>
  <c r="A271" i="22"/>
  <c r="B271" i="22"/>
  <c r="I271" i="22"/>
  <c r="J271" i="22"/>
  <c r="K271" i="22"/>
  <c r="L271" i="22"/>
  <c r="M271" i="22"/>
  <c r="N271" i="22"/>
  <c r="P271" i="22"/>
  <c r="Q271" i="22"/>
  <c r="R271" i="22"/>
  <c r="S271" i="22"/>
  <c r="T271" i="22"/>
  <c r="U271" i="22"/>
  <c r="V271" i="22"/>
  <c r="W271" i="22"/>
  <c r="A272" i="22"/>
  <c r="B272" i="22"/>
  <c r="I272" i="22"/>
  <c r="J272" i="22"/>
  <c r="K272" i="22"/>
  <c r="L272" i="22"/>
  <c r="M272" i="22"/>
  <c r="N272" i="22"/>
  <c r="P272" i="22"/>
  <c r="Q272" i="22"/>
  <c r="R272" i="22"/>
  <c r="S272" i="22"/>
  <c r="T272" i="22"/>
  <c r="U272" i="22"/>
  <c r="V272" i="22"/>
  <c r="W272" i="22"/>
  <c r="A273" i="22"/>
  <c r="B273" i="22"/>
  <c r="I273" i="22"/>
  <c r="J273" i="22"/>
  <c r="K273" i="22"/>
  <c r="L273" i="22"/>
  <c r="M273" i="22"/>
  <c r="N273" i="22"/>
  <c r="P273" i="22"/>
  <c r="Q273" i="22"/>
  <c r="R273" i="22"/>
  <c r="S273" i="22"/>
  <c r="T273" i="22"/>
  <c r="U273" i="22"/>
  <c r="V273" i="22"/>
  <c r="W273" i="22"/>
  <c r="A274" i="22"/>
  <c r="B274" i="22"/>
  <c r="I274" i="22"/>
  <c r="J274" i="22"/>
  <c r="K274" i="22"/>
  <c r="L274" i="22"/>
  <c r="M274" i="22"/>
  <c r="N274" i="22"/>
  <c r="P274" i="22"/>
  <c r="Q274" i="22"/>
  <c r="R274" i="22"/>
  <c r="S274" i="22"/>
  <c r="T274" i="22"/>
  <c r="U274" i="22"/>
  <c r="V274" i="22"/>
  <c r="W274" i="22"/>
  <c r="A275" i="22"/>
  <c r="B275" i="22"/>
  <c r="I275" i="22"/>
  <c r="J275" i="22"/>
  <c r="K275" i="22"/>
  <c r="L275" i="22"/>
  <c r="M275" i="22"/>
  <c r="N275" i="22"/>
  <c r="P275" i="22"/>
  <c r="Q275" i="22"/>
  <c r="R275" i="22"/>
  <c r="S275" i="22"/>
  <c r="T275" i="22"/>
  <c r="U275" i="22"/>
  <c r="V275" i="22"/>
  <c r="W275" i="22"/>
  <c r="A276" i="22"/>
  <c r="B276" i="22"/>
  <c r="I276" i="22"/>
  <c r="J276" i="22"/>
  <c r="K276" i="22"/>
  <c r="L276" i="22"/>
  <c r="M276" i="22"/>
  <c r="N276" i="22"/>
  <c r="P276" i="22"/>
  <c r="Q276" i="22"/>
  <c r="R276" i="22"/>
  <c r="S276" i="22"/>
  <c r="T276" i="22"/>
  <c r="U276" i="22"/>
  <c r="V276" i="22"/>
  <c r="W276" i="22"/>
  <c r="A277" i="22"/>
  <c r="B277" i="22"/>
  <c r="I277" i="22"/>
  <c r="J277" i="22"/>
  <c r="K277" i="22"/>
  <c r="L277" i="22"/>
  <c r="M277" i="22"/>
  <c r="N277" i="22"/>
  <c r="P277" i="22"/>
  <c r="Q277" i="22"/>
  <c r="R277" i="22"/>
  <c r="S277" i="22"/>
  <c r="T277" i="22"/>
  <c r="U277" i="22"/>
  <c r="V277" i="22"/>
  <c r="W277" i="22"/>
  <c r="A278" i="22"/>
  <c r="B278" i="22"/>
  <c r="I278" i="22"/>
  <c r="J278" i="22"/>
  <c r="K278" i="22"/>
  <c r="L278" i="22"/>
  <c r="M278" i="22"/>
  <c r="N278" i="22"/>
  <c r="P278" i="22"/>
  <c r="Q278" i="22"/>
  <c r="R278" i="22"/>
  <c r="S278" i="22"/>
  <c r="T278" i="22"/>
  <c r="U278" i="22"/>
  <c r="V278" i="22"/>
  <c r="W278" i="22"/>
  <c r="A279" i="22"/>
  <c r="B279" i="22"/>
  <c r="I279" i="22"/>
  <c r="J279" i="22"/>
  <c r="K279" i="22"/>
  <c r="L279" i="22"/>
  <c r="M279" i="22"/>
  <c r="N279" i="22"/>
  <c r="P279" i="22"/>
  <c r="Q279" i="22"/>
  <c r="R279" i="22"/>
  <c r="S279" i="22"/>
  <c r="T279" i="22"/>
  <c r="U279" i="22"/>
  <c r="V279" i="22"/>
  <c r="W279" i="22"/>
  <c r="A280" i="22"/>
  <c r="B280" i="22"/>
  <c r="I280" i="22"/>
  <c r="J280" i="22"/>
  <c r="K280" i="22"/>
  <c r="L280" i="22"/>
  <c r="M280" i="22"/>
  <c r="N280" i="22"/>
  <c r="P280" i="22"/>
  <c r="Q280" i="22"/>
  <c r="R280" i="22"/>
  <c r="S280" i="22"/>
  <c r="T280" i="22"/>
  <c r="U280" i="22"/>
  <c r="V280" i="22"/>
  <c r="W280" i="22"/>
  <c r="A281" i="22"/>
  <c r="B281" i="22"/>
  <c r="I281" i="22"/>
  <c r="J281" i="22"/>
  <c r="K281" i="22"/>
  <c r="L281" i="22"/>
  <c r="M281" i="22"/>
  <c r="N281" i="22"/>
  <c r="P281" i="22"/>
  <c r="Q281" i="22"/>
  <c r="R281" i="22"/>
  <c r="S281" i="22"/>
  <c r="T281" i="22"/>
  <c r="U281" i="22"/>
  <c r="V281" i="22"/>
  <c r="W281" i="22"/>
  <c r="A282" i="22"/>
  <c r="B282" i="22"/>
  <c r="I282" i="22"/>
  <c r="J282" i="22"/>
  <c r="K282" i="22"/>
  <c r="L282" i="22"/>
  <c r="M282" i="22"/>
  <c r="N282" i="22"/>
  <c r="P282" i="22"/>
  <c r="Q282" i="22"/>
  <c r="R282" i="22"/>
  <c r="S282" i="22"/>
  <c r="T282" i="22"/>
  <c r="U282" i="22"/>
  <c r="V282" i="22"/>
  <c r="W282" i="22"/>
  <c r="A283" i="22"/>
  <c r="B283" i="22"/>
  <c r="I283" i="22"/>
  <c r="J283" i="22"/>
  <c r="K283" i="22"/>
  <c r="L283" i="22"/>
  <c r="M283" i="22"/>
  <c r="N283" i="22"/>
  <c r="P283" i="22"/>
  <c r="Q283" i="22"/>
  <c r="R283" i="22"/>
  <c r="S283" i="22"/>
  <c r="T283" i="22"/>
  <c r="U283" i="22"/>
  <c r="V283" i="22"/>
  <c r="W283" i="22"/>
  <c r="A284" i="22"/>
  <c r="B284" i="22"/>
  <c r="I284" i="22"/>
  <c r="J284" i="22"/>
  <c r="K284" i="22"/>
  <c r="L284" i="22"/>
  <c r="M284" i="22"/>
  <c r="N284" i="22"/>
  <c r="P284" i="22"/>
  <c r="Q284" i="22"/>
  <c r="R284" i="22"/>
  <c r="S284" i="22"/>
  <c r="T284" i="22"/>
  <c r="U284" i="22"/>
  <c r="V284" i="22"/>
  <c r="W284" i="22"/>
  <c r="A285" i="22"/>
  <c r="B285" i="22"/>
  <c r="I285" i="22"/>
  <c r="J285" i="22"/>
  <c r="K285" i="22"/>
  <c r="L285" i="22"/>
  <c r="M285" i="22"/>
  <c r="N285" i="22"/>
  <c r="P285" i="22"/>
  <c r="Q285" i="22"/>
  <c r="R285" i="22"/>
  <c r="S285" i="22"/>
  <c r="T285" i="22"/>
  <c r="U285" i="22"/>
  <c r="V285" i="22"/>
  <c r="W285" i="22"/>
  <c r="A286" i="22"/>
  <c r="B286" i="22"/>
  <c r="I286" i="22"/>
  <c r="J286" i="22"/>
  <c r="K286" i="22"/>
  <c r="L286" i="22"/>
  <c r="M286" i="22"/>
  <c r="N286" i="22"/>
  <c r="P286" i="22"/>
  <c r="Q286" i="22"/>
  <c r="R286" i="22"/>
  <c r="S286" i="22"/>
  <c r="T286" i="22"/>
  <c r="U286" i="22"/>
  <c r="V286" i="22"/>
  <c r="W286" i="22"/>
  <c r="A287" i="22"/>
  <c r="B287" i="22"/>
  <c r="I287" i="22"/>
  <c r="J287" i="22"/>
  <c r="K287" i="22"/>
  <c r="L287" i="22"/>
  <c r="M287" i="22"/>
  <c r="N287" i="22"/>
  <c r="P287" i="22"/>
  <c r="Q287" i="22"/>
  <c r="R287" i="22"/>
  <c r="S287" i="22"/>
  <c r="T287" i="22"/>
  <c r="U287" i="22"/>
  <c r="V287" i="22"/>
  <c r="W287" i="22"/>
  <c r="A288" i="22"/>
  <c r="B288" i="22"/>
  <c r="I288" i="22"/>
  <c r="J288" i="22"/>
  <c r="K288" i="22"/>
  <c r="L288" i="22"/>
  <c r="M288" i="22"/>
  <c r="N288" i="22"/>
  <c r="P288" i="22"/>
  <c r="Q288" i="22"/>
  <c r="R288" i="22"/>
  <c r="S288" i="22"/>
  <c r="T288" i="22"/>
  <c r="U288" i="22"/>
  <c r="V288" i="22"/>
  <c r="W288" i="22"/>
  <c r="A289" i="22"/>
  <c r="B289" i="22"/>
  <c r="I289" i="22"/>
  <c r="J289" i="22"/>
  <c r="K289" i="22"/>
  <c r="L289" i="22"/>
  <c r="M289" i="22"/>
  <c r="N289" i="22"/>
  <c r="P289" i="22"/>
  <c r="Q289" i="22"/>
  <c r="R289" i="22"/>
  <c r="S289" i="22"/>
  <c r="T289" i="22"/>
  <c r="U289" i="22"/>
  <c r="V289" i="22"/>
  <c r="W289" i="22"/>
  <c r="A290" i="22"/>
  <c r="B290" i="22"/>
  <c r="I290" i="22"/>
  <c r="J290" i="22"/>
  <c r="K290" i="22"/>
  <c r="L290" i="22"/>
  <c r="M290" i="22"/>
  <c r="N290" i="22"/>
  <c r="P290" i="22"/>
  <c r="Q290" i="22"/>
  <c r="R290" i="22"/>
  <c r="S290" i="22"/>
  <c r="T290" i="22"/>
  <c r="U290" i="22"/>
  <c r="V290" i="22"/>
  <c r="W290" i="22"/>
  <c r="A291" i="22"/>
  <c r="B291" i="22"/>
  <c r="I291" i="22"/>
  <c r="J291" i="22"/>
  <c r="K291" i="22"/>
  <c r="L291" i="22"/>
  <c r="M291" i="22"/>
  <c r="N291" i="22"/>
  <c r="P291" i="22"/>
  <c r="Q291" i="22"/>
  <c r="R291" i="22"/>
  <c r="S291" i="22"/>
  <c r="T291" i="22"/>
  <c r="U291" i="22"/>
  <c r="V291" i="22"/>
  <c r="W291" i="22"/>
  <c r="A292" i="22"/>
  <c r="B292" i="22"/>
  <c r="I292" i="22"/>
  <c r="J292" i="22"/>
  <c r="K292" i="22"/>
  <c r="L292" i="22"/>
  <c r="M292" i="22"/>
  <c r="N292" i="22"/>
  <c r="P292" i="22"/>
  <c r="Q292" i="22"/>
  <c r="R292" i="22"/>
  <c r="S292" i="22"/>
  <c r="T292" i="22"/>
  <c r="U292" i="22"/>
  <c r="V292" i="22"/>
  <c r="W292" i="22"/>
  <c r="A293" i="22"/>
  <c r="B293" i="22"/>
  <c r="I293" i="22"/>
  <c r="J293" i="22"/>
  <c r="K293" i="22"/>
  <c r="L293" i="22"/>
  <c r="M293" i="22"/>
  <c r="N293" i="22"/>
  <c r="P293" i="22"/>
  <c r="Q293" i="22"/>
  <c r="R293" i="22"/>
  <c r="S293" i="22"/>
  <c r="T293" i="22"/>
  <c r="U293" i="22"/>
  <c r="V293" i="22"/>
  <c r="W293" i="22"/>
  <c r="A294" i="22"/>
  <c r="B294" i="22"/>
  <c r="I294" i="22"/>
  <c r="J294" i="22"/>
  <c r="K294" i="22"/>
  <c r="L294" i="22"/>
  <c r="M294" i="22"/>
  <c r="N294" i="22"/>
  <c r="P294" i="22"/>
  <c r="Q294" i="22"/>
  <c r="R294" i="22"/>
  <c r="S294" i="22"/>
  <c r="T294" i="22"/>
  <c r="U294" i="22"/>
  <c r="V294" i="22"/>
  <c r="W294" i="22"/>
  <c r="A295" i="22"/>
  <c r="B295" i="22"/>
  <c r="I295" i="22"/>
  <c r="J295" i="22"/>
  <c r="K295" i="22"/>
  <c r="L295" i="22"/>
  <c r="M295" i="22"/>
  <c r="N295" i="22"/>
  <c r="P295" i="22"/>
  <c r="Q295" i="22"/>
  <c r="R295" i="22"/>
  <c r="S295" i="22"/>
  <c r="T295" i="22"/>
  <c r="U295" i="22"/>
  <c r="V295" i="22"/>
  <c r="W295" i="22"/>
  <c r="A296" i="22"/>
  <c r="B296" i="22"/>
  <c r="I296" i="22"/>
  <c r="J296" i="22"/>
  <c r="K296" i="22"/>
  <c r="L296" i="22"/>
  <c r="M296" i="22"/>
  <c r="N296" i="22"/>
  <c r="P296" i="22"/>
  <c r="Q296" i="22"/>
  <c r="R296" i="22"/>
  <c r="S296" i="22"/>
  <c r="T296" i="22"/>
  <c r="U296" i="22"/>
  <c r="V296" i="22"/>
  <c r="W296" i="22"/>
  <c r="A297" i="22"/>
  <c r="B297" i="22"/>
  <c r="I297" i="22"/>
  <c r="J297" i="22"/>
  <c r="K297" i="22"/>
  <c r="L297" i="22"/>
  <c r="M297" i="22"/>
  <c r="N297" i="22"/>
  <c r="P297" i="22"/>
  <c r="Q297" i="22"/>
  <c r="R297" i="22"/>
  <c r="S297" i="22"/>
  <c r="T297" i="22"/>
  <c r="U297" i="22"/>
  <c r="V297" i="22"/>
  <c r="W297" i="22"/>
  <c r="A298" i="22"/>
  <c r="B298" i="22"/>
  <c r="I298" i="22"/>
  <c r="J298" i="22"/>
  <c r="K298" i="22"/>
  <c r="L298" i="22"/>
  <c r="M298" i="22"/>
  <c r="N298" i="22"/>
  <c r="P298" i="22"/>
  <c r="Q298" i="22"/>
  <c r="R298" i="22"/>
  <c r="S298" i="22"/>
  <c r="T298" i="22"/>
  <c r="U298" i="22"/>
  <c r="V298" i="22"/>
  <c r="W298" i="22"/>
  <c r="A299" i="22"/>
  <c r="B299" i="22"/>
  <c r="I299" i="22"/>
  <c r="J299" i="22"/>
  <c r="K299" i="22"/>
  <c r="L299" i="22"/>
  <c r="M299" i="22"/>
  <c r="N299" i="22"/>
  <c r="P299" i="22"/>
  <c r="Q299" i="22"/>
  <c r="R299" i="22"/>
  <c r="S299" i="22"/>
  <c r="T299" i="22"/>
  <c r="U299" i="22"/>
  <c r="V299" i="22"/>
  <c r="W299" i="22"/>
  <c r="A300" i="22"/>
  <c r="B300" i="22"/>
  <c r="I300" i="22"/>
  <c r="J300" i="22"/>
  <c r="K300" i="22"/>
  <c r="L300" i="22"/>
  <c r="M300" i="22"/>
  <c r="N300" i="22"/>
  <c r="P300" i="22"/>
  <c r="Q300" i="22"/>
  <c r="R300" i="22"/>
  <c r="S300" i="22"/>
  <c r="T300" i="22"/>
  <c r="U300" i="22"/>
  <c r="V300" i="22"/>
  <c r="W300" i="22"/>
  <c r="A301" i="22"/>
  <c r="B301" i="22"/>
  <c r="I301" i="22"/>
  <c r="J301" i="22"/>
  <c r="K301" i="22"/>
  <c r="L301" i="22"/>
  <c r="M301" i="22"/>
  <c r="N301" i="22"/>
  <c r="P301" i="22"/>
  <c r="Q301" i="22"/>
  <c r="R301" i="22"/>
  <c r="S301" i="22"/>
  <c r="T301" i="22"/>
  <c r="U301" i="22"/>
  <c r="V301" i="22"/>
  <c r="W301" i="22"/>
  <c r="A302" i="22"/>
  <c r="B302" i="22"/>
  <c r="I302" i="22"/>
  <c r="J302" i="22"/>
  <c r="K302" i="22"/>
  <c r="L302" i="22"/>
  <c r="M302" i="22"/>
  <c r="N302" i="22"/>
  <c r="P302" i="22"/>
  <c r="Q302" i="22"/>
  <c r="R302" i="22"/>
  <c r="S302" i="22"/>
  <c r="T302" i="22"/>
  <c r="U302" i="22"/>
  <c r="V302" i="22"/>
  <c r="W302" i="22"/>
  <c r="A303" i="22"/>
  <c r="B303" i="22"/>
  <c r="I303" i="22"/>
  <c r="J303" i="22"/>
  <c r="K303" i="22"/>
  <c r="L303" i="22"/>
  <c r="M303" i="22"/>
  <c r="N303" i="22"/>
  <c r="P303" i="22"/>
  <c r="Q303" i="22"/>
  <c r="R303" i="22"/>
  <c r="S303" i="22"/>
  <c r="T303" i="22"/>
  <c r="U303" i="22"/>
  <c r="V303" i="22"/>
  <c r="W303" i="22"/>
  <c r="A304" i="22"/>
  <c r="B304" i="22"/>
  <c r="I304" i="22"/>
  <c r="J304" i="22"/>
  <c r="K304" i="22"/>
  <c r="L304" i="22"/>
  <c r="M304" i="22"/>
  <c r="N304" i="22"/>
  <c r="P304" i="22"/>
  <c r="Q304" i="22"/>
  <c r="R304" i="22"/>
  <c r="S304" i="22"/>
  <c r="T304" i="22"/>
  <c r="U304" i="22"/>
  <c r="V304" i="22"/>
  <c r="W304" i="22"/>
  <c r="A305" i="22"/>
  <c r="B305" i="22"/>
  <c r="I305" i="22"/>
  <c r="J305" i="22"/>
  <c r="K305" i="22"/>
  <c r="L305" i="22"/>
  <c r="M305" i="22"/>
  <c r="N305" i="22"/>
  <c r="P305" i="22"/>
  <c r="Q305" i="22"/>
  <c r="R305" i="22"/>
  <c r="S305" i="22"/>
  <c r="T305" i="22"/>
  <c r="U305" i="22"/>
  <c r="V305" i="22"/>
  <c r="W305" i="22"/>
  <c r="A306" i="22"/>
  <c r="B306" i="22"/>
  <c r="I306" i="22"/>
  <c r="J306" i="22"/>
  <c r="K306" i="22"/>
  <c r="L306" i="22"/>
  <c r="M306" i="22"/>
  <c r="N306" i="22"/>
  <c r="P306" i="22"/>
  <c r="Q306" i="22"/>
  <c r="R306" i="22"/>
  <c r="S306" i="22"/>
  <c r="T306" i="22"/>
  <c r="U306" i="22"/>
  <c r="V306" i="22"/>
  <c r="W306" i="22"/>
  <c r="A307" i="22"/>
  <c r="B307" i="22"/>
  <c r="I307" i="22"/>
  <c r="J307" i="22"/>
  <c r="K307" i="22"/>
  <c r="L307" i="22"/>
  <c r="M307" i="22"/>
  <c r="N307" i="22"/>
  <c r="P307" i="22"/>
  <c r="Q307" i="22"/>
  <c r="R307" i="22"/>
  <c r="S307" i="22"/>
  <c r="T307" i="22"/>
  <c r="U307" i="22"/>
  <c r="V307" i="22"/>
  <c r="W307" i="22"/>
  <c r="A308" i="22"/>
  <c r="B308" i="22"/>
  <c r="I308" i="22"/>
  <c r="J308" i="22"/>
  <c r="K308" i="22"/>
  <c r="L308" i="22"/>
  <c r="M308" i="22"/>
  <c r="N308" i="22"/>
  <c r="P308" i="22"/>
  <c r="Q308" i="22"/>
  <c r="R308" i="22"/>
  <c r="S308" i="22"/>
  <c r="T308" i="22"/>
  <c r="U308" i="22"/>
  <c r="V308" i="22"/>
  <c r="W308" i="22"/>
  <c r="A309" i="22"/>
  <c r="B309" i="22"/>
  <c r="I309" i="22"/>
  <c r="J309" i="22"/>
  <c r="K309" i="22"/>
  <c r="L309" i="22"/>
  <c r="M309" i="22"/>
  <c r="N309" i="22"/>
  <c r="P309" i="22"/>
  <c r="Q309" i="22"/>
  <c r="R309" i="22"/>
  <c r="S309" i="22"/>
  <c r="T309" i="22"/>
  <c r="U309" i="22"/>
  <c r="V309" i="22"/>
  <c r="W309" i="22"/>
  <c r="A310" i="22"/>
  <c r="B310" i="22"/>
  <c r="I310" i="22"/>
  <c r="J310" i="22"/>
  <c r="K310" i="22"/>
  <c r="L310" i="22"/>
  <c r="M310" i="22"/>
  <c r="N310" i="22"/>
  <c r="P310" i="22"/>
  <c r="Q310" i="22"/>
  <c r="R310" i="22"/>
  <c r="S310" i="22"/>
  <c r="T310" i="22"/>
  <c r="U310" i="22"/>
  <c r="V310" i="22"/>
  <c r="W310" i="22"/>
  <c r="A311" i="22"/>
  <c r="B311" i="22"/>
  <c r="I311" i="22"/>
  <c r="J311" i="22"/>
  <c r="K311" i="22"/>
  <c r="L311" i="22"/>
  <c r="M311" i="22"/>
  <c r="N311" i="22"/>
  <c r="P311" i="22"/>
  <c r="Q311" i="22"/>
  <c r="R311" i="22"/>
  <c r="S311" i="22"/>
  <c r="T311" i="22"/>
  <c r="U311" i="22"/>
  <c r="V311" i="22"/>
  <c r="W311" i="22"/>
  <c r="A312" i="22"/>
  <c r="B312" i="22"/>
  <c r="I312" i="22"/>
  <c r="J312" i="22"/>
  <c r="K312" i="22"/>
  <c r="L312" i="22"/>
  <c r="M312" i="22"/>
  <c r="N312" i="22"/>
  <c r="P312" i="22"/>
  <c r="Q312" i="22"/>
  <c r="R312" i="22"/>
  <c r="S312" i="22"/>
  <c r="T312" i="22"/>
  <c r="U312" i="22"/>
  <c r="V312" i="22"/>
  <c r="W312" i="22"/>
  <c r="A313" i="22"/>
  <c r="B313" i="22"/>
  <c r="I313" i="22"/>
  <c r="J313" i="22"/>
  <c r="K313" i="22"/>
  <c r="L313" i="22"/>
  <c r="M313" i="22"/>
  <c r="N313" i="22"/>
  <c r="P313" i="22"/>
  <c r="Q313" i="22"/>
  <c r="R313" i="22"/>
  <c r="S313" i="22"/>
  <c r="T313" i="22"/>
  <c r="U313" i="22"/>
  <c r="V313" i="22"/>
  <c r="W313" i="22"/>
  <c r="A314" i="22"/>
  <c r="B314" i="22"/>
  <c r="I314" i="22"/>
  <c r="J314" i="22"/>
  <c r="K314" i="22"/>
  <c r="L314" i="22"/>
  <c r="M314" i="22"/>
  <c r="N314" i="22"/>
  <c r="P314" i="22"/>
  <c r="Q314" i="22"/>
  <c r="R314" i="22"/>
  <c r="S314" i="22"/>
  <c r="T314" i="22"/>
  <c r="U314" i="22"/>
  <c r="V314" i="22"/>
  <c r="W314" i="22"/>
  <c r="A315" i="22"/>
  <c r="B315" i="22"/>
  <c r="I315" i="22"/>
  <c r="J315" i="22"/>
  <c r="K315" i="22"/>
  <c r="L315" i="22"/>
  <c r="M315" i="22"/>
  <c r="N315" i="22"/>
  <c r="P315" i="22"/>
  <c r="Q315" i="22"/>
  <c r="R315" i="22"/>
  <c r="S315" i="22"/>
  <c r="T315" i="22"/>
  <c r="U315" i="22"/>
  <c r="V315" i="22"/>
  <c r="W315" i="22"/>
  <c r="A316" i="22"/>
  <c r="B316" i="22"/>
  <c r="I316" i="22"/>
  <c r="J316" i="22"/>
  <c r="K316" i="22"/>
  <c r="L316" i="22"/>
  <c r="M316" i="22"/>
  <c r="N316" i="22"/>
  <c r="P316" i="22"/>
  <c r="Q316" i="22"/>
  <c r="R316" i="22"/>
  <c r="S316" i="22"/>
  <c r="T316" i="22"/>
  <c r="U316" i="22"/>
  <c r="V316" i="22"/>
  <c r="W316" i="22"/>
  <c r="A317" i="22"/>
  <c r="B317" i="22"/>
  <c r="I317" i="22"/>
  <c r="J317" i="22"/>
  <c r="K317" i="22"/>
  <c r="L317" i="22"/>
  <c r="M317" i="22"/>
  <c r="N317" i="22"/>
  <c r="P317" i="22"/>
  <c r="Q317" i="22"/>
  <c r="R317" i="22"/>
  <c r="S317" i="22"/>
  <c r="T317" i="22"/>
  <c r="U317" i="22"/>
  <c r="V317" i="22"/>
  <c r="W317" i="22"/>
  <c r="A318" i="22"/>
  <c r="B318" i="22"/>
  <c r="I318" i="22"/>
  <c r="J318" i="22"/>
  <c r="K318" i="22"/>
  <c r="L318" i="22"/>
  <c r="M318" i="22"/>
  <c r="N318" i="22"/>
  <c r="P318" i="22"/>
  <c r="Q318" i="22"/>
  <c r="R318" i="22"/>
  <c r="S318" i="22"/>
  <c r="T318" i="22"/>
  <c r="U318" i="22"/>
  <c r="V318" i="22"/>
  <c r="W318" i="22"/>
  <c r="A319" i="22"/>
  <c r="B319" i="22"/>
  <c r="I319" i="22"/>
  <c r="J319" i="22"/>
  <c r="K319" i="22"/>
  <c r="L319" i="22"/>
  <c r="M319" i="22"/>
  <c r="N319" i="22"/>
  <c r="P319" i="22"/>
  <c r="Q319" i="22"/>
  <c r="R319" i="22"/>
  <c r="S319" i="22"/>
  <c r="T319" i="22"/>
  <c r="U319" i="22"/>
  <c r="V319" i="22"/>
  <c r="W319" i="22"/>
  <c r="A320" i="22"/>
  <c r="B320" i="22"/>
  <c r="I320" i="22"/>
  <c r="J320" i="22"/>
  <c r="K320" i="22"/>
  <c r="L320" i="22"/>
  <c r="M320" i="22"/>
  <c r="N320" i="22"/>
  <c r="P320" i="22"/>
  <c r="Q320" i="22"/>
  <c r="R320" i="22"/>
  <c r="S320" i="22"/>
  <c r="T320" i="22"/>
  <c r="U320" i="22"/>
  <c r="V320" i="22"/>
  <c r="W320" i="22"/>
  <c r="A321" i="22"/>
  <c r="B321" i="22"/>
  <c r="I321" i="22"/>
  <c r="J321" i="22"/>
  <c r="K321" i="22"/>
  <c r="L321" i="22"/>
  <c r="M321" i="22"/>
  <c r="N321" i="22"/>
  <c r="P321" i="22"/>
  <c r="Q321" i="22"/>
  <c r="R321" i="22"/>
  <c r="S321" i="22"/>
  <c r="T321" i="22"/>
  <c r="U321" i="22"/>
  <c r="V321" i="22"/>
  <c r="W321" i="22"/>
  <c r="A322" i="22"/>
  <c r="B322" i="22"/>
  <c r="I322" i="22"/>
  <c r="J322" i="22"/>
  <c r="K322" i="22"/>
  <c r="L322" i="22"/>
  <c r="M322" i="22"/>
  <c r="N322" i="22"/>
  <c r="P322" i="22"/>
  <c r="Q322" i="22"/>
  <c r="R322" i="22"/>
  <c r="S322" i="22"/>
  <c r="T322" i="22"/>
  <c r="U322" i="22"/>
  <c r="V322" i="22"/>
  <c r="W322" i="22"/>
  <c r="A323" i="22"/>
  <c r="B323" i="22"/>
  <c r="I323" i="22"/>
  <c r="J323" i="22"/>
  <c r="K323" i="22"/>
  <c r="L323" i="22"/>
  <c r="M323" i="22"/>
  <c r="N323" i="22"/>
  <c r="P323" i="22"/>
  <c r="Q323" i="22"/>
  <c r="R323" i="22"/>
  <c r="S323" i="22"/>
  <c r="T323" i="22"/>
  <c r="U323" i="22"/>
  <c r="V323" i="22"/>
  <c r="W323" i="22"/>
  <c r="A324" i="22"/>
  <c r="B324" i="22"/>
  <c r="I324" i="22"/>
  <c r="J324" i="22"/>
  <c r="K324" i="22"/>
  <c r="L324" i="22"/>
  <c r="M324" i="22"/>
  <c r="N324" i="22"/>
  <c r="P324" i="22"/>
  <c r="Q324" i="22"/>
  <c r="R324" i="22"/>
  <c r="S324" i="22"/>
  <c r="T324" i="22"/>
  <c r="U324" i="22"/>
  <c r="V324" i="22"/>
  <c r="W324" i="22"/>
  <c r="A325" i="22"/>
  <c r="B325" i="22"/>
  <c r="I325" i="22"/>
  <c r="J325" i="22"/>
  <c r="K325" i="22"/>
  <c r="L325" i="22"/>
  <c r="M325" i="22"/>
  <c r="N325" i="22"/>
  <c r="P325" i="22"/>
  <c r="Q325" i="22"/>
  <c r="R325" i="22"/>
  <c r="S325" i="22"/>
  <c r="T325" i="22"/>
  <c r="U325" i="22"/>
  <c r="V325" i="22"/>
  <c r="W325" i="22"/>
  <c r="A326" i="22"/>
  <c r="B326" i="22"/>
  <c r="I326" i="22"/>
  <c r="J326" i="22"/>
  <c r="K326" i="22"/>
  <c r="L326" i="22"/>
  <c r="M326" i="22"/>
  <c r="N326" i="22"/>
  <c r="P326" i="22"/>
  <c r="Q326" i="22"/>
  <c r="R326" i="22"/>
  <c r="S326" i="22"/>
  <c r="T326" i="22"/>
  <c r="U326" i="22"/>
  <c r="V326" i="22"/>
  <c r="W326" i="22"/>
  <c r="A327" i="22"/>
  <c r="B327" i="22"/>
  <c r="I327" i="22"/>
  <c r="J327" i="22"/>
  <c r="K327" i="22"/>
  <c r="L327" i="22"/>
  <c r="M327" i="22"/>
  <c r="N327" i="22"/>
  <c r="P327" i="22"/>
  <c r="Q327" i="22"/>
  <c r="R327" i="22"/>
  <c r="S327" i="22"/>
  <c r="T327" i="22"/>
  <c r="U327" i="22"/>
  <c r="V327" i="22"/>
  <c r="W327" i="22"/>
  <c r="A328" i="22"/>
  <c r="B328" i="22"/>
  <c r="I328" i="22"/>
  <c r="J328" i="22"/>
  <c r="K328" i="22"/>
  <c r="L328" i="22"/>
  <c r="M328" i="22"/>
  <c r="N328" i="22"/>
  <c r="P328" i="22"/>
  <c r="Q328" i="22"/>
  <c r="R328" i="22"/>
  <c r="S328" i="22"/>
  <c r="T328" i="22"/>
  <c r="U328" i="22"/>
  <c r="V328" i="22"/>
  <c r="W328" i="22"/>
  <c r="A329" i="22"/>
  <c r="B329" i="22"/>
  <c r="I329" i="22"/>
  <c r="J329" i="22"/>
  <c r="K329" i="22"/>
  <c r="L329" i="22"/>
  <c r="M329" i="22"/>
  <c r="N329" i="22"/>
  <c r="P329" i="22"/>
  <c r="Q329" i="22"/>
  <c r="R329" i="22"/>
  <c r="S329" i="22"/>
  <c r="T329" i="22"/>
  <c r="U329" i="22"/>
  <c r="V329" i="22"/>
  <c r="W329" i="22"/>
  <c r="A330" i="22"/>
  <c r="B330" i="22"/>
  <c r="I330" i="22"/>
  <c r="J330" i="22"/>
  <c r="K330" i="22"/>
  <c r="L330" i="22"/>
  <c r="M330" i="22"/>
  <c r="N330" i="22"/>
  <c r="P330" i="22"/>
  <c r="Q330" i="22"/>
  <c r="R330" i="22"/>
  <c r="S330" i="22"/>
  <c r="T330" i="22"/>
  <c r="U330" i="22"/>
  <c r="V330" i="22"/>
  <c r="W330" i="22"/>
  <c r="A331" i="22"/>
  <c r="B331" i="22"/>
  <c r="I331" i="22"/>
  <c r="J331" i="22"/>
  <c r="K331" i="22"/>
  <c r="L331" i="22"/>
  <c r="M331" i="22"/>
  <c r="N331" i="22"/>
  <c r="P331" i="22"/>
  <c r="Q331" i="22"/>
  <c r="R331" i="22"/>
  <c r="S331" i="22"/>
  <c r="T331" i="22"/>
  <c r="U331" i="22"/>
  <c r="V331" i="22"/>
  <c r="W331" i="22"/>
  <c r="A332" i="22"/>
  <c r="B332" i="22"/>
  <c r="I332" i="22"/>
  <c r="J332" i="22"/>
  <c r="K332" i="22"/>
  <c r="L332" i="22"/>
  <c r="M332" i="22"/>
  <c r="N332" i="22"/>
  <c r="P332" i="22"/>
  <c r="Q332" i="22"/>
  <c r="R332" i="22"/>
  <c r="S332" i="22"/>
  <c r="T332" i="22"/>
  <c r="U332" i="22"/>
  <c r="V332" i="22"/>
  <c r="W332" i="22"/>
  <c r="A333" i="22"/>
  <c r="B333" i="22"/>
  <c r="I333" i="22"/>
  <c r="J333" i="22"/>
  <c r="K333" i="22"/>
  <c r="L333" i="22"/>
  <c r="M333" i="22"/>
  <c r="N333" i="22"/>
  <c r="P333" i="22"/>
  <c r="Q333" i="22"/>
  <c r="R333" i="22"/>
  <c r="S333" i="22"/>
  <c r="T333" i="22"/>
  <c r="U333" i="22"/>
  <c r="V333" i="22"/>
  <c r="W333" i="22"/>
  <c r="A334" i="22"/>
  <c r="B334" i="22"/>
  <c r="I334" i="22"/>
  <c r="J334" i="22"/>
  <c r="K334" i="22"/>
  <c r="L334" i="22"/>
  <c r="M334" i="22"/>
  <c r="N334" i="22"/>
  <c r="P334" i="22"/>
  <c r="Q334" i="22"/>
  <c r="R334" i="22"/>
  <c r="S334" i="22"/>
  <c r="T334" i="22"/>
  <c r="U334" i="22"/>
  <c r="V334" i="22"/>
  <c r="W334" i="22"/>
  <c r="A335" i="22"/>
  <c r="B335" i="22"/>
  <c r="I335" i="22"/>
  <c r="J335" i="22"/>
  <c r="K335" i="22"/>
  <c r="L335" i="22"/>
  <c r="M335" i="22"/>
  <c r="N335" i="22"/>
  <c r="P335" i="22"/>
  <c r="Q335" i="22"/>
  <c r="R335" i="22"/>
  <c r="S335" i="22"/>
  <c r="T335" i="22"/>
  <c r="U335" i="22"/>
  <c r="V335" i="22"/>
  <c r="W335" i="22"/>
  <c r="A336" i="22"/>
  <c r="B336" i="22"/>
  <c r="I336" i="22"/>
  <c r="J336" i="22"/>
  <c r="K336" i="22"/>
  <c r="L336" i="22"/>
  <c r="M336" i="22"/>
  <c r="N336" i="22"/>
  <c r="P336" i="22"/>
  <c r="Q336" i="22"/>
  <c r="R336" i="22"/>
  <c r="S336" i="22"/>
  <c r="T336" i="22"/>
  <c r="U336" i="22"/>
  <c r="V336" i="22"/>
  <c r="W336" i="22"/>
  <c r="A337" i="22"/>
  <c r="B337" i="22"/>
  <c r="I337" i="22"/>
  <c r="J337" i="22"/>
  <c r="K337" i="22"/>
  <c r="L337" i="22"/>
  <c r="M337" i="22"/>
  <c r="N337" i="22"/>
  <c r="P337" i="22"/>
  <c r="Q337" i="22"/>
  <c r="R337" i="22"/>
  <c r="S337" i="22"/>
  <c r="T337" i="22"/>
  <c r="U337" i="22"/>
  <c r="V337" i="22"/>
  <c r="W337" i="22"/>
  <c r="A338" i="22"/>
  <c r="B338" i="22"/>
  <c r="I338" i="22"/>
  <c r="J338" i="22"/>
  <c r="K338" i="22"/>
  <c r="L338" i="22"/>
  <c r="M338" i="22"/>
  <c r="N338" i="22"/>
  <c r="P338" i="22"/>
  <c r="Q338" i="22"/>
  <c r="R338" i="22"/>
  <c r="S338" i="22"/>
  <c r="T338" i="22"/>
  <c r="U338" i="22"/>
  <c r="V338" i="22"/>
  <c r="W338" i="22"/>
  <c r="A339" i="22"/>
  <c r="B339" i="22"/>
  <c r="I339" i="22"/>
  <c r="J339" i="22"/>
  <c r="K339" i="22"/>
  <c r="L339" i="22"/>
  <c r="M339" i="22"/>
  <c r="N339" i="22"/>
  <c r="P339" i="22"/>
  <c r="Q339" i="22"/>
  <c r="R339" i="22"/>
  <c r="S339" i="22"/>
  <c r="T339" i="22"/>
  <c r="U339" i="22"/>
  <c r="V339" i="22"/>
  <c r="W339" i="22"/>
  <c r="A340" i="22"/>
  <c r="B340" i="22"/>
  <c r="I340" i="22"/>
  <c r="J340" i="22"/>
  <c r="K340" i="22"/>
  <c r="L340" i="22"/>
  <c r="M340" i="22"/>
  <c r="N340" i="22"/>
  <c r="P340" i="22"/>
  <c r="Q340" i="22"/>
  <c r="R340" i="22"/>
  <c r="S340" i="22"/>
  <c r="T340" i="22"/>
  <c r="U340" i="22"/>
  <c r="V340" i="22"/>
  <c r="W340" i="22"/>
  <c r="A341" i="22"/>
  <c r="B341" i="22"/>
  <c r="I341" i="22"/>
  <c r="J341" i="22"/>
  <c r="K341" i="22"/>
  <c r="L341" i="22"/>
  <c r="M341" i="22"/>
  <c r="N341" i="22"/>
  <c r="P341" i="22"/>
  <c r="Q341" i="22"/>
  <c r="R341" i="22"/>
  <c r="S341" i="22"/>
  <c r="T341" i="22"/>
  <c r="U341" i="22"/>
  <c r="V341" i="22"/>
  <c r="W341" i="22"/>
  <c r="A342" i="22"/>
  <c r="B342" i="22"/>
  <c r="I342" i="22"/>
  <c r="J342" i="22"/>
  <c r="K342" i="22"/>
  <c r="L342" i="22"/>
  <c r="M342" i="22"/>
  <c r="N342" i="22"/>
  <c r="P342" i="22"/>
  <c r="Q342" i="22"/>
  <c r="R342" i="22"/>
  <c r="S342" i="22"/>
  <c r="T342" i="22"/>
  <c r="U342" i="22"/>
  <c r="V342" i="22"/>
  <c r="W342" i="22"/>
  <c r="A343" i="22"/>
  <c r="B343" i="22"/>
  <c r="I343" i="22"/>
  <c r="J343" i="22"/>
  <c r="K343" i="22"/>
  <c r="L343" i="22"/>
  <c r="M343" i="22"/>
  <c r="N343" i="22"/>
  <c r="P343" i="22"/>
  <c r="Q343" i="22"/>
  <c r="R343" i="22"/>
  <c r="S343" i="22"/>
  <c r="T343" i="22"/>
  <c r="U343" i="22"/>
  <c r="V343" i="22"/>
  <c r="W343" i="22"/>
  <c r="A344" i="22"/>
  <c r="B344" i="22"/>
  <c r="I344" i="22"/>
  <c r="J344" i="22"/>
  <c r="K344" i="22"/>
  <c r="L344" i="22"/>
  <c r="M344" i="22"/>
  <c r="N344" i="22"/>
  <c r="P344" i="22"/>
  <c r="Q344" i="22"/>
  <c r="R344" i="22"/>
  <c r="S344" i="22"/>
  <c r="T344" i="22"/>
  <c r="U344" i="22"/>
  <c r="V344" i="22"/>
  <c r="W344" i="22"/>
  <c r="A345" i="22"/>
  <c r="B345" i="22"/>
  <c r="I345" i="22"/>
  <c r="J345" i="22"/>
  <c r="K345" i="22"/>
  <c r="L345" i="22"/>
  <c r="M345" i="22"/>
  <c r="N345" i="22"/>
  <c r="P345" i="22"/>
  <c r="Q345" i="22"/>
  <c r="R345" i="22"/>
  <c r="S345" i="22"/>
  <c r="T345" i="22"/>
  <c r="U345" i="22"/>
  <c r="V345" i="22"/>
  <c r="W345" i="22"/>
  <c r="A346" i="22"/>
  <c r="B346" i="22"/>
  <c r="I346" i="22"/>
  <c r="J346" i="22"/>
  <c r="K346" i="22"/>
  <c r="L346" i="22"/>
  <c r="M346" i="22"/>
  <c r="N346" i="22"/>
  <c r="P346" i="22"/>
  <c r="Q346" i="22"/>
  <c r="R346" i="22"/>
  <c r="S346" i="22"/>
  <c r="T346" i="22"/>
  <c r="U346" i="22"/>
  <c r="V346" i="22"/>
  <c r="W346" i="22"/>
  <c r="A347" i="22"/>
  <c r="B347" i="22"/>
  <c r="I347" i="22"/>
  <c r="J347" i="22"/>
  <c r="K347" i="22"/>
  <c r="L347" i="22"/>
  <c r="M347" i="22"/>
  <c r="N347" i="22"/>
  <c r="P347" i="22"/>
  <c r="Q347" i="22"/>
  <c r="R347" i="22"/>
  <c r="S347" i="22"/>
  <c r="T347" i="22"/>
  <c r="U347" i="22"/>
  <c r="V347" i="22"/>
  <c r="W347" i="22"/>
  <c r="A348" i="22"/>
  <c r="B348" i="22"/>
  <c r="I348" i="22"/>
  <c r="J348" i="22"/>
  <c r="K348" i="22"/>
  <c r="L348" i="22"/>
  <c r="M348" i="22"/>
  <c r="N348" i="22"/>
  <c r="P348" i="22"/>
  <c r="Q348" i="22"/>
  <c r="R348" i="22"/>
  <c r="S348" i="22"/>
  <c r="T348" i="22"/>
  <c r="U348" i="22"/>
  <c r="V348" i="22"/>
  <c r="W348" i="22"/>
  <c r="A349" i="22"/>
  <c r="B349" i="22"/>
  <c r="I349" i="22"/>
  <c r="J349" i="22"/>
  <c r="K349" i="22"/>
  <c r="L349" i="22"/>
  <c r="M349" i="22"/>
  <c r="N349" i="22"/>
  <c r="P349" i="22"/>
  <c r="Q349" i="22"/>
  <c r="R349" i="22"/>
  <c r="S349" i="22"/>
  <c r="T349" i="22"/>
  <c r="U349" i="22"/>
  <c r="V349" i="22"/>
  <c r="W349" i="22"/>
  <c r="A350" i="22"/>
  <c r="B350" i="22"/>
  <c r="I350" i="22"/>
  <c r="J350" i="22"/>
  <c r="K350" i="22"/>
  <c r="L350" i="22"/>
  <c r="M350" i="22"/>
  <c r="N350" i="22"/>
  <c r="P350" i="22"/>
  <c r="Q350" i="22"/>
  <c r="R350" i="22"/>
  <c r="S350" i="22"/>
  <c r="T350" i="22"/>
  <c r="U350" i="22"/>
  <c r="V350" i="22"/>
  <c r="W350" i="22"/>
  <c r="A351" i="22"/>
  <c r="B351" i="22"/>
  <c r="I351" i="22"/>
  <c r="J351" i="22"/>
  <c r="K351" i="22"/>
  <c r="L351" i="22"/>
  <c r="M351" i="22"/>
  <c r="N351" i="22"/>
  <c r="P351" i="22"/>
  <c r="Q351" i="22"/>
  <c r="R351" i="22"/>
  <c r="S351" i="22"/>
  <c r="T351" i="22"/>
  <c r="U351" i="22"/>
  <c r="V351" i="22"/>
  <c r="W351" i="22"/>
  <c r="A352" i="22"/>
  <c r="B352" i="22"/>
  <c r="I352" i="22"/>
  <c r="J352" i="22"/>
  <c r="K352" i="22"/>
  <c r="L352" i="22"/>
  <c r="M352" i="22"/>
  <c r="N352" i="22"/>
  <c r="P352" i="22"/>
  <c r="Q352" i="22"/>
  <c r="R352" i="22"/>
  <c r="S352" i="22"/>
  <c r="T352" i="22"/>
  <c r="U352" i="22"/>
  <c r="V352" i="22"/>
  <c r="W352" i="22"/>
  <c r="A353" i="22"/>
  <c r="B353" i="22"/>
  <c r="I353" i="22"/>
  <c r="J353" i="22"/>
  <c r="K353" i="22"/>
  <c r="L353" i="22"/>
  <c r="M353" i="22"/>
  <c r="N353" i="22"/>
  <c r="P353" i="22"/>
  <c r="Q353" i="22"/>
  <c r="R353" i="22"/>
  <c r="S353" i="22"/>
  <c r="T353" i="22"/>
  <c r="U353" i="22"/>
  <c r="V353" i="22"/>
  <c r="W353" i="22"/>
  <c r="A354" i="22"/>
  <c r="B354" i="22"/>
  <c r="I354" i="22"/>
  <c r="J354" i="22"/>
  <c r="K354" i="22"/>
  <c r="L354" i="22"/>
  <c r="M354" i="22"/>
  <c r="N354" i="22"/>
  <c r="P354" i="22"/>
  <c r="Q354" i="22"/>
  <c r="R354" i="22"/>
  <c r="S354" i="22"/>
  <c r="T354" i="22"/>
  <c r="U354" i="22"/>
  <c r="V354" i="22"/>
  <c r="W354" i="22"/>
  <c r="A355" i="22"/>
  <c r="B355" i="22"/>
  <c r="I355" i="22"/>
  <c r="J355" i="22"/>
  <c r="K355" i="22"/>
  <c r="L355" i="22"/>
  <c r="M355" i="22"/>
  <c r="N355" i="22"/>
  <c r="P355" i="22"/>
  <c r="Q355" i="22"/>
  <c r="R355" i="22"/>
  <c r="S355" i="22"/>
  <c r="T355" i="22"/>
  <c r="U355" i="22"/>
  <c r="V355" i="22"/>
  <c r="W355" i="22"/>
  <c r="A356" i="22"/>
  <c r="B356" i="22"/>
  <c r="I356" i="22"/>
  <c r="J356" i="22"/>
  <c r="K356" i="22"/>
  <c r="L356" i="22"/>
  <c r="M356" i="22"/>
  <c r="N356" i="22"/>
  <c r="P356" i="22"/>
  <c r="Q356" i="22"/>
  <c r="R356" i="22"/>
  <c r="S356" i="22"/>
  <c r="T356" i="22"/>
  <c r="U356" i="22"/>
  <c r="V356" i="22"/>
  <c r="W356" i="22"/>
  <c r="A357" i="22"/>
  <c r="B357" i="22"/>
  <c r="I357" i="22"/>
  <c r="J357" i="22"/>
  <c r="K357" i="22"/>
  <c r="L357" i="22"/>
  <c r="M357" i="22"/>
  <c r="N357" i="22"/>
  <c r="P357" i="22"/>
  <c r="Q357" i="22"/>
  <c r="R357" i="22"/>
  <c r="S357" i="22"/>
  <c r="T357" i="22"/>
  <c r="U357" i="22"/>
  <c r="V357" i="22"/>
  <c r="W357" i="22"/>
  <c r="A358" i="22"/>
  <c r="B358" i="22"/>
  <c r="I358" i="22"/>
  <c r="J358" i="22"/>
  <c r="K358" i="22"/>
  <c r="L358" i="22"/>
  <c r="M358" i="22"/>
  <c r="N358" i="22"/>
  <c r="P358" i="22"/>
  <c r="Q358" i="22"/>
  <c r="R358" i="22"/>
  <c r="S358" i="22"/>
  <c r="T358" i="22"/>
  <c r="U358" i="22"/>
  <c r="V358" i="22"/>
  <c r="W358" i="22"/>
  <c r="A359" i="22"/>
  <c r="B359" i="22"/>
  <c r="I359" i="22"/>
  <c r="J359" i="22"/>
  <c r="K359" i="22"/>
  <c r="L359" i="22"/>
  <c r="M359" i="22"/>
  <c r="N359" i="22"/>
  <c r="P359" i="22"/>
  <c r="Q359" i="22"/>
  <c r="R359" i="22"/>
  <c r="S359" i="22"/>
  <c r="T359" i="22"/>
  <c r="U359" i="22"/>
  <c r="V359" i="22"/>
  <c r="W359" i="22"/>
  <c r="A360" i="22"/>
  <c r="B360" i="22"/>
  <c r="I360" i="22"/>
  <c r="J360" i="22"/>
  <c r="K360" i="22"/>
  <c r="L360" i="22"/>
  <c r="M360" i="22"/>
  <c r="N360" i="22"/>
  <c r="P360" i="22"/>
  <c r="Q360" i="22"/>
  <c r="R360" i="22"/>
  <c r="S360" i="22"/>
  <c r="T360" i="22"/>
  <c r="U360" i="22"/>
  <c r="V360" i="22"/>
  <c r="W360" i="22"/>
  <c r="A361" i="22"/>
  <c r="B361" i="22"/>
  <c r="I361" i="22"/>
  <c r="J361" i="22"/>
  <c r="K361" i="22"/>
  <c r="L361" i="22"/>
  <c r="M361" i="22"/>
  <c r="N361" i="22"/>
  <c r="P361" i="22"/>
  <c r="Q361" i="22"/>
  <c r="R361" i="22"/>
  <c r="S361" i="22"/>
  <c r="T361" i="22"/>
  <c r="U361" i="22"/>
  <c r="V361" i="22"/>
  <c r="W361" i="22"/>
  <c r="A362" i="22"/>
  <c r="B362" i="22"/>
  <c r="I362" i="22"/>
  <c r="J362" i="22"/>
  <c r="K362" i="22"/>
  <c r="L362" i="22"/>
  <c r="M362" i="22"/>
  <c r="N362" i="22"/>
  <c r="P362" i="22"/>
  <c r="Q362" i="22"/>
  <c r="R362" i="22"/>
  <c r="S362" i="22"/>
  <c r="T362" i="22"/>
  <c r="U362" i="22"/>
  <c r="V362" i="22"/>
  <c r="W362" i="22"/>
  <c r="A363" i="22"/>
  <c r="B363" i="22"/>
  <c r="I363" i="22"/>
  <c r="J363" i="22"/>
  <c r="K363" i="22"/>
  <c r="L363" i="22"/>
  <c r="M363" i="22"/>
  <c r="N363" i="22"/>
  <c r="P363" i="22"/>
  <c r="Q363" i="22"/>
  <c r="R363" i="22"/>
  <c r="S363" i="22"/>
  <c r="T363" i="22"/>
  <c r="U363" i="22"/>
  <c r="V363" i="22"/>
  <c r="W363" i="22"/>
  <c r="A364" i="22"/>
  <c r="B364" i="22"/>
  <c r="I364" i="22"/>
  <c r="J364" i="22"/>
  <c r="K364" i="22"/>
  <c r="L364" i="22"/>
  <c r="M364" i="22"/>
  <c r="N364" i="22"/>
  <c r="P364" i="22"/>
  <c r="Q364" i="22"/>
  <c r="R364" i="22"/>
  <c r="S364" i="22"/>
  <c r="T364" i="22"/>
  <c r="U364" i="22"/>
  <c r="V364" i="22"/>
  <c r="W364" i="22"/>
  <c r="A365" i="22"/>
  <c r="B365" i="22"/>
  <c r="I365" i="22"/>
  <c r="J365" i="22"/>
  <c r="K365" i="22"/>
  <c r="L365" i="22"/>
  <c r="M365" i="22"/>
  <c r="N365" i="22"/>
  <c r="P365" i="22"/>
  <c r="Q365" i="22"/>
  <c r="R365" i="22"/>
  <c r="S365" i="22"/>
  <c r="T365" i="22"/>
  <c r="U365" i="22"/>
  <c r="V365" i="22"/>
  <c r="W365" i="22"/>
  <c r="A366" i="22"/>
  <c r="B366" i="22"/>
  <c r="I366" i="22"/>
  <c r="J366" i="22"/>
  <c r="K366" i="22"/>
  <c r="L366" i="22"/>
  <c r="M366" i="22"/>
  <c r="N366" i="22"/>
  <c r="P366" i="22"/>
  <c r="Q366" i="22"/>
  <c r="R366" i="22"/>
  <c r="S366" i="22"/>
  <c r="T366" i="22"/>
  <c r="U366" i="22"/>
  <c r="V366" i="22"/>
  <c r="W366" i="22"/>
  <c r="A367" i="22"/>
  <c r="B367" i="22"/>
  <c r="I367" i="22"/>
  <c r="J367" i="22"/>
  <c r="K367" i="22"/>
  <c r="L367" i="22"/>
  <c r="M367" i="22"/>
  <c r="N367" i="22"/>
  <c r="P367" i="22"/>
  <c r="Q367" i="22"/>
  <c r="R367" i="22"/>
  <c r="S367" i="22"/>
  <c r="T367" i="22"/>
  <c r="U367" i="22"/>
  <c r="V367" i="22"/>
  <c r="W367" i="22"/>
  <c r="A368" i="22"/>
  <c r="B368" i="22"/>
  <c r="I368" i="22"/>
  <c r="J368" i="22"/>
  <c r="K368" i="22"/>
  <c r="L368" i="22"/>
  <c r="M368" i="22"/>
  <c r="N368" i="22"/>
  <c r="P368" i="22"/>
  <c r="Q368" i="22"/>
  <c r="R368" i="22"/>
  <c r="S368" i="22"/>
  <c r="T368" i="22"/>
  <c r="U368" i="22"/>
  <c r="V368" i="22"/>
  <c r="W368" i="22"/>
  <c r="A369" i="22"/>
  <c r="B369" i="22"/>
  <c r="I369" i="22"/>
  <c r="J369" i="22"/>
  <c r="K369" i="22"/>
  <c r="L369" i="22"/>
  <c r="M369" i="22"/>
  <c r="N369" i="22"/>
  <c r="P369" i="22"/>
  <c r="Q369" i="22"/>
  <c r="R369" i="22"/>
  <c r="S369" i="22"/>
  <c r="T369" i="22"/>
  <c r="U369" i="22"/>
  <c r="V369" i="22"/>
  <c r="W369" i="22"/>
  <c r="A370" i="22"/>
  <c r="B370" i="22"/>
  <c r="I370" i="22"/>
  <c r="J370" i="22"/>
  <c r="K370" i="22"/>
  <c r="L370" i="22"/>
  <c r="M370" i="22"/>
  <c r="N370" i="22"/>
  <c r="P370" i="22"/>
  <c r="Q370" i="22"/>
  <c r="R370" i="22"/>
  <c r="S370" i="22"/>
  <c r="T370" i="22"/>
  <c r="U370" i="22"/>
  <c r="V370" i="22"/>
  <c r="W370" i="22"/>
  <c r="A371" i="22"/>
  <c r="B371" i="22"/>
  <c r="I371" i="22"/>
  <c r="J371" i="22"/>
  <c r="K371" i="22"/>
  <c r="L371" i="22"/>
  <c r="M371" i="22"/>
  <c r="N371" i="22"/>
  <c r="P371" i="22"/>
  <c r="Q371" i="22"/>
  <c r="R371" i="22"/>
  <c r="S371" i="22"/>
  <c r="T371" i="22"/>
  <c r="U371" i="22"/>
  <c r="V371" i="22"/>
  <c r="W371" i="22"/>
  <c r="B1" i="32"/>
  <c r="C1" i="32"/>
  <c r="D1" i="32"/>
  <c r="E1" i="32"/>
  <c r="F1" i="32"/>
  <c r="G1" i="32"/>
  <c r="H1" i="32"/>
  <c r="I1" i="32"/>
  <c r="J1" i="32"/>
  <c r="K1" i="32"/>
  <c r="L1" i="32"/>
  <c r="M1" i="32"/>
  <c r="N1" i="32"/>
  <c r="O1" i="32"/>
  <c r="P1" i="32"/>
  <c r="Q1" i="32"/>
  <c r="R1" i="32"/>
  <c r="S1" i="32"/>
  <c r="T1" i="32"/>
  <c r="U1" i="32"/>
  <c r="V1" i="32"/>
  <c r="W1" i="32"/>
  <c r="K2" i="32"/>
  <c r="K3" i="32"/>
  <c r="L3" i="32"/>
  <c r="T3" i="32"/>
  <c r="B6" i="32"/>
  <c r="I6" i="32"/>
  <c r="J6" i="32"/>
  <c r="K6" i="32"/>
  <c r="L6" i="32"/>
  <c r="M6" i="32"/>
  <c r="N6" i="32"/>
  <c r="P6" i="32"/>
  <c r="Q6" i="32"/>
  <c r="R6" i="32"/>
  <c r="S6" i="32"/>
  <c r="T6" i="32"/>
  <c r="U6" i="32"/>
  <c r="V6" i="32"/>
  <c r="W6" i="32"/>
  <c r="A7" i="32"/>
  <c r="B7" i="32"/>
  <c r="I7" i="32"/>
  <c r="J7" i="32"/>
  <c r="K7" i="32"/>
  <c r="L7" i="32"/>
  <c r="M7" i="32"/>
  <c r="N7" i="32"/>
  <c r="P7" i="32"/>
  <c r="Q7" i="32"/>
  <c r="R7" i="32"/>
  <c r="S7" i="32"/>
  <c r="T7" i="32"/>
  <c r="U7" i="32"/>
  <c r="V7" i="32"/>
  <c r="W7" i="32"/>
  <c r="A8" i="32"/>
  <c r="B8" i="32"/>
  <c r="I8" i="32"/>
  <c r="J8" i="32"/>
  <c r="K8" i="32"/>
  <c r="L8" i="32"/>
  <c r="M8" i="32"/>
  <c r="N8" i="32"/>
  <c r="P8" i="32"/>
  <c r="Q8" i="32"/>
  <c r="R8" i="32"/>
  <c r="S8" i="32"/>
  <c r="T8" i="32"/>
  <c r="U8" i="32"/>
  <c r="V8" i="32"/>
  <c r="W8" i="32"/>
  <c r="A9" i="32"/>
  <c r="B9" i="32"/>
  <c r="I9" i="32"/>
  <c r="J9" i="32"/>
  <c r="K9" i="32"/>
  <c r="L9" i="32"/>
  <c r="M9" i="32"/>
  <c r="N9" i="32"/>
  <c r="P9" i="32"/>
  <c r="Q9" i="32"/>
  <c r="R9" i="32"/>
  <c r="S9" i="32"/>
  <c r="T9" i="32"/>
  <c r="U9" i="32"/>
  <c r="V9" i="32"/>
  <c r="W9" i="32"/>
  <c r="A10" i="32"/>
  <c r="B10" i="32"/>
  <c r="I10" i="32"/>
  <c r="J10" i="32"/>
  <c r="K10" i="32"/>
  <c r="L10" i="32"/>
  <c r="M10" i="32"/>
  <c r="N10" i="32"/>
  <c r="P10" i="32"/>
  <c r="Q10" i="32"/>
  <c r="R10" i="32"/>
  <c r="S10" i="32"/>
  <c r="T10" i="32"/>
  <c r="U10" i="32"/>
  <c r="V10" i="32"/>
  <c r="W10" i="32"/>
  <c r="A11" i="32"/>
  <c r="B11" i="32"/>
  <c r="I11" i="32"/>
  <c r="J11" i="32"/>
  <c r="K11" i="32"/>
  <c r="L11" i="32"/>
  <c r="M11" i="32"/>
  <c r="N11" i="32"/>
  <c r="P11" i="32"/>
  <c r="Q11" i="32"/>
  <c r="R11" i="32"/>
  <c r="S11" i="32"/>
  <c r="T11" i="32"/>
  <c r="U11" i="32"/>
  <c r="V11" i="32"/>
  <c r="W11" i="32"/>
  <c r="A12" i="32"/>
  <c r="B12" i="32"/>
  <c r="I12" i="32"/>
  <c r="J12" i="32"/>
  <c r="K12" i="32"/>
  <c r="L12" i="32"/>
  <c r="M12" i="32"/>
  <c r="N12" i="32"/>
  <c r="P12" i="32"/>
  <c r="Q12" i="32"/>
  <c r="R12" i="32"/>
  <c r="S12" i="32"/>
  <c r="T12" i="32"/>
  <c r="U12" i="32"/>
  <c r="V12" i="32"/>
  <c r="W12" i="32"/>
  <c r="A13" i="32"/>
  <c r="B13" i="32"/>
  <c r="I13" i="32"/>
  <c r="J13" i="32"/>
  <c r="K13" i="32"/>
  <c r="L13" i="32"/>
  <c r="M13" i="32"/>
  <c r="N13" i="32"/>
  <c r="P13" i="32"/>
  <c r="Q13" i="32"/>
  <c r="R13" i="32"/>
  <c r="S13" i="32"/>
  <c r="T13" i="32"/>
  <c r="U13" i="32"/>
  <c r="V13" i="32"/>
  <c r="W13" i="32"/>
  <c r="A14" i="32"/>
  <c r="B14" i="32"/>
  <c r="I14" i="32"/>
  <c r="J14" i="32"/>
  <c r="K14" i="32"/>
  <c r="L14" i="32"/>
  <c r="M14" i="32"/>
  <c r="N14" i="32"/>
  <c r="P14" i="32"/>
  <c r="Q14" i="32"/>
  <c r="R14" i="32"/>
  <c r="S14" i="32"/>
  <c r="T14" i="32"/>
  <c r="U14" i="32"/>
  <c r="V14" i="32"/>
  <c r="W14" i="32"/>
  <c r="A15" i="32"/>
  <c r="B15" i="32"/>
  <c r="I15" i="32"/>
  <c r="J15" i="32"/>
  <c r="K15" i="32"/>
  <c r="L15" i="32"/>
  <c r="M15" i="32"/>
  <c r="N15" i="32"/>
  <c r="P15" i="32"/>
  <c r="Q15" i="32"/>
  <c r="R15" i="32"/>
  <c r="S15" i="32"/>
  <c r="T15" i="32"/>
  <c r="U15" i="32"/>
  <c r="V15" i="32"/>
  <c r="W15" i="32"/>
  <c r="A16" i="32"/>
  <c r="B16" i="32"/>
  <c r="I16" i="32"/>
  <c r="J16" i="32"/>
  <c r="K16" i="32"/>
  <c r="L16" i="32"/>
  <c r="M16" i="32"/>
  <c r="N16" i="32"/>
  <c r="P16" i="32"/>
  <c r="Q16" i="32"/>
  <c r="R16" i="32"/>
  <c r="S16" i="32"/>
  <c r="T16" i="32"/>
  <c r="U16" i="32"/>
  <c r="V16" i="32"/>
  <c r="W16" i="32"/>
  <c r="A17" i="32"/>
  <c r="B17" i="32"/>
  <c r="I17" i="32"/>
  <c r="J17" i="32"/>
  <c r="K17" i="32"/>
  <c r="L17" i="32"/>
  <c r="M17" i="32"/>
  <c r="N17" i="32"/>
  <c r="P17" i="32"/>
  <c r="Q17" i="32"/>
  <c r="R17" i="32"/>
  <c r="S17" i="32"/>
  <c r="T17" i="32"/>
  <c r="U17" i="32"/>
  <c r="V17" i="32"/>
  <c r="W17" i="32"/>
  <c r="A18" i="32"/>
  <c r="B18" i="32"/>
  <c r="I18" i="32"/>
  <c r="J18" i="32"/>
  <c r="K18" i="32"/>
  <c r="L18" i="32"/>
  <c r="M18" i="32"/>
  <c r="N18" i="32"/>
  <c r="P18" i="32"/>
  <c r="Q18" i="32"/>
  <c r="R18" i="32"/>
  <c r="S18" i="32"/>
  <c r="T18" i="32"/>
  <c r="U18" i="32"/>
  <c r="V18" i="32"/>
  <c r="W18" i="32"/>
  <c r="A19" i="32"/>
  <c r="B19" i="32"/>
  <c r="I19" i="32"/>
  <c r="J19" i="32"/>
  <c r="K19" i="32"/>
  <c r="L19" i="32"/>
  <c r="M19" i="32"/>
  <c r="N19" i="32"/>
  <c r="P19" i="32"/>
  <c r="Q19" i="32"/>
  <c r="R19" i="32"/>
  <c r="S19" i="32"/>
  <c r="T19" i="32"/>
  <c r="U19" i="32"/>
  <c r="V19" i="32"/>
  <c r="W19" i="32"/>
  <c r="A20" i="32"/>
  <c r="B20" i="32"/>
  <c r="I20" i="32"/>
  <c r="J20" i="32"/>
  <c r="K20" i="32"/>
  <c r="L20" i="32"/>
  <c r="M20" i="32"/>
  <c r="N20" i="32"/>
  <c r="P20" i="32"/>
  <c r="Q20" i="32"/>
  <c r="R20" i="32"/>
  <c r="S20" i="32"/>
  <c r="T20" i="32"/>
  <c r="U20" i="32"/>
  <c r="V20" i="32"/>
  <c r="W20" i="32"/>
  <c r="A21" i="32"/>
  <c r="B21" i="32"/>
  <c r="I21" i="32"/>
  <c r="J21" i="32"/>
  <c r="K21" i="32"/>
  <c r="L21" i="32"/>
  <c r="M21" i="32"/>
  <c r="N21" i="32"/>
  <c r="P21" i="32"/>
  <c r="Q21" i="32"/>
  <c r="R21" i="32"/>
  <c r="S21" i="32"/>
  <c r="T21" i="32"/>
  <c r="U21" i="32"/>
  <c r="V21" i="32"/>
  <c r="W21" i="32"/>
  <c r="A22" i="32"/>
  <c r="B22" i="32"/>
  <c r="I22" i="32"/>
  <c r="J22" i="32"/>
  <c r="K22" i="32"/>
  <c r="L22" i="32"/>
  <c r="M22" i="32"/>
  <c r="N22" i="32"/>
  <c r="P22" i="32"/>
  <c r="Q22" i="32"/>
  <c r="R22" i="32"/>
  <c r="S22" i="32"/>
  <c r="T22" i="32"/>
  <c r="U22" i="32"/>
  <c r="V22" i="32"/>
  <c r="W22" i="32"/>
  <c r="A23" i="32"/>
  <c r="B23" i="32"/>
  <c r="I23" i="32"/>
  <c r="J23" i="32"/>
  <c r="K23" i="32"/>
  <c r="L23" i="32"/>
  <c r="M23" i="32"/>
  <c r="N23" i="32"/>
  <c r="P23" i="32"/>
  <c r="Q23" i="32"/>
  <c r="R23" i="32"/>
  <c r="S23" i="32"/>
  <c r="T23" i="32"/>
  <c r="U23" i="32"/>
  <c r="V23" i="32"/>
  <c r="W23" i="32"/>
  <c r="A24" i="32"/>
  <c r="B24" i="32"/>
  <c r="I24" i="32"/>
  <c r="J24" i="32"/>
  <c r="K24" i="32"/>
  <c r="L24" i="32"/>
  <c r="M24" i="32"/>
  <c r="N24" i="32"/>
  <c r="P24" i="32"/>
  <c r="Q24" i="32"/>
  <c r="R24" i="32"/>
  <c r="S24" i="32"/>
  <c r="T24" i="32"/>
  <c r="U24" i="32"/>
  <c r="V24" i="32"/>
  <c r="W24" i="32"/>
  <c r="A25" i="32"/>
  <c r="B25" i="32"/>
  <c r="I25" i="32"/>
  <c r="J25" i="32"/>
  <c r="K25" i="32"/>
  <c r="L25" i="32"/>
  <c r="M25" i="32"/>
  <c r="N25" i="32"/>
  <c r="P25" i="32"/>
  <c r="Q25" i="32"/>
  <c r="R25" i="32"/>
  <c r="S25" i="32"/>
  <c r="T25" i="32"/>
  <c r="U25" i="32"/>
  <c r="V25" i="32"/>
  <c r="W25" i="32"/>
  <c r="A26" i="32"/>
  <c r="B26" i="32"/>
  <c r="I26" i="32"/>
  <c r="J26" i="32"/>
  <c r="K26" i="32"/>
  <c r="L26" i="32"/>
  <c r="M26" i="32"/>
  <c r="N26" i="32"/>
  <c r="P26" i="32"/>
  <c r="Q26" i="32"/>
  <c r="R26" i="32"/>
  <c r="S26" i="32"/>
  <c r="T26" i="32"/>
  <c r="U26" i="32"/>
  <c r="V26" i="32"/>
  <c r="W26" i="32"/>
  <c r="A27" i="32"/>
  <c r="B27" i="32"/>
  <c r="I27" i="32"/>
  <c r="J27" i="32"/>
  <c r="K27" i="32"/>
  <c r="L27" i="32"/>
  <c r="M27" i="32"/>
  <c r="N27" i="32"/>
  <c r="P27" i="32"/>
  <c r="Q27" i="32"/>
  <c r="R27" i="32"/>
  <c r="S27" i="32"/>
  <c r="T27" i="32"/>
  <c r="U27" i="32"/>
  <c r="V27" i="32"/>
  <c r="W27" i="32"/>
  <c r="A28" i="32"/>
  <c r="B28" i="32"/>
  <c r="I28" i="32"/>
  <c r="J28" i="32"/>
  <c r="K28" i="32"/>
  <c r="L28" i="32"/>
  <c r="M28" i="32"/>
  <c r="N28" i="32"/>
  <c r="P28" i="32"/>
  <c r="Q28" i="32"/>
  <c r="R28" i="32"/>
  <c r="S28" i="32"/>
  <c r="T28" i="32"/>
  <c r="U28" i="32"/>
  <c r="V28" i="32"/>
  <c r="W28" i="32"/>
  <c r="A29" i="32"/>
  <c r="B29" i="32"/>
  <c r="I29" i="32"/>
  <c r="J29" i="32"/>
  <c r="K29" i="32"/>
  <c r="L29" i="32"/>
  <c r="M29" i="32"/>
  <c r="N29" i="32"/>
  <c r="P29" i="32"/>
  <c r="Q29" i="32"/>
  <c r="R29" i="32"/>
  <c r="S29" i="32"/>
  <c r="T29" i="32"/>
  <c r="U29" i="32"/>
  <c r="V29" i="32"/>
  <c r="W29" i="32"/>
  <c r="A30" i="32"/>
  <c r="B30" i="32"/>
  <c r="I30" i="32"/>
  <c r="J30" i="32"/>
  <c r="K30" i="32"/>
  <c r="L30" i="32"/>
  <c r="M30" i="32"/>
  <c r="N30" i="32"/>
  <c r="P30" i="32"/>
  <c r="Q30" i="32"/>
  <c r="R30" i="32"/>
  <c r="S30" i="32"/>
  <c r="T30" i="32"/>
  <c r="U30" i="32"/>
  <c r="V30" i="32"/>
  <c r="W30" i="32"/>
  <c r="A31" i="32"/>
  <c r="B31" i="32"/>
  <c r="I31" i="32"/>
  <c r="J31" i="32"/>
  <c r="K31" i="32"/>
  <c r="L31" i="32"/>
  <c r="M31" i="32"/>
  <c r="N31" i="32"/>
  <c r="P31" i="32"/>
  <c r="Q31" i="32"/>
  <c r="R31" i="32"/>
  <c r="S31" i="32"/>
  <c r="T31" i="32"/>
  <c r="U31" i="32"/>
  <c r="V31" i="32"/>
  <c r="W31" i="32"/>
  <c r="A32" i="32"/>
  <c r="B32" i="32"/>
  <c r="I32" i="32"/>
  <c r="J32" i="32"/>
  <c r="K32" i="32"/>
  <c r="L32" i="32"/>
  <c r="M32" i="32"/>
  <c r="N32" i="32"/>
  <c r="P32" i="32"/>
  <c r="Q32" i="32"/>
  <c r="R32" i="32"/>
  <c r="S32" i="32"/>
  <c r="T32" i="32"/>
  <c r="U32" i="32"/>
  <c r="V32" i="32"/>
  <c r="W32" i="32"/>
  <c r="A33" i="32"/>
  <c r="B33" i="32"/>
  <c r="I33" i="32"/>
  <c r="J33" i="32"/>
  <c r="K33" i="32"/>
  <c r="L33" i="32"/>
  <c r="M33" i="32"/>
  <c r="N33" i="32"/>
  <c r="P33" i="32"/>
  <c r="Q33" i="32"/>
  <c r="R33" i="32"/>
  <c r="S33" i="32"/>
  <c r="T33" i="32"/>
  <c r="U33" i="32"/>
  <c r="V33" i="32"/>
  <c r="W33" i="32"/>
  <c r="A34" i="32"/>
  <c r="B34" i="32"/>
  <c r="I34" i="32"/>
  <c r="J34" i="32"/>
  <c r="K34" i="32"/>
  <c r="L34" i="32"/>
  <c r="M34" i="32"/>
  <c r="N34" i="32"/>
  <c r="P34" i="32"/>
  <c r="Q34" i="32"/>
  <c r="R34" i="32"/>
  <c r="S34" i="32"/>
  <c r="T34" i="32"/>
  <c r="U34" i="32"/>
  <c r="V34" i="32"/>
  <c r="W34" i="32"/>
  <c r="A35" i="32"/>
  <c r="B35" i="32"/>
  <c r="I35" i="32"/>
  <c r="J35" i="32"/>
  <c r="K35" i="32"/>
  <c r="L35" i="32"/>
  <c r="M35" i="32"/>
  <c r="N35" i="32"/>
  <c r="P35" i="32"/>
  <c r="Q35" i="32"/>
  <c r="R35" i="32"/>
  <c r="S35" i="32"/>
  <c r="T35" i="32"/>
  <c r="U35" i="32"/>
  <c r="V35" i="32"/>
  <c r="W35" i="32"/>
  <c r="A36" i="32"/>
  <c r="B36" i="32"/>
  <c r="I36" i="32"/>
  <c r="J36" i="32"/>
  <c r="K36" i="32"/>
  <c r="L36" i="32"/>
  <c r="M36" i="32"/>
  <c r="N36" i="32"/>
  <c r="P36" i="32"/>
  <c r="Q36" i="32"/>
  <c r="R36" i="32"/>
  <c r="S36" i="32"/>
  <c r="T36" i="32"/>
  <c r="U36" i="32"/>
  <c r="V36" i="32"/>
  <c r="W36" i="32"/>
  <c r="A37" i="32"/>
  <c r="B37" i="32"/>
  <c r="I37" i="32"/>
  <c r="J37" i="32"/>
  <c r="K37" i="32"/>
  <c r="L37" i="32"/>
  <c r="M37" i="32"/>
  <c r="N37" i="32"/>
  <c r="P37" i="32"/>
  <c r="Q37" i="32"/>
  <c r="R37" i="32"/>
  <c r="S37" i="32"/>
  <c r="T37" i="32"/>
  <c r="U37" i="32"/>
  <c r="V37" i="32"/>
  <c r="W37" i="32"/>
  <c r="A38" i="32"/>
  <c r="B38" i="32"/>
  <c r="I38" i="32"/>
  <c r="J38" i="32"/>
  <c r="K38" i="32"/>
  <c r="L38" i="32"/>
  <c r="M38" i="32"/>
  <c r="N38" i="32"/>
  <c r="P38" i="32"/>
  <c r="Q38" i="32"/>
  <c r="R38" i="32"/>
  <c r="S38" i="32"/>
  <c r="T38" i="32"/>
  <c r="U38" i="32"/>
  <c r="V38" i="32"/>
  <c r="W38" i="32"/>
  <c r="A39" i="32"/>
  <c r="B39" i="32"/>
  <c r="I39" i="32"/>
  <c r="J39" i="32"/>
  <c r="K39" i="32"/>
  <c r="L39" i="32"/>
  <c r="M39" i="32"/>
  <c r="N39" i="32"/>
  <c r="P39" i="32"/>
  <c r="Q39" i="32"/>
  <c r="R39" i="32"/>
  <c r="S39" i="32"/>
  <c r="T39" i="32"/>
  <c r="U39" i="32"/>
  <c r="V39" i="32"/>
  <c r="W39" i="32"/>
  <c r="A40" i="32"/>
  <c r="B40" i="32"/>
  <c r="I40" i="32"/>
  <c r="J40" i="32"/>
  <c r="K40" i="32"/>
  <c r="L40" i="32"/>
  <c r="M40" i="32"/>
  <c r="N40" i="32"/>
  <c r="P40" i="32"/>
  <c r="Q40" i="32"/>
  <c r="R40" i="32"/>
  <c r="S40" i="32"/>
  <c r="T40" i="32"/>
  <c r="U40" i="32"/>
  <c r="V40" i="32"/>
  <c r="W40" i="32"/>
  <c r="A41" i="32"/>
  <c r="B41" i="32"/>
  <c r="I41" i="32"/>
  <c r="J41" i="32"/>
  <c r="K41" i="32"/>
  <c r="L41" i="32"/>
  <c r="M41" i="32"/>
  <c r="N41" i="32"/>
  <c r="P41" i="32"/>
  <c r="Q41" i="32"/>
  <c r="R41" i="32"/>
  <c r="S41" i="32"/>
  <c r="T41" i="32"/>
  <c r="U41" i="32"/>
  <c r="V41" i="32"/>
  <c r="W41" i="32"/>
  <c r="A42" i="32"/>
  <c r="B42" i="32"/>
  <c r="I42" i="32"/>
  <c r="J42" i="32"/>
  <c r="K42" i="32"/>
  <c r="L42" i="32"/>
  <c r="M42" i="32"/>
  <c r="N42" i="32"/>
  <c r="P42" i="32"/>
  <c r="Q42" i="32"/>
  <c r="R42" i="32"/>
  <c r="S42" i="32"/>
  <c r="T42" i="32"/>
  <c r="U42" i="32"/>
  <c r="V42" i="32"/>
  <c r="W42" i="32"/>
  <c r="A43" i="32"/>
  <c r="B43" i="32"/>
  <c r="I43" i="32"/>
  <c r="J43" i="32"/>
  <c r="K43" i="32"/>
  <c r="L43" i="32"/>
  <c r="M43" i="32"/>
  <c r="N43" i="32"/>
  <c r="P43" i="32"/>
  <c r="Q43" i="32"/>
  <c r="R43" i="32"/>
  <c r="S43" i="32"/>
  <c r="T43" i="32"/>
  <c r="U43" i="32"/>
  <c r="V43" i="32"/>
  <c r="W43" i="32"/>
  <c r="A44" i="32"/>
  <c r="B44" i="32"/>
  <c r="I44" i="32"/>
  <c r="J44" i="32"/>
  <c r="K44" i="32"/>
  <c r="L44" i="32"/>
  <c r="M44" i="32"/>
  <c r="N44" i="32"/>
  <c r="P44" i="32"/>
  <c r="Q44" i="32"/>
  <c r="R44" i="32"/>
  <c r="S44" i="32"/>
  <c r="T44" i="32"/>
  <c r="U44" i="32"/>
  <c r="V44" i="32"/>
  <c r="W44" i="32"/>
  <c r="A45" i="32"/>
  <c r="B45" i="32"/>
  <c r="I45" i="32"/>
  <c r="J45" i="32"/>
  <c r="K45" i="32"/>
  <c r="L45" i="32"/>
  <c r="M45" i="32"/>
  <c r="N45" i="32"/>
  <c r="P45" i="32"/>
  <c r="Q45" i="32"/>
  <c r="R45" i="32"/>
  <c r="S45" i="32"/>
  <c r="T45" i="32"/>
  <c r="U45" i="32"/>
  <c r="V45" i="32"/>
  <c r="W45" i="32"/>
  <c r="A46" i="32"/>
  <c r="B46" i="32"/>
  <c r="I46" i="32"/>
  <c r="J46" i="32"/>
  <c r="K46" i="32"/>
  <c r="L46" i="32"/>
  <c r="M46" i="32"/>
  <c r="N46" i="32"/>
  <c r="P46" i="32"/>
  <c r="Q46" i="32"/>
  <c r="R46" i="32"/>
  <c r="S46" i="32"/>
  <c r="T46" i="32"/>
  <c r="U46" i="32"/>
  <c r="V46" i="32"/>
  <c r="W46" i="32"/>
  <c r="A47" i="32"/>
  <c r="B47" i="32"/>
  <c r="I47" i="32"/>
  <c r="J47" i="32"/>
  <c r="K47" i="32"/>
  <c r="L47" i="32"/>
  <c r="M47" i="32"/>
  <c r="N47" i="32"/>
  <c r="P47" i="32"/>
  <c r="Q47" i="32"/>
  <c r="R47" i="32"/>
  <c r="S47" i="32"/>
  <c r="T47" i="32"/>
  <c r="U47" i="32"/>
  <c r="V47" i="32"/>
  <c r="W47" i="32"/>
  <c r="A48" i="32"/>
  <c r="B48" i="32"/>
  <c r="I48" i="32"/>
  <c r="J48" i="32"/>
  <c r="K48" i="32"/>
  <c r="L48" i="32"/>
  <c r="M48" i="32"/>
  <c r="N48" i="32"/>
  <c r="P48" i="32"/>
  <c r="Q48" i="32"/>
  <c r="R48" i="32"/>
  <c r="S48" i="32"/>
  <c r="T48" i="32"/>
  <c r="U48" i="32"/>
  <c r="V48" i="32"/>
  <c r="W48" i="32"/>
  <c r="A49" i="32"/>
  <c r="B49" i="32"/>
  <c r="I49" i="32"/>
  <c r="J49" i="32"/>
  <c r="K49" i="32"/>
  <c r="L49" i="32"/>
  <c r="M49" i="32"/>
  <c r="N49" i="32"/>
  <c r="P49" i="32"/>
  <c r="Q49" i="32"/>
  <c r="R49" i="32"/>
  <c r="S49" i="32"/>
  <c r="T49" i="32"/>
  <c r="U49" i="32"/>
  <c r="V49" i="32"/>
  <c r="W49" i="32"/>
  <c r="A50" i="32"/>
  <c r="B50" i="32"/>
  <c r="I50" i="32"/>
  <c r="J50" i="32"/>
  <c r="K50" i="32"/>
  <c r="L50" i="32"/>
  <c r="M50" i="32"/>
  <c r="N50" i="32"/>
  <c r="P50" i="32"/>
  <c r="Q50" i="32"/>
  <c r="R50" i="32"/>
  <c r="S50" i="32"/>
  <c r="T50" i="32"/>
  <c r="U50" i="32"/>
  <c r="V50" i="32"/>
  <c r="W50" i="32"/>
  <c r="A51" i="32"/>
  <c r="B51" i="32"/>
  <c r="I51" i="32"/>
  <c r="J51" i="32"/>
  <c r="K51" i="32"/>
  <c r="L51" i="32"/>
  <c r="M51" i="32"/>
  <c r="N51" i="32"/>
  <c r="P51" i="32"/>
  <c r="Q51" i="32"/>
  <c r="R51" i="32"/>
  <c r="S51" i="32"/>
  <c r="T51" i="32"/>
  <c r="U51" i="32"/>
  <c r="V51" i="32"/>
  <c r="W51" i="32"/>
  <c r="A52" i="32"/>
  <c r="B52" i="32"/>
  <c r="I52" i="32"/>
  <c r="J52" i="32"/>
  <c r="K52" i="32"/>
  <c r="L52" i="32"/>
  <c r="M52" i="32"/>
  <c r="N52" i="32"/>
  <c r="P52" i="32"/>
  <c r="Q52" i="32"/>
  <c r="R52" i="32"/>
  <c r="S52" i="32"/>
  <c r="T52" i="32"/>
  <c r="U52" i="32"/>
  <c r="V52" i="32"/>
  <c r="W52" i="32"/>
  <c r="A53" i="32"/>
  <c r="B53" i="32"/>
  <c r="I53" i="32"/>
  <c r="J53" i="32"/>
  <c r="K53" i="32"/>
  <c r="L53" i="32"/>
  <c r="M53" i="32"/>
  <c r="N53" i="32"/>
  <c r="P53" i="32"/>
  <c r="Q53" i="32"/>
  <c r="R53" i="32"/>
  <c r="S53" i="32"/>
  <c r="T53" i="32"/>
  <c r="U53" i="32"/>
  <c r="V53" i="32"/>
  <c r="W53" i="32"/>
  <c r="A54" i="32"/>
  <c r="B54" i="32"/>
  <c r="I54" i="32"/>
  <c r="J54" i="32"/>
  <c r="K54" i="32"/>
  <c r="L54" i="32"/>
  <c r="M54" i="32"/>
  <c r="N54" i="32"/>
  <c r="P54" i="32"/>
  <c r="Q54" i="32"/>
  <c r="R54" i="32"/>
  <c r="S54" i="32"/>
  <c r="T54" i="32"/>
  <c r="U54" i="32"/>
  <c r="V54" i="32"/>
  <c r="W54" i="32"/>
  <c r="A55" i="32"/>
  <c r="B55" i="32"/>
  <c r="I55" i="32"/>
  <c r="J55" i="32"/>
  <c r="K55" i="32"/>
  <c r="L55" i="32"/>
  <c r="M55" i="32"/>
  <c r="N55" i="32"/>
  <c r="P55" i="32"/>
  <c r="Q55" i="32"/>
  <c r="R55" i="32"/>
  <c r="S55" i="32"/>
  <c r="T55" i="32"/>
  <c r="U55" i="32"/>
  <c r="V55" i="32"/>
  <c r="W55" i="32"/>
  <c r="A56" i="32"/>
  <c r="B56" i="32"/>
  <c r="I56" i="32"/>
  <c r="J56" i="32"/>
  <c r="K56" i="32"/>
  <c r="L56" i="32"/>
  <c r="M56" i="32"/>
  <c r="N56" i="32"/>
  <c r="P56" i="32"/>
  <c r="Q56" i="32"/>
  <c r="R56" i="32"/>
  <c r="S56" i="32"/>
  <c r="T56" i="32"/>
  <c r="U56" i="32"/>
  <c r="V56" i="32"/>
  <c r="W56" i="32"/>
  <c r="A57" i="32"/>
  <c r="B57" i="32"/>
  <c r="I57" i="32"/>
  <c r="J57" i="32"/>
  <c r="K57" i="32"/>
  <c r="L57" i="32"/>
  <c r="M57" i="32"/>
  <c r="N57" i="32"/>
  <c r="P57" i="32"/>
  <c r="Q57" i="32"/>
  <c r="R57" i="32"/>
  <c r="S57" i="32"/>
  <c r="T57" i="32"/>
  <c r="U57" i="32"/>
  <c r="V57" i="32"/>
  <c r="W57" i="32"/>
  <c r="A58" i="32"/>
  <c r="B58" i="32"/>
  <c r="I58" i="32"/>
  <c r="J58" i="32"/>
  <c r="K58" i="32"/>
  <c r="L58" i="32"/>
  <c r="M58" i="32"/>
  <c r="N58" i="32"/>
  <c r="P58" i="32"/>
  <c r="Q58" i="32"/>
  <c r="R58" i="32"/>
  <c r="S58" i="32"/>
  <c r="T58" i="32"/>
  <c r="U58" i="32"/>
  <c r="V58" i="32"/>
  <c r="W58" i="32"/>
  <c r="A59" i="32"/>
  <c r="B59" i="32"/>
  <c r="I59" i="32"/>
  <c r="J59" i="32"/>
  <c r="K59" i="32"/>
  <c r="L59" i="32"/>
  <c r="M59" i="32"/>
  <c r="N59" i="32"/>
  <c r="P59" i="32"/>
  <c r="Q59" i="32"/>
  <c r="R59" i="32"/>
  <c r="S59" i="32"/>
  <c r="T59" i="32"/>
  <c r="U59" i="32"/>
  <c r="V59" i="32"/>
  <c r="W59" i="32"/>
  <c r="A60" i="32"/>
  <c r="B60" i="32"/>
  <c r="I60" i="32"/>
  <c r="J60" i="32"/>
  <c r="K60" i="32"/>
  <c r="L60" i="32"/>
  <c r="M60" i="32"/>
  <c r="N60" i="32"/>
  <c r="P60" i="32"/>
  <c r="Q60" i="32"/>
  <c r="R60" i="32"/>
  <c r="S60" i="32"/>
  <c r="T60" i="32"/>
  <c r="U60" i="32"/>
  <c r="V60" i="32"/>
  <c r="W60" i="32"/>
  <c r="A61" i="32"/>
  <c r="B61" i="32"/>
  <c r="I61" i="32"/>
  <c r="J61" i="32"/>
  <c r="K61" i="32"/>
  <c r="L61" i="32"/>
  <c r="M61" i="32"/>
  <c r="N61" i="32"/>
  <c r="P61" i="32"/>
  <c r="Q61" i="32"/>
  <c r="R61" i="32"/>
  <c r="S61" i="32"/>
  <c r="T61" i="32"/>
  <c r="U61" i="32"/>
  <c r="V61" i="32"/>
  <c r="W61" i="32"/>
  <c r="A62" i="32"/>
  <c r="B62" i="32"/>
  <c r="I62" i="32"/>
  <c r="J62" i="32"/>
  <c r="K62" i="32"/>
  <c r="L62" i="32"/>
  <c r="M62" i="32"/>
  <c r="N62" i="32"/>
  <c r="P62" i="32"/>
  <c r="Q62" i="32"/>
  <c r="R62" i="32"/>
  <c r="S62" i="32"/>
  <c r="T62" i="32"/>
  <c r="U62" i="32"/>
  <c r="V62" i="32"/>
  <c r="W62" i="32"/>
  <c r="A63" i="32"/>
  <c r="B63" i="32"/>
  <c r="I63" i="32"/>
  <c r="J63" i="32"/>
  <c r="K63" i="32"/>
  <c r="L63" i="32"/>
  <c r="M63" i="32"/>
  <c r="N63" i="32"/>
  <c r="P63" i="32"/>
  <c r="Q63" i="32"/>
  <c r="R63" i="32"/>
  <c r="S63" i="32"/>
  <c r="T63" i="32"/>
  <c r="U63" i="32"/>
  <c r="V63" i="32"/>
  <c r="W63" i="32"/>
  <c r="A64" i="32"/>
  <c r="B64" i="32"/>
  <c r="I64" i="32"/>
  <c r="J64" i="32"/>
  <c r="K64" i="32"/>
  <c r="L64" i="32"/>
  <c r="M64" i="32"/>
  <c r="N64" i="32"/>
  <c r="P64" i="32"/>
  <c r="Q64" i="32"/>
  <c r="R64" i="32"/>
  <c r="S64" i="32"/>
  <c r="T64" i="32"/>
  <c r="U64" i="32"/>
  <c r="V64" i="32"/>
  <c r="W64" i="32"/>
  <c r="A65" i="32"/>
  <c r="B65" i="32"/>
  <c r="I65" i="32"/>
  <c r="J65" i="32"/>
  <c r="K65" i="32"/>
  <c r="L65" i="32"/>
  <c r="M65" i="32"/>
  <c r="N65" i="32"/>
  <c r="P65" i="32"/>
  <c r="Q65" i="32"/>
  <c r="R65" i="32"/>
  <c r="S65" i="32"/>
  <c r="T65" i="32"/>
  <c r="U65" i="32"/>
  <c r="V65" i="32"/>
  <c r="W65" i="32"/>
  <c r="A66" i="32"/>
  <c r="B66" i="32"/>
  <c r="I66" i="32"/>
  <c r="J66" i="32"/>
  <c r="K66" i="32"/>
  <c r="L66" i="32"/>
  <c r="M66" i="32"/>
  <c r="N66" i="32"/>
  <c r="P66" i="32"/>
  <c r="Q66" i="32"/>
  <c r="R66" i="32"/>
  <c r="S66" i="32"/>
  <c r="T66" i="32"/>
  <c r="U66" i="32"/>
  <c r="V66" i="32"/>
  <c r="W66" i="32"/>
  <c r="A67" i="32"/>
  <c r="B67" i="32"/>
  <c r="I67" i="32"/>
  <c r="J67" i="32"/>
  <c r="K67" i="32"/>
  <c r="L67" i="32"/>
  <c r="M67" i="32"/>
  <c r="N67" i="32"/>
  <c r="P67" i="32"/>
  <c r="Q67" i="32"/>
  <c r="R67" i="32"/>
  <c r="S67" i="32"/>
  <c r="T67" i="32"/>
  <c r="U67" i="32"/>
  <c r="V67" i="32"/>
  <c r="W67" i="32"/>
  <c r="A68" i="32"/>
  <c r="B68" i="32"/>
  <c r="I68" i="32"/>
  <c r="J68" i="32"/>
  <c r="K68" i="32"/>
  <c r="L68" i="32"/>
  <c r="M68" i="32"/>
  <c r="N68" i="32"/>
  <c r="P68" i="32"/>
  <c r="Q68" i="32"/>
  <c r="R68" i="32"/>
  <c r="S68" i="32"/>
  <c r="T68" i="32"/>
  <c r="U68" i="32"/>
  <c r="V68" i="32"/>
  <c r="W68" i="32"/>
  <c r="A69" i="32"/>
  <c r="B69" i="32"/>
  <c r="I69" i="32"/>
  <c r="J69" i="32"/>
  <c r="K69" i="32"/>
  <c r="L69" i="32"/>
  <c r="M69" i="32"/>
  <c r="N69" i="32"/>
  <c r="P69" i="32"/>
  <c r="Q69" i="32"/>
  <c r="R69" i="32"/>
  <c r="S69" i="32"/>
  <c r="T69" i="32"/>
  <c r="U69" i="32"/>
  <c r="V69" i="32"/>
  <c r="W69" i="32"/>
  <c r="A70" i="32"/>
  <c r="B70" i="32"/>
  <c r="I70" i="32"/>
  <c r="J70" i="32"/>
  <c r="K70" i="32"/>
  <c r="L70" i="32"/>
  <c r="M70" i="32"/>
  <c r="N70" i="32"/>
  <c r="P70" i="32"/>
  <c r="Q70" i="32"/>
  <c r="R70" i="32"/>
  <c r="S70" i="32"/>
  <c r="T70" i="32"/>
  <c r="U70" i="32"/>
  <c r="V70" i="32"/>
  <c r="W70" i="32"/>
  <c r="A71" i="32"/>
  <c r="B71" i="32"/>
  <c r="I71" i="32"/>
  <c r="J71" i="32"/>
  <c r="K71" i="32"/>
  <c r="L71" i="32"/>
  <c r="M71" i="32"/>
  <c r="N71" i="32"/>
  <c r="P71" i="32"/>
  <c r="Q71" i="32"/>
  <c r="R71" i="32"/>
  <c r="S71" i="32"/>
  <c r="T71" i="32"/>
  <c r="U71" i="32"/>
  <c r="V71" i="32"/>
  <c r="W71" i="32"/>
  <c r="A72" i="32"/>
  <c r="B72" i="32"/>
  <c r="I72" i="32"/>
  <c r="J72" i="32"/>
  <c r="K72" i="32"/>
  <c r="L72" i="32"/>
  <c r="M72" i="32"/>
  <c r="N72" i="32"/>
  <c r="P72" i="32"/>
  <c r="Q72" i="32"/>
  <c r="R72" i="32"/>
  <c r="S72" i="32"/>
  <c r="T72" i="32"/>
  <c r="U72" i="32"/>
  <c r="V72" i="32"/>
  <c r="W72" i="32"/>
  <c r="A73" i="32"/>
  <c r="B73" i="32"/>
  <c r="I73" i="32"/>
  <c r="J73" i="32"/>
  <c r="K73" i="32"/>
  <c r="L73" i="32"/>
  <c r="M73" i="32"/>
  <c r="N73" i="32"/>
  <c r="P73" i="32"/>
  <c r="Q73" i="32"/>
  <c r="R73" i="32"/>
  <c r="S73" i="32"/>
  <c r="T73" i="32"/>
  <c r="U73" i="32"/>
  <c r="V73" i="32"/>
  <c r="W73" i="32"/>
  <c r="A74" i="32"/>
  <c r="B74" i="32"/>
  <c r="I74" i="32"/>
  <c r="J74" i="32"/>
  <c r="K74" i="32"/>
  <c r="L74" i="32"/>
  <c r="M74" i="32"/>
  <c r="N74" i="32"/>
  <c r="P74" i="32"/>
  <c r="Q74" i="32"/>
  <c r="R74" i="32"/>
  <c r="S74" i="32"/>
  <c r="T74" i="32"/>
  <c r="U74" i="32"/>
  <c r="V74" i="32"/>
  <c r="W74" i="32"/>
  <c r="A75" i="32"/>
  <c r="B75" i="32"/>
  <c r="I75" i="32"/>
  <c r="J75" i="32"/>
  <c r="K75" i="32"/>
  <c r="L75" i="32"/>
  <c r="M75" i="32"/>
  <c r="N75" i="32"/>
  <c r="P75" i="32"/>
  <c r="Q75" i="32"/>
  <c r="R75" i="32"/>
  <c r="S75" i="32"/>
  <c r="T75" i="32"/>
  <c r="U75" i="32"/>
  <c r="V75" i="32"/>
  <c r="W75" i="32"/>
  <c r="A76" i="32"/>
  <c r="B76" i="32"/>
  <c r="I76" i="32"/>
  <c r="J76" i="32"/>
  <c r="K76" i="32"/>
  <c r="L76" i="32"/>
  <c r="M76" i="32"/>
  <c r="N76" i="32"/>
  <c r="P76" i="32"/>
  <c r="Q76" i="32"/>
  <c r="R76" i="32"/>
  <c r="S76" i="32"/>
  <c r="T76" i="32"/>
  <c r="U76" i="32"/>
  <c r="V76" i="32"/>
  <c r="W76" i="32"/>
  <c r="A77" i="32"/>
  <c r="B77" i="32"/>
  <c r="I77" i="32"/>
  <c r="J77" i="32"/>
  <c r="K77" i="32"/>
  <c r="L77" i="32"/>
  <c r="M77" i="32"/>
  <c r="N77" i="32"/>
  <c r="P77" i="32"/>
  <c r="Q77" i="32"/>
  <c r="R77" i="32"/>
  <c r="S77" i="32"/>
  <c r="T77" i="32"/>
  <c r="U77" i="32"/>
  <c r="V77" i="32"/>
  <c r="W77" i="32"/>
  <c r="A78" i="32"/>
  <c r="B78" i="32"/>
  <c r="I78" i="32"/>
  <c r="J78" i="32"/>
  <c r="K78" i="32"/>
  <c r="L78" i="32"/>
  <c r="M78" i="32"/>
  <c r="N78" i="32"/>
  <c r="P78" i="32"/>
  <c r="Q78" i="32"/>
  <c r="R78" i="32"/>
  <c r="S78" i="32"/>
  <c r="T78" i="32"/>
  <c r="U78" i="32"/>
  <c r="V78" i="32"/>
  <c r="W78" i="32"/>
  <c r="A79" i="32"/>
  <c r="B79" i="32"/>
  <c r="I79" i="32"/>
  <c r="J79" i="32"/>
  <c r="K79" i="32"/>
  <c r="L79" i="32"/>
  <c r="M79" i="32"/>
  <c r="N79" i="32"/>
  <c r="P79" i="32"/>
  <c r="Q79" i="32"/>
  <c r="R79" i="32"/>
  <c r="S79" i="32"/>
  <c r="T79" i="32"/>
  <c r="U79" i="32"/>
  <c r="V79" i="32"/>
  <c r="W79" i="32"/>
  <c r="A80" i="32"/>
  <c r="B80" i="32"/>
  <c r="I80" i="32"/>
  <c r="J80" i="32"/>
  <c r="K80" i="32"/>
  <c r="L80" i="32"/>
  <c r="M80" i="32"/>
  <c r="N80" i="32"/>
  <c r="P80" i="32"/>
  <c r="Q80" i="32"/>
  <c r="R80" i="32"/>
  <c r="S80" i="32"/>
  <c r="T80" i="32"/>
  <c r="U80" i="32"/>
  <c r="V80" i="32"/>
  <c r="W80" i="32"/>
  <c r="A81" i="32"/>
  <c r="B81" i="32"/>
  <c r="I81" i="32"/>
  <c r="J81" i="32"/>
  <c r="K81" i="32"/>
  <c r="L81" i="32"/>
  <c r="M81" i="32"/>
  <c r="N81" i="32"/>
  <c r="P81" i="32"/>
  <c r="Q81" i="32"/>
  <c r="R81" i="32"/>
  <c r="S81" i="32"/>
  <c r="T81" i="32"/>
  <c r="U81" i="32"/>
  <c r="V81" i="32"/>
  <c r="W81" i="32"/>
  <c r="A82" i="32"/>
  <c r="B82" i="32"/>
  <c r="I82" i="32"/>
  <c r="J82" i="32"/>
  <c r="K82" i="32"/>
  <c r="L82" i="32"/>
  <c r="M82" i="32"/>
  <c r="N82" i="32"/>
  <c r="P82" i="32"/>
  <c r="Q82" i="32"/>
  <c r="R82" i="32"/>
  <c r="S82" i="32"/>
  <c r="T82" i="32"/>
  <c r="U82" i="32"/>
  <c r="V82" i="32"/>
  <c r="W82" i="32"/>
  <c r="A83" i="32"/>
  <c r="B83" i="32"/>
  <c r="I83" i="32"/>
  <c r="J83" i="32"/>
  <c r="K83" i="32"/>
  <c r="L83" i="32"/>
  <c r="M83" i="32"/>
  <c r="N83" i="32"/>
  <c r="P83" i="32"/>
  <c r="Q83" i="32"/>
  <c r="R83" i="32"/>
  <c r="S83" i="32"/>
  <c r="T83" i="32"/>
  <c r="U83" i="32"/>
  <c r="V83" i="32"/>
  <c r="W83" i="32"/>
  <c r="A84" i="32"/>
  <c r="B84" i="32"/>
  <c r="I84" i="32"/>
  <c r="J84" i="32"/>
  <c r="K84" i="32"/>
  <c r="L84" i="32"/>
  <c r="M84" i="32"/>
  <c r="N84" i="32"/>
  <c r="P84" i="32"/>
  <c r="Q84" i="32"/>
  <c r="R84" i="32"/>
  <c r="S84" i="32"/>
  <c r="T84" i="32"/>
  <c r="U84" i="32"/>
  <c r="V84" i="32"/>
  <c r="W84" i="32"/>
  <c r="A85" i="32"/>
  <c r="B85" i="32"/>
  <c r="I85" i="32"/>
  <c r="J85" i="32"/>
  <c r="K85" i="32"/>
  <c r="L85" i="32"/>
  <c r="M85" i="32"/>
  <c r="N85" i="32"/>
  <c r="P85" i="32"/>
  <c r="Q85" i="32"/>
  <c r="R85" i="32"/>
  <c r="S85" i="32"/>
  <c r="T85" i="32"/>
  <c r="U85" i="32"/>
  <c r="V85" i="32"/>
  <c r="W85" i="32"/>
  <c r="A86" i="32"/>
  <c r="B86" i="32"/>
  <c r="I86" i="32"/>
  <c r="J86" i="32"/>
  <c r="K86" i="32"/>
  <c r="L86" i="32"/>
  <c r="M86" i="32"/>
  <c r="N86" i="32"/>
  <c r="P86" i="32"/>
  <c r="Q86" i="32"/>
  <c r="R86" i="32"/>
  <c r="S86" i="32"/>
  <c r="T86" i="32"/>
  <c r="U86" i="32"/>
  <c r="V86" i="32"/>
  <c r="W86" i="32"/>
  <c r="A87" i="32"/>
  <c r="B87" i="32"/>
  <c r="I87" i="32"/>
  <c r="J87" i="32"/>
  <c r="K87" i="32"/>
  <c r="L87" i="32"/>
  <c r="M87" i="32"/>
  <c r="N87" i="32"/>
  <c r="P87" i="32"/>
  <c r="Q87" i="32"/>
  <c r="R87" i="32"/>
  <c r="S87" i="32"/>
  <c r="T87" i="32"/>
  <c r="U87" i="32"/>
  <c r="V87" i="32"/>
  <c r="W87" i="32"/>
  <c r="A88" i="32"/>
  <c r="B88" i="32"/>
  <c r="I88" i="32"/>
  <c r="J88" i="32"/>
  <c r="K88" i="32"/>
  <c r="L88" i="32"/>
  <c r="M88" i="32"/>
  <c r="N88" i="32"/>
  <c r="P88" i="32"/>
  <c r="Q88" i="32"/>
  <c r="R88" i="32"/>
  <c r="S88" i="32"/>
  <c r="T88" i="32"/>
  <c r="U88" i="32"/>
  <c r="V88" i="32"/>
  <c r="W88" i="32"/>
  <c r="A89" i="32"/>
  <c r="B89" i="32"/>
  <c r="I89" i="32"/>
  <c r="J89" i="32"/>
  <c r="K89" i="32"/>
  <c r="L89" i="32"/>
  <c r="M89" i="32"/>
  <c r="N89" i="32"/>
  <c r="P89" i="32"/>
  <c r="Q89" i="32"/>
  <c r="R89" i="32"/>
  <c r="S89" i="32"/>
  <c r="T89" i="32"/>
  <c r="U89" i="32"/>
  <c r="V89" i="32"/>
  <c r="W89" i="32"/>
  <c r="A90" i="32"/>
  <c r="B90" i="32"/>
  <c r="I90" i="32"/>
  <c r="J90" i="32"/>
  <c r="K90" i="32"/>
  <c r="L90" i="32"/>
  <c r="M90" i="32"/>
  <c r="N90" i="32"/>
  <c r="P90" i="32"/>
  <c r="Q90" i="32"/>
  <c r="R90" i="32"/>
  <c r="S90" i="32"/>
  <c r="T90" i="32"/>
  <c r="U90" i="32"/>
  <c r="V90" i="32"/>
  <c r="W90" i="32"/>
  <c r="A91" i="32"/>
  <c r="B91" i="32"/>
  <c r="I91" i="32"/>
  <c r="J91" i="32"/>
  <c r="K91" i="32"/>
  <c r="L91" i="32"/>
  <c r="M91" i="32"/>
  <c r="N91" i="32"/>
  <c r="P91" i="32"/>
  <c r="Q91" i="32"/>
  <c r="R91" i="32"/>
  <c r="S91" i="32"/>
  <c r="T91" i="32"/>
  <c r="U91" i="32"/>
  <c r="V91" i="32"/>
  <c r="W91" i="32"/>
  <c r="A92" i="32"/>
  <c r="B92" i="32"/>
  <c r="I92" i="32"/>
  <c r="J92" i="32"/>
  <c r="K92" i="32"/>
  <c r="L92" i="32"/>
  <c r="M92" i="32"/>
  <c r="N92" i="32"/>
  <c r="P92" i="32"/>
  <c r="Q92" i="32"/>
  <c r="R92" i="32"/>
  <c r="S92" i="32"/>
  <c r="T92" i="32"/>
  <c r="U92" i="32"/>
  <c r="V92" i="32"/>
  <c r="W92" i="32"/>
  <c r="A93" i="32"/>
  <c r="B93" i="32"/>
  <c r="I93" i="32"/>
  <c r="J93" i="32"/>
  <c r="K93" i="32"/>
  <c r="L93" i="32"/>
  <c r="M93" i="32"/>
  <c r="N93" i="32"/>
  <c r="P93" i="32"/>
  <c r="Q93" i="32"/>
  <c r="R93" i="32"/>
  <c r="S93" i="32"/>
  <c r="T93" i="32"/>
  <c r="U93" i="32"/>
  <c r="V93" i="32"/>
  <c r="W93" i="32"/>
  <c r="A94" i="32"/>
  <c r="B94" i="32"/>
  <c r="I94" i="32"/>
  <c r="J94" i="32"/>
  <c r="K94" i="32"/>
  <c r="L94" i="32"/>
  <c r="M94" i="32"/>
  <c r="N94" i="32"/>
  <c r="P94" i="32"/>
  <c r="Q94" i="32"/>
  <c r="R94" i="32"/>
  <c r="S94" i="32"/>
  <c r="T94" i="32"/>
  <c r="U94" i="32"/>
  <c r="V94" i="32"/>
  <c r="W94" i="32"/>
  <c r="A95" i="32"/>
  <c r="B95" i="32"/>
  <c r="I95" i="32"/>
  <c r="J95" i="32"/>
  <c r="K95" i="32"/>
  <c r="L95" i="32"/>
  <c r="M95" i="32"/>
  <c r="N95" i="32"/>
  <c r="P95" i="32"/>
  <c r="Q95" i="32"/>
  <c r="R95" i="32"/>
  <c r="S95" i="32"/>
  <c r="T95" i="32"/>
  <c r="U95" i="32"/>
  <c r="V95" i="32"/>
  <c r="W95" i="32"/>
  <c r="A96" i="32"/>
  <c r="B96" i="32"/>
  <c r="I96" i="32"/>
  <c r="J96" i="32"/>
  <c r="K96" i="32"/>
  <c r="L96" i="32"/>
  <c r="M96" i="32"/>
  <c r="N96" i="32"/>
  <c r="P96" i="32"/>
  <c r="Q96" i="32"/>
  <c r="R96" i="32"/>
  <c r="S96" i="32"/>
  <c r="T96" i="32"/>
  <c r="U96" i="32"/>
  <c r="V96" i="32"/>
  <c r="W96" i="32"/>
  <c r="A97" i="32"/>
  <c r="B97" i="32"/>
  <c r="I97" i="32"/>
  <c r="J97" i="32"/>
  <c r="K97" i="32"/>
  <c r="L97" i="32"/>
  <c r="M97" i="32"/>
  <c r="N97" i="32"/>
  <c r="P97" i="32"/>
  <c r="Q97" i="32"/>
  <c r="R97" i="32"/>
  <c r="S97" i="32"/>
  <c r="T97" i="32"/>
  <c r="U97" i="32"/>
  <c r="V97" i="32"/>
  <c r="W97" i="32"/>
  <c r="A98" i="32"/>
  <c r="B98" i="32"/>
  <c r="I98" i="32"/>
  <c r="J98" i="32"/>
  <c r="K98" i="32"/>
  <c r="L98" i="32"/>
  <c r="M98" i="32"/>
  <c r="N98" i="32"/>
  <c r="P98" i="32"/>
  <c r="Q98" i="32"/>
  <c r="R98" i="32"/>
  <c r="S98" i="32"/>
  <c r="T98" i="32"/>
  <c r="U98" i="32"/>
  <c r="V98" i="32"/>
  <c r="W98" i="32"/>
  <c r="A99" i="32"/>
  <c r="B99" i="32"/>
  <c r="I99" i="32"/>
  <c r="J99" i="32"/>
  <c r="K99" i="32"/>
  <c r="L99" i="32"/>
  <c r="M99" i="32"/>
  <c r="N99" i="32"/>
  <c r="P99" i="32"/>
  <c r="Q99" i="32"/>
  <c r="R99" i="32"/>
  <c r="S99" i="32"/>
  <c r="T99" i="32"/>
  <c r="U99" i="32"/>
  <c r="V99" i="32"/>
  <c r="W99" i="32"/>
  <c r="A100" i="32"/>
  <c r="B100" i="32"/>
  <c r="I100" i="32"/>
  <c r="J100" i="32"/>
  <c r="K100" i="32"/>
  <c r="L100" i="32"/>
  <c r="M100" i="32"/>
  <c r="N100" i="32"/>
  <c r="P100" i="32"/>
  <c r="Q100" i="32"/>
  <c r="R100" i="32"/>
  <c r="S100" i="32"/>
  <c r="T100" i="32"/>
  <c r="U100" i="32"/>
  <c r="V100" i="32"/>
  <c r="W100" i="32"/>
  <c r="A101" i="32"/>
  <c r="B101" i="32"/>
  <c r="I101" i="32"/>
  <c r="J101" i="32"/>
  <c r="K101" i="32"/>
  <c r="L101" i="32"/>
  <c r="M101" i="32"/>
  <c r="N101" i="32"/>
  <c r="P101" i="32"/>
  <c r="Q101" i="32"/>
  <c r="R101" i="32"/>
  <c r="S101" i="32"/>
  <c r="T101" i="32"/>
  <c r="U101" i="32"/>
  <c r="V101" i="32"/>
  <c r="W101" i="32"/>
  <c r="A102" i="32"/>
  <c r="B102" i="32"/>
  <c r="I102" i="32"/>
  <c r="J102" i="32"/>
  <c r="K102" i="32"/>
  <c r="L102" i="32"/>
  <c r="M102" i="32"/>
  <c r="N102" i="32"/>
  <c r="P102" i="32"/>
  <c r="Q102" i="32"/>
  <c r="R102" i="32"/>
  <c r="S102" i="32"/>
  <c r="T102" i="32"/>
  <c r="U102" i="32"/>
  <c r="V102" i="32"/>
  <c r="W102" i="32"/>
  <c r="A103" i="32"/>
  <c r="B103" i="32"/>
  <c r="I103" i="32"/>
  <c r="J103" i="32"/>
  <c r="K103" i="32"/>
  <c r="L103" i="32"/>
  <c r="M103" i="32"/>
  <c r="N103" i="32"/>
  <c r="P103" i="32"/>
  <c r="Q103" i="32"/>
  <c r="R103" i="32"/>
  <c r="S103" i="32"/>
  <c r="T103" i="32"/>
  <c r="U103" i="32"/>
  <c r="V103" i="32"/>
  <c r="W103" i="32"/>
  <c r="A104" i="32"/>
  <c r="B104" i="32"/>
  <c r="I104" i="32"/>
  <c r="J104" i="32"/>
  <c r="K104" i="32"/>
  <c r="L104" i="32"/>
  <c r="M104" i="32"/>
  <c r="N104" i="32"/>
  <c r="P104" i="32"/>
  <c r="Q104" i="32"/>
  <c r="R104" i="32"/>
  <c r="S104" i="32"/>
  <c r="T104" i="32"/>
  <c r="U104" i="32"/>
  <c r="V104" i="32"/>
  <c r="W104" i="32"/>
  <c r="A105" i="32"/>
  <c r="B105" i="32"/>
  <c r="I105" i="32"/>
  <c r="J105" i="32"/>
  <c r="K105" i="32"/>
  <c r="L105" i="32"/>
  <c r="M105" i="32"/>
  <c r="N105" i="32"/>
  <c r="P105" i="32"/>
  <c r="Q105" i="32"/>
  <c r="R105" i="32"/>
  <c r="S105" i="32"/>
  <c r="T105" i="32"/>
  <c r="U105" i="32"/>
  <c r="V105" i="32"/>
  <c r="W105" i="32"/>
  <c r="A106" i="32"/>
  <c r="B106" i="32"/>
  <c r="I106" i="32"/>
  <c r="J106" i="32"/>
  <c r="K106" i="32"/>
  <c r="L106" i="32"/>
  <c r="M106" i="32"/>
  <c r="N106" i="32"/>
  <c r="P106" i="32"/>
  <c r="Q106" i="32"/>
  <c r="R106" i="32"/>
  <c r="S106" i="32"/>
  <c r="T106" i="32"/>
  <c r="U106" i="32"/>
  <c r="V106" i="32"/>
  <c r="W106" i="32"/>
  <c r="A107" i="32"/>
  <c r="B107" i="32"/>
  <c r="I107" i="32"/>
  <c r="J107" i="32"/>
  <c r="K107" i="32"/>
  <c r="L107" i="32"/>
  <c r="M107" i="32"/>
  <c r="N107" i="32"/>
  <c r="P107" i="32"/>
  <c r="Q107" i="32"/>
  <c r="R107" i="32"/>
  <c r="S107" i="32"/>
  <c r="T107" i="32"/>
  <c r="U107" i="32"/>
  <c r="V107" i="32"/>
  <c r="W107" i="32"/>
  <c r="A108" i="32"/>
  <c r="B108" i="32"/>
  <c r="I108" i="32"/>
  <c r="J108" i="32"/>
  <c r="K108" i="32"/>
  <c r="L108" i="32"/>
  <c r="M108" i="32"/>
  <c r="N108" i="32"/>
  <c r="P108" i="32"/>
  <c r="Q108" i="32"/>
  <c r="R108" i="32"/>
  <c r="S108" i="32"/>
  <c r="T108" i="32"/>
  <c r="U108" i="32"/>
  <c r="V108" i="32"/>
  <c r="W108" i="32"/>
  <c r="A109" i="32"/>
  <c r="B109" i="32"/>
  <c r="I109" i="32"/>
  <c r="J109" i="32"/>
  <c r="K109" i="32"/>
  <c r="L109" i="32"/>
  <c r="M109" i="32"/>
  <c r="N109" i="32"/>
  <c r="P109" i="32"/>
  <c r="Q109" i="32"/>
  <c r="R109" i="32"/>
  <c r="S109" i="32"/>
  <c r="T109" i="32"/>
  <c r="U109" i="32"/>
  <c r="V109" i="32"/>
  <c r="W109" i="32"/>
  <c r="A110" i="32"/>
  <c r="B110" i="32"/>
  <c r="I110" i="32"/>
  <c r="J110" i="32"/>
  <c r="K110" i="32"/>
  <c r="L110" i="32"/>
  <c r="M110" i="32"/>
  <c r="N110" i="32"/>
  <c r="P110" i="32"/>
  <c r="Q110" i="32"/>
  <c r="R110" i="32"/>
  <c r="S110" i="32"/>
  <c r="T110" i="32"/>
  <c r="U110" i="32"/>
  <c r="V110" i="32"/>
  <c r="W110" i="32"/>
  <c r="A111" i="32"/>
  <c r="B111" i="32"/>
  <c r="I111" i="32"/>
  <c r="J111" i="32"/>
  <c r="K111" i="32"/>
  <c r="L111" i="32"/>
  <c r="M111" i="32"/>
  <c r="N111" i="32"/>
  <c r="P111" i="32"/>
  <c r="Q111" i="32"/>
  <c r="R111" i="32"/>
  <c r="S111" i="32"/>
  <c r="T111" i="32"/>
  <c r="U111" i="32"/>
  <c r="V111" i="32"/>
  <c r="W111" i="32"/>
  <c r="A112" i="32"/>
  <c r="B112" i="32"/>
  <c r="I112" i="32"/>
  <c r="J112" i="32"/>
  <c r="K112" i="32"/>
  <c r="L112" i="32"/>
  <c r="M112" i="32"/>
  <c r="N112" i="32"/>
  <c r="P112" i="32"/>
  <c r="Q112" i="32"/>
  <c r="R112" i="32"/>
  <c r="S112" i="32"/>
  <c r="T112" i="32"/>
  <c r="U112" i="32"/>
  <c r="V112" i="32"/>
  <c r="W112" i="32"/>
  <c r="A113" i="32"/>
  <c r="B113" i="32"/>
  <c r="I113" i="32"/>
  <c r="J113" i="32"/>
  <c r="K113" i="32"/>
  <c r="L113" i="32"/>
  <c r="M113" i="32"/>
  <c r="N113" i="32"/>
  <c r="P113" i="32"/>
  <c r="Q113" i="32"/>
  <c r="R113" i="32"/>
  <c r="S113" i="32"/>
  <c r="T113" i="32"/>
  <c r="U113" i="32"/>
  <c r="V113" i="32"/>
  <c r="W113" i="32"/>
  <c r="A114" i="32"/>
  <c r="B114" i="32"/>
  <c r="I114" i="32"/>
  <c r="J114" i="32"/>
  <c r="K114" i="32"/>
  <c r="L114" i="32"/>
  <c r="M114" i="32"/>
  <c r="N114" i="32"/>
  <c r="P114" i="32"/>
  <c r="Q114" i="32"/>
  <c r="R114" i="32"/>
  <c r="S114" i="32"/>
  <c r="T114" i="32"/>
  <c r="U114" i="32"/>
  <c r="V114" i="32"/>
  <c r="W114" i="32"/>
  <c r="A115" i="32"/>
  <c r="B115" i="32"/>
  <c r="I115" i="32"/>
  <c r="J115" i="32"/>
  <c r="K115" i="32"/>
  <c r="L115" i="32"/>
  <c r="M115" i="32"/>
  <c r="N115" i="32"/>
  <c r="P115" i="32"/>
  <c r="Q115" i="32"/>
  <c r="R115" i="32"/>
  <c r="S115" i="32"/>
  <c r="T115" i="32"/>
  <c r="U115" i="32"/>
  <c r="V115" i="32"/>
  <c r="W115" i="32"/>
  <c r="A116" i="32"/>
  <c r="B116" i="32"/>
  <c r="I116" i="32"/>
  <c r="J116" i="32"/>
  <c r="K116" i="32"/>
  <c r="L116" i="32"/>
  <c r="M116" i="32"/>
  <c r="N116" i="32"/>
  <c r="P116" i="32"/>
  <c r="Q116" i="32"/>
  <c r="R116" i="32"/>
  <c r="S116" i="32"/>
  <c r="T116" i="32"/>
  <c r="U116" i="32"/>
  <c r="V116" i="32"/>
  <c r="W116" i="32"/>
  <c r="A117" i="32"/>
  <c r="B117" i="32"/>
  <c r="I117" i="32"/>
  <c r="J117" i="32"/>
  <c r="K117" i="32"/>
  <c r="L117" i="32"/>
  <c r="M117" i="32"/>
  <c r="N117" i="32"/>
  <c r="P117" i="32"/>
  <c r="Q117" i="32"/>
  <c r="R117" i="32"/>
  <c r="S117" i="32"/>
  <c r="T117" i="32"/>
  <c r="U117" i="32"/>
  <c r="V117" i="32"/>
  <c r="W117" i="32"/>
  <c r="A118" i="32"/>
  <c r="B118" i="32"/>
  <c r="I118" i="32"/>
  <c r="J118" i="32"/>
  <c r="K118" i="32"/>
  <c r="L118" i="32"/>
  <c r="M118" i="32"/>
  <c r="N118" i="32"/>
  <c r="P118" i="32"/>
  <c r="Q118" i="32"/>
  <c r="R118" i="32"/>
  <c r="S118" i="32"/>
  <c r="T118" i="32"/>
  <c r="U118" i="32"/>
  <c r="V118" i="32"/>
  <c r="W118" i="32"/>
  <c r="A119" i="32"/>
  <c r="B119" i="32"/>
  <c r="I119" i="32"/>
  <c r="J119" i="32"/>
  <c r="K119" i="32"/>
  <c r="L119" i="32"/>
  <c r="M119" i="32"/>
  <c r="N119" i="32"/>
  <c r="P119" i="32"/>
  <c r="Q119" i="32"/>
  <c r="R119" i="32"/>
  <c r="S119" i="32"/>
  <c r="T119" i="32"/>
  <c r="U119" i="32"/>
  <c r="V119" i="32"/>
  <c r="W119" i="32"/>
  <c r="A120" i="32"/>
  <c r="B120" i="32"/>
  <c r="I120" i="32"/>
  <c r="J120" i="32"/>
  <c r="K120" i="32"/>
  <c r="L120" i="32"/>
  <c r="M120" i="32"/>
  <c r="N120" i="32"/>
  <c r="P120" i="32"/>
  <c r="Q120" i="32"/>
  <c r="R120" i="32"/>
  <c r="S120" i="32"/>
  <c r="T120" i="32"/>
  <c r="U120" i="32"/>
  <c r="V120" i="32"/>
  <c r="W120" i="32"/>
  <c r="A121" i="32"/>
  <c r="B121" i="32"/>
  <c r="I121" i="32"/>
  <c r="J121" i="32"/>
  <c r="K121" i="32"/>
  <c r="L121" i="32"/>
  <c r="M121" i="32"/>
  <c r="N121" i="32"/>
  <c r="P121" i="32"/>
  <c r="Q121" i="32"/>
  <c r="R121" i="32"/>
  <c r="S121" i="32"/>
  <c r="T121" i="32"/>
  <c r="U121" i="32"/>
  <c r="V121" i="32"/>
  <c r="W121" i="32"/>
  <c r="A122" i="32"/>
  <c r="B122" i="32"/>
  <c r="I122" i="32"/>
  <c r="J122" i="32"/>
  <c r="K122" i="32"/>
  <c r="L122" i="32"/>
  <c r="M122" i="32"/>
  <c r="N122" i="32"/>
  <c r="P122" i="32"/>
  <c r="Q122" i="32"/>
  <c r="R122" i="32"/>
  <c r="S122" i="32"/>
  <c r="T122" i="32"/>
  <c r="U122" i="32"/>
  <c r="V122" i="32"/>
  <c r="W122" i="32"/>
  <c r="A123" i="32"/>
  <c r="B123" i="32"/>
  <c r="I123" i="32"/>
  <c r="J123" i="32"/>
  <c r="K123" i="32"/>
  <c r="L123" i="32"/>
  <c r="M123" i="32"/>
  <c r="N123" i="32"/>
  <c r="P123" i="32"/>
  <c r="Q123" i="32"/>
  <c r="R123" i="32"/>
  <c r="S123" i="32"/>
  <c r="T123" i="32"/>
  <c r="U123" i="32"/>
  <c r="V123" i="32"/>
  <c r="W123" i="32"/>
  <c r="A124" i="32"/>
  <c r="B124" i="32"/>
  <c r="I124" i="32"/>
  <c r="J124" i="32"/>
  <c r="K124" i="32"/>
  <c r="L124" i="32"/>
  <c r="M124" i="32"/>
  <c r="N124" i="32"/>
  <c r="P124" i="32"/>
  <c r="Q124" i="32"/>
  <c r="R124" i="32"/>
  <c r="S124" i="32"/>
  <c r="T124" i="32"/>
  <c r="U124" i="32"/>
  <c r="V124" i="32"/>
  <c r="W124" i="32"/>
  <c r="A125" i="32"/>
  <c r="B125" i="32"/>
  <c r="I125" i="32"/>
  <c r="J125" i="32"/>
  <c r="K125" i="32"/>
  <c r="L125" i="32"/>
  <c r="M125" i="32"/>
  <c r="N125" i="32"/>
  <c r="P125" i="32"/>
  <c r="Q125" i="32"/>
  <c r="R125" i="32"/>
  <c r="S125" i="32"/>
  <c r="T125" i="32"/>
  <c r="U125" i="32"/>
  <c r="V125" i="32"/>
  <c r="W125" i="32"/>
  <c r="A126" i="32"/>
  <c r="B126" i="32"/>
  <c r="I126" i="32"/>
  <c r="J126" i="32"/>
  <c r="K126" i="32"/>
  <c r="L126" i="32"/>
  <c r="M126" i="32"/>
  <c r="N126" i="32"/>
  <c r="P126" i="32"/>
  <c r="Q126" i="32"/>
  <c r="R126" i="32"/>
  <c r="S126" i="32"/>
  <c r="T126" i="32"/>
  <c r="U126" i="32"/>
  <c r="V126" i="32"/>
  <c r="W126" i="32"/>
  <c r="A127" i="32"/>
  <c r="B127" i="32"/>
  <c r="I127" i="32"/>
  <c r="J127" i="32"/>
  <c r="K127" i="32"/>
  <c r="L127" i="32"/>
  <c r="M127" i="32"/>
  <c r="N127" i="32"/>
  <c r="P127" i="32"/>
  <c r="Q127" i="32"/>
  <c r="R127" i="32"/>
  <c r="S127" i="32"/>
  <c r="T127" i="32"/>
  <c r="U127" i="32"/>
  <c r="V127" i="32"/>
  <c r="W127" i="32"/>
  <c r="A128" i="32"/>
  <c r="B128" i="32"/>
  <c r="I128" i="32"/>
  <c r="J128" i="32"/>
  <c r="K128" i="32"/>
  <c r="L128" i="32"/>
  <c r="M128" i="32"/>
  <c r="N128" i="32"/>
  <c r="P128" i="32"/>
  <c r="Q128" i="32"/>
  <c r="R128" i="32"/>
  <c r="S128" i="32"/>
  <c r="T128" i="32"/>
  <c r="U128" i="32"/>
  <c r="V128" i="32"/>
  <c r="W128" i="32"/>
  <c r="A129" i="32"/>
  <c r="B129" i="32"/>
  <c r="I129" i="32"/>
  <c r="J129" i="32"/>
  <c r="K129" i="32"/>
  <c r="L129" i="32"/>
  <c r="M129" i="32"/>
  <c r="N129" i="32"/>
  <c r="P129" i="32"/>
  <c r="Q129" i="32"/>
  <c r="R129" i="32"/>
  <c r="S129" i="32"/>
  <c r="T129" i="32"/>
  <c r="U129" i="32"/>
  <c r="V129" i="32"/>
  <c r="W129" i="32"/>
  <c r="A130" i="32"/>
  <c r="B130" i="32"/>
  <c r="I130" i="32"/>
  <c r="J130" i="32"/>
  <c r="K130" i="32"/>
  <c r="L130" i="32"/>
  <c r="M130" i="32"/>
  <c r="N130" i="32"/>
  <c r="P130" i="32"/>
  <c r="Q130" i="32"/>
  <c r="R130" i="32"/>
  <c r="S130" i="32"/>
  <c r="T130" i="32"/>
  <c r="U130" i="32"/>
  <c r="V130" i="32"/>
  <c r="W130" i="32"/>
  <c r="A131" i="32"/>
  <c r="B131" i="32"/>
  <c r="I131" i="32"/>
  <c r="J131" i="32"/>
  <c r="K131" i="32"/>
  <c r="L131" i="32"/>
  <c r="M131" i="32"/>
  <c r="N131" i="32"/>
  <c r="P131" i="32"/>
  <c r="Q131" i="32"/>
  <c r="R131" i="32"/>
  <c r="S131" i="32"/>
  <c r="T131" i="32"/>
  <c r="U131" i="32"/>
  <c r="V131" i="32"/>
  <c r="W131" i="32"/>
  <c r="A132" i="32"/>
  <c r="B132" i="32"/>
  <c r="I132" i="32"/>
  <c r="J132" i="32"/>
  <c r="K132" i="32"/>
  <c r="L132" i="32"/>
  <c r="M132" i="32"/>
  <c r="N132" i="32"/>
  <c r="P132" i="32"/>
  <c r="Q132" i="32"/>
  <c r="R132" i="32"/>
  <c r="S132" i="32"/>
  <c r="T132" i="32"/>
  <c r="U132" i="32"/>
  <c r="V132" i="32"/>
  <c r="W132" i="32"/>
  <c r="A133" i="32"/>
  <c r="B133" i="32"/>
  <c r="I133" i="32"/>
  <c r="J133" i="32"/>
  <c r="K133" i="32"/>
  <c r="L133" i="32"/>
  <c r="M133" i="32"/>
  <c r="N133" i="32"/>
  <c r="P133" i="32"/>
  <c r="Q133" i="32"/>
  <c r="R133" i="32"/>
  <c r="S133" i="32"/>
  <c r="T133" i="32"/>
  <c r="U133" i="32"/>
  <c r="V133" i="32"/>
  <c r="W133" i="32"/>
  <c r="A134" i="32"/>
  <c r="B134" i="32"/>
  <c r="I134" i="32"/>
  <c r="J134" i="32"/>
  <c r="K134" i="32"/>
  <c r="L134" i="32"/>
  <c r="M134" i="32"/>
  <c r="N134" i="32"/>
  <c r="P134" i="32"/>
  <c r="Q134" i="32"/>
  <c r="R134" i="32"/>
  <c r="S134" i="32"/>
  <c r="T134" i="32"/>
  <c r="U134" i="32"/>
  <c r="V134" i="32"/>
  <c r="W134" i="32"/>
  <c r="A135" i="32"/>
  <c r="B135" i="32"/>
  <c r="I135" i="32"/>
  <c r="J135" i="32"/>
  <c r="K135" i="32"/>
  <c r="L135" i="32"/>
  <c r="M135" i="32"/>
  <c r="N135" i="32"/>
  <c r="P135" i="32"/>
  <c r="Q135" i="32"/>
  <c r="R135" i="32"/>
  <c r="S135" i="32"/>
  <c r="T135" i="32"/>
  <c r="U135" i="32"/>
  <c r="V135" i="32"/>
  <c r="W135" i="32"/>
  <c r="A136" i="32"/>
  <c r="B136" i="32"/>
  <c r="I136" i="32"/>
  <c r="J136" i="32"/>
  <c r="K136" i="32"/>
  <c r="L136" i="32"/>
  <c r="M136" i="32"/>
  <c r="N136" i="32"/>
  <c r="P136" i="32"/>
  <c r="Q136" i="32"/>
  <c r="R136" i="32"/>
  <c r="S136" i="32"/>
  <c r="T136" i="32"/>
  <c r="U136" i="32"/>
  <c r="V136" i="32"/>
  <c r="W136" i="32"/>
  <c r="A137" i="32"/>
  <c r="B137" i="32"/>
  <c r="I137" i="32"/>
  <c r="J137" i="32"/>
  <c r="K137" i="32"/>
  <c r="L137" i="32"/>
  <c r="M137" i="32"/>
  <c r="N137" i="32"/>
  <c r="P137" i="32"/>
  <c r="Q137" i="32"/>
  <c r="R137" i="32"/>
  <c r="S137" i="32"/>
  <c r="T137" i="32"/>
  <c r="U137" i="32"/>
  <c r="V137" i="32"/>
  <c r="W137" i="32"/>
  <c r="A138" i="32"/>
  <c r="B138" i="32"/>
  <c r="I138" i="32"/>
  <c r="J138" i="32"/>
  <c r="K138" i="32"/>
  <c r="L138" i="32"/>
  <c r="M138" i="32"/>
  <c r="N138" i="32"/>
  <c r="P138" i="32"/>
  <c r="Q138" i="32"/>
  <c r="R138" i="32"/>
  <c r="S138" i="32"/>
  <c r="T138" i="32"/>
  <c r="U138" i="32"/>
  <c r="V138" i="32"/>
  <c r="W138" i="32"/>
  <c r="A139" i="32"/>
  <c r="B139" i="32"/>
  <c r="I139" i="32"/>
  <c r="J139" i="32"/>
  <c r="K139" i="32"/>
  <c r="L139" i="32"/>
  <c r="M139" i="32"/>
  <c r="N139" i="32"/>
  <c r="P139" i="32"/>
  <c r="Q139" i="32"/>
  <c r="R139" i="32"/>
  <c r="S139" i="32"/>
  <c r="T139" i="32"/>
  <c r="U139" i="32"/>
  <c r="V139" i="32"/>
  <c r="W139" i="32"/>
  <c r="A140" i="32"/>
  <c r="B140" i="32"/>
  <c r="I140" i="32"/>
  <c r="J140" i="32"/>
  <c r="K140" i="32"/>
  <c r="L140" i="32"/>
  <c r="M140" i="32"/>
  <c r="N140" i="32"/>
  <c r="P140" i="32"/>
  <c r="Q140" i="32"/>
  <c r="R140" i="32"/>
  <c r="S140" i="32"/>
  <c r="T140" i="32"/>
  <c r="U140" i="32"/>
  <c r="V140" i="32"/>
  <c r="W140" i="32"/>
  <c r="A141" i="32"/>
  <c r="B141" i="32"/>
  <c r="I141" i="32"/>
  <c r="J141" i="32"/>
  <c r="K141" i="32"/>
  <c r="L141" i="32"/>
  <c r="M141" i="32"/>
  <c r="N141" i="32"/>
  <c r="P141" i="32"/>
  <c r="Q141" i="32"/>
  <c r="R141" i="32"/>
  <c r="S141" i="32"/>
  <c r="T141" i="32"/>
  <c r="U141" i="32"/>
  <c r="V141" i="32"/>
  <c r="W141" i="32"/>
  <c r="A142" i="32"/>
  <c r="B142" i="32"/>
  <c r="I142" i="32"/>
  <c r="J142" i="32"/>
  <c r="K142" i="32"/>
  <c r="L142" i="32"/>
  <c r="M142" i="32"/>
  <c r="N142" i="32"/>
  <c r="P142" i="32"/>
  <c r="Q142" i="32"/>
  <c r="R142" i="32"/>
  <c r="S142" i="32"/>
  <c r="T142" i="32"/>
  <c r="U142" i="32"/>
  <c r="V142" i="32"/>
  <c r="W142" i="32"/>
  <c r="A143" i="32"/>
  <c r="B143" i="32"/>
  <c r="I143" i="32"/>
  <c r="J143" i="32"/>
  <c r="K143" i="32"/>
  <c r="L143" i="32"/>
  <c r="M143" i="32"/>
  <c r="N143" i="32"/>
  <c r="P143" i="32"/>
  <c r="Q143" i="32"/>
  <c r="R143" i="32"/>
  <c r="S143" i="32"/>
  <c r="T143" i="32"/>
  <c r="U143" i="32"/>
  <c r="V143" i="32"/>
  <c r="W143" i="32"/>
  <c r="A144" i="32"/>
  <c r="B144" i="32"/>
  <c r="I144" i="32"/>
  <c r="J144" i="32"/>
  <c r="K144" i="32"/>
  <c r="L144" i="32"/>
  <c r="M144" i="32"/>
  <c r="N144" i="32"/>
  <c r="P144" i="32"/>
  <c r="Q144" i="32"/>
  <c r="R144" i="32"/>
  <c r="S144" i="32"/>
  <c r="T144" i="32"/>
  <c r="U144" i="32"/>
  <c r="V144" i="32"/>
  <c r="W144" i="32"/>
  <c r="A145" i="32"/>
  <c r="B145" i="32"/>
  <c r="I145" i="32"/>
  <c r="J145" i="32"/>
  <c r="K145" i="32"/>
  <c r="L145" i="32"/>
  <c r="M145" i="32"/>
  <c r="N145" i="32"/>
  <c r="P145" i="32"/>
  <c r="Q145" i="32"/>
  <c r="R145" i="32"/>
  <c r="S145" i="32"/>
  <c r="T145" i="32"/>
  <c r="U145" i="32"/>
  <c r="V145" i="32"/>
  <c r="W145" i="32"/>
  <c r="A146" i="32"/>
  <c r="B146" i="32"/>
  <c r="I146" i="32"/>
  <c r="J146" i="32"/>
  <c r="K146" i="32"/>
  <c r="L146" i="32"/>
  <c r="M146" i="32"/>
  <c r="N146" i="32"/>
  <c r="P146" i="32"/>
  <c r="Q146" i="32"/>
  <c r="R146" i="32"/>
  <c r="S146" i="32"/>
  <c r="T146" i="32"/>
  <c r="U146" i="32"/>
  <c r="V146" i="32"/>
  <c r="W146" i="32"/>
  <c r="A147" i="32"/>
  <c r="B147" i="32"/>
  <c r="I147" i="32"/>
  <c r="J147" i="32"/>
  <c r="K147" i="32"/>
  <c r="L147" i="32"/>
  <c r="M147" i="32"/>
  <c r="N147" i="32"/>
  <c r="P147" i="32"/>
  <c r="Q147" i="32"/>
  <c r="R147" i="32"/>
  <c r="S147" i="32"/>
  <c r="T147" i="32"/>
  <c r="U147" i="32"/>
  <c r="V147" i="32"/>
  <c r="W147" i="32"/>
  <c r="A148" i="32"/>
  <c r="B148" i="32"/>
  <c r="I148" i="32"/>
  <c r="J148" i="32"/>
  <c r="K148" i="32"/>
  <c r="L148" i="32"/>
  <c r="M148" i="32"/>
  <c r="N148" i="32"/>
  <c r="P148" i="32"/>
  <c r="Q148" i="32"/>
  <c r="R148" i="32"/>
  <c r="S148" i="32"/>
  <c r="T148" i="32"/>
  <c r="U148" i="32"/>
  <c r="V148" i="32"/>
  <c r="W148" i="32"/>
  <c r="A149" i="32"/>
  <c r="B149" i="32"/>
  <c r="I149" i="32"/>
  <c r="J149" i="32"/>
  <c r="K149" i="32"/>
  <c r="L149" i="32"/>
  <c r="M149" i="32"/>
  <c r="N149" i="32"/>
  <c r="P149" i="32"/>
  <c r="Q149" i="32"/>
  <c r="R149" i="32"/>
  <c r="S149" i="32"/>
  <c r="T149" i="32"/>
  <c r="U149" i="32"/>
  <c r="V149" i="32"/>
  <c r="W149" i="32"/>
  <c r="A150" i="32"/>
  <c r="B150" i="32"/>
  <c r="I150" i="32"/>
  <c r="J150" i="32"/>
  <c r="K150" i="32"/>
  <c r="L150" i="32"/>
  <c r="M150" i="32"/>
  <c r="N150" i="32"/>
  <c r="P150" i="32"/>
  <c r="Q150" i="32"/>
  <c r="R150" i="32"/>
  <c r="S150" i="32"/>
  <c r="T150" i="32"/>
  <c r="U150" i="32"/>
  <c r="V150" i="32"/>
  <c r="W150" i="32"/>
  <c r="A151" i="32"/>
  <c r="B151" i="32"/>
  <c r="I151" i="32"/>
  <c r="J151" i="32"/>
  <c r="K151" i="32"/>
  <c r="L151" i="32"/>
  <c r="M151" i="32"/>
  <c r="N151" i="32"/>
  <c r="P151" i="32"/>
  <c r="Q151" i="32"/>
  <c r="R151" i="32"/>
  <c r="S151" i="32"/>
  <c r="T151" i="32"/>
  <c r="U151" i="32"/>
  <c r="V151" i="32"/>
  <c r="W151" i="32"/>
  <c r="A152" i="32"/>
  <c r="B152" i="32"/>
  <c r="I152" i="32"/>
  <c r="J152" i="32"/>
  <c r="K152" i="32"/>
  <c r="L152" i="32"/>
  <c r="M152" i="32"/>
  <c r="N152" i="32"/>
  <c r="P152" i="32"/>
  <c r="Q152" i="32"/>
  <c r="R152" i="32"/>
  <c r="S152" i="32"/>
  <c r="T152" i="32"/>
  <c r="U152" i="32"/>
  <c r="V152" i="32"/>
  <c r="W152" i="32"/>
  <c r="A153" i="32"/>
  <c r="B153" i="32"/>
  <c r="I153" i="32"/>
  <c r="J153" i="32"/>
  <c r="K153" i="32"/>
  <c r="L153" i="32"/>
  <c r="M153" i="32"/>
  <c r="N153" i="32"/>
  <c r="P153" i="32"/>
  <c r="Q153" i="32"/>
  <c r="R153" i="32"/>
  <c r="S153" i="32"/>
  <c r="T153" i="32"/>
  <c r="U153" i="32"/>
  <c r="V153" i="32"/>
  <c r="W153" i="32"/>
  <c r="A154" i="32"/>
  <c r="B154" i="32"/>
  <c r="I154" i="32"/>
  <c r="J154" i="32"/>
  <c r="K154" i="32"/>
  <c r="L154" i="32"/>
  <c r="M154" i="32"/>
  <c r="N154" i="32"/>
  <c r="P154" i="32"/>
  <c r="Q154" i="32"/>
  <c r="R154" i="32"/>
  <c r="S154" i="32"/>
  <c r="T154" i="32"/>
  <c r="U154" i="32"/>
  <c r="V154" i="32"/>
  <c r="W154" i="32"/>
  <c r="A155" i="32"/>
  <c r="B155" i="32"/>
  <c r="I155" i="32"/>
  <c r="J155" i="32"/>
  <c r="K155" i="32"/>
  <c r="L155" i="32"/>
  <c r="M155" i="32"/>
  <c r="N155" i="32"/>
  <c r="P155" i="32"/>
  <c r="Q155" i="32"/>
  <c r="R155" i="32"/>
  <c r="S155" i="32"/>
  <c r="T155" i="32"/>
  <c r="U155" i="32"/>
  <c r="V155" i="32"/>
  <c r="W155" i="32"/>
  <c r="A156" i="32"/>
  <c r="B156" i="32"/>
  <c r="I156" i="32"/>
  <c r="J156" i="32"/>
  <c r="K156" i="32"/>
  <c r="L156" i="32"/>
  <c r="M156" i="32"/>
  <c r="N156" i="32"/>
  <c r="P156" i="32"/>
  <c r="Q156" i="32"/>
  <c r="R156" i="32"/>
  <c r="S156" i="32"/>
  <c r="T156" i="32"/>
  <c r="U156" i="32"/>
  <c r="V156" i="32"/>
  <c r="W156" i="32"/>
  <c r="A157" i="32"/>
  <c r="B157" i="32"/>
  <c r="I157" i="32"/>
  <c r="J157" i="32"/>
  <c r="K157" i="32"/>
  <c r="L157" i="32"/>
  <c r="M157" i="32"/>
  <c r="N157" i="32"/>
  <c r="P157" i="32"/>
  <c r="Q157" i="32"/>
  <c r="R157" i="32"/>
  <c r="S157" i="32"/>
  <c r="T157" i="32"/>
  <c r="U157" i="32"/>
  <c r="V157" i="32"/>
  <c r="W157" i="32"/>
  <c r="A158" i="32"/>
  <c r="B158" i="32"/>
  <c r="I158" i="32"/>
  <c r="J158" i="32"/>
  <c r="K158" i="32"/>
  <c r="L158" i="32"/>
  <c r="M158" i="32"/>
  <c r="N158" i="32"/>
  <c r="P158" i="32"/>
  <c r="Q158" i="32"/>
  <c r="R158" i="32"/>
  <c r="S158" i="32"/>
  <c r="T158" i="32"/>
  <c r="U158" i="32"/>
  <c r="V158" i="32"/>
  <c r="W158" i="32"/>
  <c r="A159" i="32"/>
  <c r="B159" i="32"/>
  <c r="I159" i="32"/>
  <c r="J159" i="32"/>
  <c r="K159" i="32"/>
  <c r="L159" i="32"/>
  <c r="M159" i="32"/>
  <c r="N159" i="32"/>
  <c r="P159" i="32"/>
  <c r="Q159" i="32"/>
  <c r="R159" i="32"/>
  <c r="S159" i="32"/>
  <c r="T159" i="32"/>
  <c r="U159" i="32"/>
  <c r="V159" i="32"/>
  <c r="W159" i="32"/>
  <c r="A160" i="32"/>
  <c r="B160" i="32"/>
  <c r="I160" i="32"/>
  <c r="J160" i="32"/>
  <c r="K160" i="32"/>
  <c r="L160" i="32"/>
  <c r="M160" i="32"/>
  <c r="N160" i="32"/>
  <c r="P160" i="32"/>
  <c r="Q160" i="32"/>
  <c r="R160" i="32"/>
  <c r="S160" i="32"/>
  <c r="T160" i="32"/>
  <c r="U160" i="32"/>
  <c r="V160" i="32"/>
  <c r="W160" i="32"/>
  <c r="A161" i="32"/>
  <c r="B161" i="32"/>
  <c r="I161" i="32"/>
  <c r="J161" i="32"/>
  <c r="K161" i="32"/>
  <c r="L161" i="32"/>
  <c r="M161" i="32"/>
  <c r="N161" i="32"/>
  <c r="P161" i="32"/>
  <c r="Q161" i="32"/>
  <c r="R161" i="32"/>
  <c r="S161" i="32"/>
  <c r="T161" i="32"/>
  <c r="U161" i="32"/>
  <c r="V161" i="32"/>
  <c r="W161" i="32"/>
  <c r="A162" i="32"/>
  <c r="B162" i="32"/>
  <c r="I162" i="32"/>
  <c r="J162" i="32"/>
  <c r="K162" i="32"/>
  <c r="L162" i="32"/>
  <c r="M162" i="32"/>
  <c r="N162" i="32"/>
  <c r="P162" i="32"/>
  <c r="Q162" i="32"/>
  <c r="R162" i="32"/>
  <c r="S162" i="32"/>
  <c r="T162" i="32"/>
  <c r="U162" i="32"/>
  <c r="V162" i="32"/>
  <c r="W162" i="32"/>
  <c r="A163" i="32"/>
  <c r="B163" i="32"/>
  <c r="I163" i="32"/>
  <c r="J163" i="32"/>
  <c r="K163" i="32"/>
  <c r="L163" i="32"/>
  <c r="M163" i="32"/>
  <c r="N163" i="32"/>
  <c r="P163" i="32"/>
  <c r="Q163" i="32"/>
  <c r="R163" i="32"/>
  <c r="S163" i="32"/>
  <c r="T163" i="32"/>
  <c r="U163" i="32"/>
  <c r="V163" i="32"/>
  <c r="W163" i="32"/>
  <c r="A164" i="32"/>
  <c r="B164" i="32"/>
  <c r="I164" i="32"/>
  <c r="J164" i="32"/>
  <c r="K164" i="32"/>
  <c r="L164" i="32"/>
  <c r="M164" i="32"/>
  <c r="N164" i="32"/>
  <c r="P164" i="32"/>
  <c r="Q164" i="32"/>
  <c r="R164" i="32"/>
  <c r="S164" i="32"/>
  <c r="T164" i="32"/>
  <c r="U164" i="32"/>
  <c r="V164" i="32"/>
  <c r="W164" i="32"/>
  <c r="A165" i="32"/>
  <c r="B165" i="32"/>
  <c r="I165" i="32"/>
  <c r="J165" i="32"/>
  <c r="K165" i="32"/>
  <c r="L165" i="32"/>
  <c r="M165" i="32"/>
  <c r="N165" i="32"/>
  <c r="P165" i="32"/>
  <c r="Q165" i="32"/>
  <c r="R165" i="32"/>
  <c r="S165" i="32"/>
  <c r="T165" i="32"/>
  <c r="U165" i="32"/>
  <c r="V165" i="32"/>
  <c r="W165" i="32"/>
  <c r="A166" i="32"/>
  <c r="B166" i="32"/>
  <c r="I166" i="32"/>
  <c r="J166" i="32"/>
  <c r="K166" i="32"/>
  <c r="L166" i="32"/>
  <c r="M166" i="32"/>
  <c r="N166" i="32"/>
  <c r="P166" i="32"/>
  <c r="Q166" i="32"/>
  <c r="R166" i="32"/>
  <c r="S166" i="32"/>
  <c r="T166" i="32"/>
  <c r="U166" i="32"/>
  <c r="V166" i="32"/>
  <c r="W166" i="32"/>
  <c r="A167" i="32"/>
  <c r="B167" i="32"/>
  <c r="I167" i="32"/>
  <c r="J167" i="32"/>
  <c r="K167" i="32"/>
  <c r="L167" i="32"/>
  <c r="M167" i="32"/>
  <c r="N167" i="32"/>
  <c r="P167" i="32"/>
  <c r="Q167" i="32"/>
  <c r="R167" i="32"/>
  <c r="S167" i="32"/>
  <c r="T167" i="32"/>
  <c r="U167" i="32"/>
  <c r="V167" i="32"/>
  <c r="W167" i="32"/>
  <c r="A168" i="32"/>
  <c r="B168" i="32"/>
  <c r="I168" i="32"/>
  <c r="J168" i="32"/>
  <c r="K168" i="32"/>
  <c r="L168" i="32"/>
  <c r="M168" i="32"/>
  <c r="N168" i="32"/>
  <c r="P168" i="32"/>
  <c r="Q168" i="32"/>
  <c r="R168" i="32"/>
  <c r="S168" i="32"/>
  <c r="T168" i="32"/>
  <c r="U168" i="32"/>
  <c r="V168" i="32"/>
  <c r="W168" i="32"/>
  <c r="A169" i="32"/>
  <c r="B169" i="32"/>
  <c r="I169" i="32"/>
  <c r="J169" i="32"/>
  <c r="K169" i="32"/>
  <c r="L169" i="32"/>
  <c r="M169" i="32"/>
  <c r="N169" i="32"/>
  <c r="P169" i="32"/>
  <c r="Q169" i="32"/>
  <c r="R169" i="32"/>
  <c r="S169" i="32"/>
  <c r="T169" i="32"/>
  <c r="U169" i="32"/>
  <c r="V169" i="32"/>
  <c r="W169" i="32"/>
  <c r="A170" i="32"/>
  <c r="B170" i="32"/>
  <c r="I170" i="32"/>
  <c r="J170" i="32"/>
  <c r="K170" i="32"/>
  <c r="L170" i="32"/>
  <c r="M170" i="32"/>
  <c r="N170" i="32"/>
  <c r="P170" i="32"/>
  <c r="Q170" i="32"/>
  <c r="R170" i="32"/>
  <c r="S170" i="32"/>
  <c r="T170" i="32"/>
  <c r="U170" i="32"/>
  <c r="V170" i="32"/>
  <c r="W170" i="32"/>
  <c r="A171" i="32"/>
  <c r="B171" i="32"/>
  <c r="I171" i="32"/>
  <c r="J171" i="32"/>
  <c r="K171" i="32"/>
  <c r="L171" i="32"/>
  <c r="M171" i="32"/>
  <c r="N171" i="32"/>
  <c r="P171" i="32"/>
  <c r="Q171" i="32"/>
  <c r="R171" i="32"/>
  <c r="S171" i="32"/>
  <c r="T171" i="32"/>
  <c r="U171" i="32"/>
  <c r="V171" i="32"/>
  <c r="W171" i="32"/>
  <c r="A172" i="32"/>
  <c r="B172" i="32"/>
  <c r="I172" i="32"/>
  <c r="J172" i="32"/>
  <c r="K172" i="32"/>
  <c r="L172" i="32"/>
  <c r="M172" i="32"/>
  <c r="N172" i="32"/>
  <c r="P172" i="32"/>
  <c r="Q172" i="32"/>
  <c r="R172" i="32"/>
  <c r="S172" i="32"/>
  <c r="T172" i="32"/>
  <c r="U172" i="32"/>
  <c r="V172" i="32"/>
  <c r="W172" i="32"/>
  <c r="A173" i="32"/>
  <c r="B173" i="32"/>
  <c r="I173" i="32"/>
  <c r="J173" i="32"/>
  <c r="K173" i="32"/>
  <c r="L173" i="32"/>
  <c r="M173" i="32"/>
  <c r="N173" i="32"/>
  <c r="P173" i="32"/>
  <c r="Q173" i="32"/>
  <c r="R173" i="32"/>
  <c r="S173" i="32"/>
  <c r="T173" i="32"/>
  <c r="U173" i="32"/>
  <c r="V173" i="32"/>
  <c r="W173" i="32"/>
  <c r="A174" i="32"/>
  <c r="B174" i="32"/>
  <c r="I174" i="32"/>
  <c r="J174" i="32"/>
  <c r="K174" i="32"/>
  <c r="L174" i="32"/>
  <c r="M174" i="32"/>
  <c r="N174" i="32"/>
  <c r="P174" i="32"/>
  <c r="Q174" i="32"/>
  <c r="R174" i="32"/>
  <c r="S174" i="32"/>
  <c r="T174" i="32"/>
  <c r="U174" i="32"/>
  <c r="V174" i="32"/>
  <c r="W174" i="32"/>
  <c r="A175" i="32"/>
  <c r="B175" i="32"/>
  <c r="I175" i="32"/>
  <c r="J175" i="32"/>
  <c r="K175" i="32"/>
  <c r="L175" i="32"/>
  <c r="M175" i="32"/>
  <c r="N175" i="32"/>
  <c r="P175" i="32"/>
  <c r="Q175" i="32"/>
  <c r="R175" i="32"/>
  <c r="S175" i="32"/>
  <c r="T175" i="32"/>
  <c r="U175" i="32"/>
  <c r="V175" i="32"/>
  <c r="W175" i="32"/>
  <c r="A176" i="32"/>
  <c r="B176" i="32"/>
  <c r="I176" i="32"/>
  <c r="J176" i="32"/>
  <c r="K176" i="32"/>
  <c r="L176" i="32"/>
  <c r="M176" i="32"/>
  <c r="N176" i="32"/>
  <c r="P176" i="32"/>
  <c r="Q176" i="32"/>
  <c r="R176" i="32"/>
  <c r="S176" i="32"/>
  <c r="T176" i="32"/>
  <c r="U176" i="32"/>
  <c r="V176" i="32"/>
  <c r="W176" i="32"/>
  <c r="A177" i="32"/>
  <c r="B177" i="32"/>
  <c r="I177" i="32"/>
  <c r="J177" i="32"/>
  <c r="K177" i="32"/>
  <c r="L177" i="32"/>
  <c r="M177" i="32"/>
  <c r="N177" i="32"/>
  <c r="P177" i="32"/>
  <c r="Q177" i="32"/>
  <c r="R177" i="32"/>
  <c r="S177" i="32"/>
  <c r="T177" i="32"/>
  <c r="U177" i="32"/>
  <c r="V177" i="32"/>
  <c r="W177" i="32"/>
  <c r="A178" i="32"/>
  <c r="B178" i="32"/>
  <c r="I178" i="32"/>
  <c r="J178" i="32"/>
  <c r="K178" i="32"/>
  <c r="L178" i="32"/>
  <c r="M178" i="32"/>
  <c r="N178" i="32"/>
  <c r="P178" i="32"/>
  <c r="Q178" i="32"/>
  <c r="R178" i="32"/>
  <c r="S178" i="32"/>
  <c r="T178" i="32"/>
  <c r="U178" i="32"/>
  <c r="V178" i="32"/>
  <c r="W178" i="32"/>
  <c r="A179" i="32"/>
  <c r="B179" i="32"/>
  <c r="I179" i="32"/>
  <c r="J179" i="32"/>
  <c r="K179" i="32"/>
  <c r="L179" i="32"/>
  <c r="M179" i="32"/>
  <c r="N179" i="32"/>
  <c r="P179" i="32"/>
  <c r="Q179" i="32"/>
  <c r="R179" i="32"/>
  <c r="S179" i="32"/>
  <c r="T179" i="32"/>
  <c r="U179" i="32"/>
  <c r="V179" i="32"/>
  <c r="W179" i="32"/>
  <c r="A180" i="32"/>
  <c r="B180" i="32"/>
  <c r="I180" i="32"/>
  <c r="J180" i="32"/>
  <c r="K180" i="32"/>
  <c r="L180" i="32"/>
  <c r="M180" i="32"/>
  <c r="N180" i="32"/>
  <c r="P180" i="32"/>
  <c r="Q180" i="32"/>
  <c r="R180" i="32"/>
  <c r="S180" i="32"/>
  <c r="T180" i="32"/>
  <c r="U180" i="32"/>
  <c r="V180" i="32"/>
  <c r="W180" i="32"/>
  <c r="A181" i="32"/>
  <c r="B181" i="32"/>
  <c r="I181" i="32"/>
  <c r="J181" i="32"/>
  <c r="K181" i="32"/>
  <c r="L181" i="32"/>
  <c r="M181" i="32"/>
  <c r="N181" i="32"/>
  <c r="P181" i="32"/>
  <c r="Q181" i="32"/>
  <c r="R181" i="32"/>
  <c r="S181" i="32"/>
  <c r="T181" i="32"/>
  <c r="U181" i="32"/>
  <c r="V181" i="32"/>
  <c r="W181" i="32"/>
  <c r="A182" i="32"/>
  <c r="B182" i="32"/>
  <c r="I182" i="32"/>
  <c r="J182" i="32"/>
  <c r="K182" i="32"/>
  <c r="L182" i="32"/>
  <c r="M182" i="32"/>
  <c r="N182" i="32"/>
  <c r="P182" i="32"/>
  <c r="Q182" i="32"/>
  <c r="R182" i="32"/>
  <c r="S182" i="32"/>
  <c r="T182" i="32"/>
  <c r="U182" i="32"/>
  <c r="V182" i="32"/>
  <c r="W182" i="32"/>
  <c r="A183" i="32"/>
  <c r="B183" i="32"/>
  <c r="I183" i="32"/>
  <c r="J183" i="32"/>
  <c r="K183" i="32"/>
  <c r="L183" i="32"/>
  <c r="M183" i="32"/>
  <c r="N183" i="32"/>
  <c r="P183" i="32"/>
  <c r="Q183" i="32"/>
  <c r="R183" i="32"/>
  <c r="S183" i="32"/>
  <c r="T183" i="32"/>
  <c r="U183" i="32"/>
  <c r="V183" i="32"/>
  <c r="W183" i="32"/>
  <c r="A184" i="32"/>
  <c r="B184" i="32"/>
  <c r="I184" i="32"/>
  <c r="J184" i="32"/>
  <c r="K184" i="32"/>
  <c r="L184" i="32"/>
  <c r="M184" i="32"/>
  <c r="N184" i="32"/>
  <c r="P184" i="32"/>
  <c r="Q184" i="32"/>
  <c r="R184" i="32"/>
  <c r="S184" i="32"/>
  <c r="T184" i="32"/>
  <c r="U184" i="32"/>
  <c r="V184" i="32"/>
  <c r="W184" i="32"/>
  <c r="A185" i="32"/>
  <c r="B185" i="32"/>
  <c r="I185" i="32"/>
  <c r="J185" i="32"/>
  <c r="K185" i="32"/>
  <c r="L185" i="32"/>
  <c r="M185" i="32"/>
  <c r="N185" i="32"/>
  <c r="P185" i="32"/>
  <c r="Q185" i="32"/>
  <c r="R185" i="32"/>
  <c r="S185" i="32"/>
  <c r="T185" i="32"/>
  <c r="U185" i="32"/>
  <c r="V185" i="32"/>
  <c r="W185" i="32"/>
  <c r="A186" i="32"/>
  <c r="B186" i="32"/>
  <c r="I186" i="32"/>
  <c r="J186" i="32"/>
  <c r="K186" i="32"/>
  <c r="L186" i="32"/>
  <c r="M186" i="32"/>
  <c r="N186" i="32"/>
  <c r="P186" i="32"/>
  <c r="Q186" i="32"/>
  <c r="R186" i="32"/>
  <c r="S186" i="32"/>
  <c r="T186" i="32"/>
  <c r="U186" i="32"/>
  <c r="V186" i="32"/>
  <c r="W186" i="32"/>
  <c r="A187" i="32"/>
  <c r="B187" i="32"/>
  <c r="I187" i="32"/>
  <c r="J187" i="32"/>
  <c r="K187" i="32"/>
  <c r="L187" i="32"/>
  <c r="M187" i="32"/>
  <c r="N187" i="32"/>
  <c r="P187" i="32"/>
  <c r="Q187" i="32"/>
  <c r="R187" i="32"/>
  <c r="S187" i="32"/>
  <c r="T187" i="32"/>
  <c r="U187" i="32"/>
  <c r="V187" i="32"/>
  <c r="W187" i="32"/>
  <c r="A188" i="32"/>
  <c r="B188" i="32"/>
  <c r="I188" i="32"/>
  <c r="J188" i="32"/>
  <c r="K188" i="32"/>
  <c r="L188" i="32"/>
  <c r="M188" i="32"/>
  <c r="N188" i="32"/>
  <c r="P188" i="32"/>
  <c r="Q188" i="32"/>
  <c r="R188" i="32"/>
  <c r="S188" i="32"/>
  <c r="T188" i="32"/>
  <c r="U188" i="32"/>
  <c r="V188" i="32"/>
  <c r="W188" i="32"/>
  <c r="A189" i="32"/>
  <c r="B189" i="32"/>
  <c r="I189" i="32"/>
  <c r="J189" i="32"/>
  <c r="K189" i="32"/>
  <c r="L189" i="32"/>
  <c r="M189" i="32"/>
  <c r="N189" i="32"/>
  <c r="P189" i="32"/>
  <c r="Q189" i="32"/>
  <c r="R189" i="32"/>
  <c r="S189" i="32"/>
  <c r="T189" i="32"/>
  <c r="U189" i="32"/>
  <c r="V189" i="32"/>
  <c r="W189" i="32"/>
  <c r="A190" i="32"/>
  <c r="B190" i="32"/>
  <c r="I190" i="32"/>
  <c r="J190" i="32"/>
  <c r="K190" i="32"/>
  <c r="L190" i="32"/>
  <c r="M190" i="32"/>
  <c r="N190" i="32"/>
  <c r="P190" i="32"/>
  <c r="Q190" i="32"/>
  <c r="R190" i="32"/>
  <c r="S190" i="32"/>
  <c r="T190" i="32"/>
  <c r="U190" i="32"/>
  <c r="V190" i="32"/>
  <c r="W190" i="32"/>
  <c r="A191" i="32"/>
  <c r="B191" i="32"/>
  <c r="I191" i="32"/>
  <c r="J191" i="32"/>
  <c r="K191" i="32"/>
  <c r="L191" i="32"/>
  <c r="M191" i="32"/>
  <c r="N191" i="32"/>
  <c r="P191" i="32"/>
  <c r="Q191" i="32"/>
  <c r="R191" i="32"/>
  <c r="S191" i="32"/>
  <c r="T191" i="32"/>
  <c r="U191" i="32"/>
  <c r="V191" i="32"/>
  <c r="W191" i="32"/>
  <c r="A192" i="32"/>
  <c r="B192" i="32"/>
  <c r="I192" i="32"/>
  <c r="J192" i="32"/>
  <c r="K192" i="32"/>
  <c r="L192" i="32"/>
  <c r="M192" i="32"/>
  <c r="N192" i="32"/>
  <c r="P192" i="32"/>
  <c r="Q192" i="32"/>
  <c r="R192" i="32"/>
  <c r="S192" i="32"/>
  <c r="T192" i="32"/>
  <c r="U192" i="32"/>
  <c r="V192" i="32"/>
  <c r="W192" i="32"/>
  <c r="A193" i="32"/>
  <c r="B193" i="32"/>
  <c r="I193" i="32"/>
  <c r="J193" i="32"/>
  <c r="K193" i="32"/>
  <c r="L193" i="32"/>
  <c r="M193" i="32"/>
  <c r="N193" i="32"/>
  <c r="P193" i="32"/>
  <c r="Q193" i="32"/>
  <c r="R193" i="32"/>
  <c r="S193" i="32"/>
  <c r="T193" i="32"/>
  <c r="U193" i="32"/>
  <c r="V193" i="32"/>
  <c r="W193" i="32"/>
  <c r="A194" i="32"/>
  <c r="B194" i="32"/>
  <c r="I194" i="32"/>
  <c r="J194" i="32"/>
  <c r="K194" i="32"/>
  <c r="L194" i="32"/>
  <c r="M194" i="32"/>
  <c r="N194" i="32"/>
  <c r="P194" i="32"/>
  <c r="Q194" i="32"/>
  <c r="R194" i="32"/>
  <c r="S194" i="32"/>
  <c r="T194" i="32"/>
  <c r="U194" i="32"/>
  <c r="V194" i="32"/>
  <c r="W194" i="32"/>
  <c r="A195" i="32"/>
  <c r="B195" i="32"/>
  <c r="I195" i="32"/>
  <c r="J195" i="32"/>
  <c r="K195" i="32"/>
  <c r="L195" i="32"/>
  <c r="M195" i="32"/>
  <c r="N195" i="32"/>
  <c r="P195" i="32"/>
  <c r="Q195" i="32"/>
  <c r="R195" i="32"/>
  <c r="S195" i="32"/>
  <c r="T195" i="32"/>
  <c r="U195" i="32"/>
  <c r="V195" i="32"/>
  <c r="W195" i="32"/>
  <c r="A196" i="32"/>
  <c r="B196" i="32"/>
  <c r="I196" i="32"/>
  <c r="J196" i="32"/>
  <c r="K196" i="32"/>
  <c r="L196" i="32"/>
  <c r="M196" i="32"/>
  <c r="N196" i="32"/>
  <c r="P196" i="32"/>
  <c r="Q196" i="32"/>
  <c r="R196" i="32"/>
  <c r="S196" i="32"/>
  <c r="T196" i="32"/>
  <c r="U196" i="32"/>
  <c r="V196" i="32"/>
  <c r="W196" i="32"/>
  <c r="A197" i="32"/>
  <c r="B197" i="32"/>
  <c r="I197" i="32"/>
  <c r="J197" i="32"/>
  <c r="K197" i="32"/>
  <c r="L197" i="32"/>
  <c r="M197" i="32"/>
  <c r="N197" i="32"/>
  <c r="P197" i="32"/>
  <c r="Q197" i="32"/>
  <c r="R197" i="32"/>
  <c r="S197" i="32"/>
  <c r="T197" i="32"/>
  <c r="U197" i="32"/>
  <c r="V197" i="32"/>
  <c r="W197" i="32"/>
  <c r="A198" i="32"/>
  <c r="B198" i="32"/>
  <c r="I198" i="32"/>
  <c r="J198" i="32"/>
  <c r="K198" i="32"/>
  <c r="L198" i="32"/>
  <c r="M198" i="32"/>
  <c r="N198" i="32"/>
  <c r="P198" i="32"/>
  <c r="Q198" i="32"/>
  <c r="R198" i="32"/>
  <c r="S198" i="32"/>
  <c r="T198" i="32"/>
  <c r="U198" i="32"/>
  <c r="V198" i="32"/>
  <c r="W198" i="32"/>
  <c r="A199" i="32"/>
  <c r="B199" i="32"/>
  <c r="I199" i="32"/>
  <c r="J199" i="32"/>
  <c r="K199" i="32"/>
  <c r="L199" i="32"/>
  <c r="M199" i="32"/>
  <c r="N199" i="32"/>
  <c r="P199" i="32"/>
  <c r="Q199" i="32"/>
  <c r="R199" i="32"/>
  <c r="S199" i="32"/>
  <c r="T199" i="32"/>
  <c r="U199" i="32"/>
  <c r="V199" i="32"/>
  <c r="W199" i="32"/>
  <c r="A200" i="32"/>
  <c r="B200" i="32"/>
  <c r="I200" i="32"/>
  <c r="J200" i="32"/>
  <c r="K200" i="32"/>
  <c r="L200" i="32"/>
  <c r="M200" i="32"/>
  <c r="N200" i="32"/>
  <c r="P200" i="32"/>
  <c r="Q200" i="32"/>
  <c r="R200" i="32"/>
  <c r="S200" i="32"/>
  <c r="T200" i="32"/>
  <c r="U200" i="32"/>
  <c r="V200" i="32"/>
  <c r="W200" i="32"/>
  <c r="A201" i="32"/>
  <c r="B201" i="32"/>
  <c r="I201" i="32"/>
  <c r="J201" i="32"/>
  <c r="K201" i="32"/>
  <c r="L201" i="32"/>
  <c r="M201" i="32"/>
  <c r="N201" i="32"/>
  <c r="P201" i="32"/>
  <c r="Q201" i="32"/>
  <c r="R201" i="32"/>
  <c r="S201" i="32"/>
  <c r="T201" i="32"/>
  <c r="U201" i="32"/>
  <c r="V201" i="32"/>
  <c r="W201" i="32"/>
  <c r="A202" i="32"/>
  <c r="B202" i="32"/>
  <c r="I202" i="32"/>
  <c r="J202" i="32"/>
  <c r="K202" i="32"/>
  <c r="L202" i="32"/>
  <c r="M202" i="32"/>
  <c r="N202" i="32"/>
  <c r="P202" i="32"/>
  <c r="Q202" i="32"/>
  <c r="R202" i="32"/>
  <c r="S202" i="32"/>
  <c r="T202" i="32"/>
  <c r="U202" i="32"/>
  <c r="V202" i="32"/>
  <c r="W202" i="32"/>
  <c r="A203" i="32"/>
  <c r="B203" i="32"/>
  <c r="I203" i="32"/>
  <c r="J203" i="32"/>
  <c r="K203" i="32"/>
  <c r="L203" i="32"/>
  <c r="M203" i="32"/>
  <c r="N203" i="32"/>
  <c r="P203" i="32"/>
  <c r="Q203" i="32"/>
  <c r="R203" i="32"/>
  <c r="S203" i="32"/>
  <c r="T203" i="32"/>
  <c r="U203" i="32"/>
  <c r="V203" i="32"/>
  <c r="W203" i="32"/>
  <c r="A204" i="32"/>
  <c r="B204" i="32"/>
  <c r="I204" i="32"/>
  <c r="J204" i="32"/>
  <c r="K204" i="32"/>
  <c r="L204" i="32"/>
  <c r="M204" i="32"/>
  <c r="N204" i="32"/>
  <c r="P204" i="32"/>
  <c r="Q204" i="32"/>
  <c r="R204" i="32"/>
  <c r="S204" i="32"/>
  <c r="T204" i="32"/>
  <c r="U204" i="32"/>
  <c r="V204" i="32"/>
  <c r="W204" i="32"/>
  <c r="A205" i="32"/>
  <c r="B205" i="32"/>
  <c r="I205" i="32"/>
  <c r="J205" i="32"/>
  <c r="K205" i="32"/>
  <c r="L205" i="32"/>
  <c r="M205" i="32"/>
  <c r="N205" i="32"/>
  <c r="P205" i="32"/>
  <c r="Q205" i="32"/>
  <c r="R205" i="32"/>
  <c r="S205" i="32"/>
  <c r="T205" i="32"/>
  <c r="U205" i="32"/>
  <c r="V205" i="32"/>
  <c r="W205" i="32"/>
  <c r="A206" i="32"/>
  <c r="B206" i="32"/>
  <c r="I206" i="32"/>
  <c r="J206" i="32"/>
  <c r="K206" i="32"/>
  <c r="L206" i="32"/>
  <c r="M206" i="32"/>
  <c r="N206" i="32"/>
  <c r="P206" i="32"/>
  <c r="Q206" i="32"/>
  <c r="R206" i="32"/>
  <c r="S206" i="32"/>
  <c r="T206" i="32"/>
  <c r="U206" i="32"/>
  <c r="V206" i="32"/>
  <c r="W206" i="32"/>
  <c r="A207" i="32"/>
  <c r="B207" i="32"/>
  <c r="I207" i="32"/>
  <c r="J207" i="32"/>
  <c r="K207" i="32"/>
  <c r="L207" i="32"/>
  <c r="M207" i="32"/>
  <c r="N207" i="32"/>
  <c r="P207" i="32"/>
  <c r="Q207" i="32"/>
  <c r="R207" i="32"/>
  <c r="S207" i="32"/>
  <c r="T207" i="32"/>
  <c r="U207" i="32"/>
  <c r="V207" i="32"/>
  <c r="W207" i="32"/>
  <c r="A208" i="32"/>
  <c r="B208" i="32"/>
  <c r="I208" i="32"/>
  <c r="J208" i="32"/>
  <c r="K208" i="32"/>
  <c r="L208" i="32"/>
  <c r="M208" i="32"/>
  <c r="N208" i="32"/>
  <c r="P208" i="32"/>
  <c r="Q208" i="32"/>
  <c r="R208" i="32"/>
  <c r="S208" i="32"/>
  <c r="T208" i="32"/>
  <c r="U208" i="32"/>
  <c r="V208" i="32"/>
  <c r="W208" i="32"/>
  <c r="A209" i="32"/>
  <c r="B209" i="32"/>
  <c r="I209" i="32"/>
  <c r="J209" i="32"/>
  <c r="K209" i="32"/>
  <c r="L209" i="32"/>
  <c r="M209" i="32"/>
  <c r="N209" i="32"/>
  <c r="P209" i="32"/>
  <c r="Q209" i="32"/>
  <c r="R209" i="32"/>
  <c r="S209" i="32"/>
  <c r="T209" i="32"/>
  <c r="U209" i="32"/>
  <c r="V209" i="32"/>
  <c r="W209" i="32"/>
  <c r="A210" i="32"/>
  <c r="B210" i="32"/>
  <c r="I210" i="32"/>
  <c r="J210" i="32"/>
  <c r="K210" i="32"/>
  <c r="L210" i="32"/>
  <c r="M210" i="32"/>
  <c r="N210" i="32"/>
  <c r="P210" i="32"/>
  <c r="Q210" i="32"/>
  <c r="R210" i="32"/>
  <c r="S210" i="32"/>
  <c r="T210" i="32"/>
  <c r="U210" i="32"/>
  <c r="V210" i="32"/>
  <c r="W210" i="32"/>
  <c r="A211" i="32"/>
  <c r="B211" i="32"/>
  <c r="I211" i="32"/>
  <c r="J211" i="32"/>
  <c r="K211" i="32"/>
  <c r="L211" i="32"/>
  <c r="M211" i="32"/>
  <c r="N211" i="32"/>
  <c r="P211" i="32"/>
  <c r="Q211" i="32"/>
  <c r="R211" i="32"/>
  <c r="S211" i="32"/>
  <c r="T211" i="32"/>
  <c r="U211" i="32"/>
  <c r="V211" i="32"/>
  <c r="W211" i="32"/>
  <c r="A212" i="32"/>
  <c r="B212" i="32"/>
  <c r="I212" i="32"/>
  <c r="J212" i="32"/>
  <c r="K212" i="32"/>
  <c r="L212" i="32"/>
  <c r="M212" i="32"/>
  <c r="N212" i="32"/>
  <c r="P212" i="32"/>
  <c r="Q212" i="32"/>
  <c r="R212" i="32"/>
  <c r="S212" i="32"/>
  <c r="T212" i="32"/>
  <c r="U212" i="32"/>
  <c r="V212" i="32"/>
  <c r="W212" i="32"/>
  <c r="A213" i="32"/>
  <c r="B213" i="32"/>
  <c r="I213" i="32"/>
  <c r="J213" i="32"/>
  <c r="K213" i="32"/>
  <c r="L213" i="32"/>
  <c r="M213" i="32"/>
  <c r="N213" i="32"/>
  <c r="P213" i="32"/>
  <c r="Q213" i="32"/>
  <c r="R213" i="32"/>
  <c r="S213" i="32"/>
  <c r="T213" i="32"/>
  <c r="U213" i="32"/>
  <c r="V213" i="32"/>
  <c r="W213" i="32"/>
  <c r="A214" i="32"/>
  <c r="B214" i="32"/>
  <c r="I214" i="32"/>
  <c r="J214" i="32"/>
  <c r="K214" i="32"/>
  <c r="L214" i="32"/>
  <c r="M214" i="32"/>
  <c r="N214" i="32"/>
  <c r="P214" i="32"/>
  <c r="Q214" i="32"/>
  <c r="R214" i="32"/>
  <c r="S214" i="32"/>
  <c r="T214" i="32"/>
  <c r="U214" i="32"/>
  <c r="V214" i="32"/>
  <c r="W214" i="32"/>
  <c r="A215" i="32"/>
  <c r="B215" i="32"/>
  <c r="I215" i="32"/>
  <c r="J215" i="32"/>
  <c r="K215" i="32"/>
  <c r="L215" i="32"/>
  <c r="M215" i="32"/>
  <c r="N215" i="32"/>
  <c r="P215" i="32"/>
  <c r="Q215" i="32"/>
  <c r="R215" i="32"/>
  <c r="S215" i="32"/>
  <c r="T215" i="32"/>
  <c r="U215" i="32"/>
  <c r="V215" i="32"/>
  <c r="W215" i="32"/>
  <c r="A216" i="32"/>
  <c r="B216" i="32"/>
  <c r="I216" i="32"/>
  <c r="J216" i="32"/>
  <c r="K216" i="32"/>
  <c r="L216" i="32"/>
  <c r="M216" i="32"/>
  <c r="N216" i="32"/>
  <c r="P216" i="32"/>
  <c r="Q216" i="32"/>
  <c r="R216" i="32"/>
  <c r="S216" i="32"/>
  <c r="T216" i="32"/>
  <c r="U216" i="32"/>
  <c r="V216" i="32"/>
  <c r="W216" i="32"/>
  <c r="A217" i="32"/>
  <c r="B217" i="32"/>
  <c r="I217" i="32"/>
  <c r="J217" i="32"/>
  <c r="K217" i="32"/>
  <c r="L217" i="32"/>
  <c r="M217" i="32"/>
  <c r="N217" i="32"/>
  <c r="P217" i="32"/>
  <c r="Q217" i="32"/>
  <c r="R217" i="32"/>
  <c r="S217" i="32"/>
  <c r="T217" i="32"/>
  <c r="U217" i="32"/>
  <c r="V217" i="32"/>
  <c r="W217" i="32"/>
  <c r="A218" i="32"/>
  <c r="B218" i="32"/>
  <c r="I218" i="32"/>
  <c r="J218" i="32"/>
  <c r="K218" i="32"/>
  <c r="L218" i="32"/>
  <c r="M218" i="32"/>
  <c r="N218" i="32"/>
  <c r="P218" i="32"/>
  <c r="Q218" i="32"/>
  <c r="R218" i="32"/>
  <c r="S218" i="32"/>
  <c r="T218" i="32"/>
  <c r="U218" i="32"/>
  <c r="V218" i="32"/>
  <c r="W218" i="32"/>
  <c r="A219" i="32"/>
  <c r="B219" i="32"/>
  <c r="I219" i="32"/>
  <c r="J219" i="32"/>
  <c r="K219" i="32"/>
  <c r="L219" i="32"/>
  <c r="M219" i="32"/>
  <c r="N219" i="32"/>
  <c r="P219" i="32"/>
  <c r="Q219" i="32"/>
  <c r="R219" i="32"/>
  <c r="S219" i="32"/>
  <c r="T219" i="32"/>
  <c r="U219" i="32"/>
  <c r="V219" i="32"/>
  <c r="W219" i="32"/>
  <c r="A220" i="32"/>
  <c r="B220" i="32"/>
  <c r="I220" i="32"/>
  <c r="J220" i="32"/>
  <c r="K220" i="32"/>
  <c r="L220" i="32"/>
  <c r="M220" i="32"/>
  <c r="N220" i="32"/>
  <c r="P220" i="32"/>
  <c r="Q220" i="32"/>
  <c r="R220" i="32"/>
  <c r="S220" i="32"/>
  <c r="T220" i="32"/>
  <c r="U220" i="32"/>
  <c r="V220" i="32"/>
  <c r="W220" i="32"/>
  <c r="A221" i="32"/>
  <c r="B221" i="32"/>
  <c r="I221" i="32"/>
  <c r="J221" i="32"/>
  <c r="K221" i="32"/>
  <c r="L221" i="32"/>
  <c r="M221" i="32"/>
  <c r="N221" i="32"/>
  <c r="P221" i="32"/>
  <c r="Q221" i="32"/>
  <c r="R221" i="32"/>
  <c r="S221" i="32"/>
  <c r="T221" i="32"/>
  <c r="U221" i="32"/>
  <c r="V221" i="32"/>
  <c r="W221" i="32"/>
  <c r="A222" i="32"/>
  <c r="B222" i="32"/>
  <c r="I222" i="32"/>
  <c r="J222" i="32"/>
  <c r="K222" i="32"/>
  <c r="L222" i="32"/>
  <c r="M222" i="32"/>
  <c r="N222" i="32"/>
  <c r="P222" i="32"/>
  <c r="Q222" i="32"/>
  <c r="R222" i="32"/>
  <c r="S222" i="32"/>
  <c r="T222" i="32"/>
  <c r="U222" i="32"/>
  <c r="V222" i="32"/>
  <c r="W222" i="32"/>
  <c r="A223" i="32"/>
  <c r="B223" i="32"/>
  <c r="I223" i="32"/>
  <c r="J223" i="32"/>
  <c r="K223" i="32"/>
  <c r="L223" i="32"/>
  <c r="M223" i="32"/>
  <c r="N223" i="32"/>
  <c r="P223" i="32"/>
  <c r="Q223" i="32"/>
  <c r="R223" i="32"/>
  <c r="S223" i="32"/>
  <c r="T223" i="32"/>
  <c r="U223" i="32"/>
  <c r="V223" i="32"/>
  <c r="W223" i="32"/>
  <c r="A224" i="32"/>
  <c r="B224" i="32"/>
  <c r="I224" i="32"/>
  <c r="J224" i="32"/>
  <c r="K224" i="32"/>
  <c r="L224" i="32"/>
  <c r="M224" i="32"/>
  <c r="N224" i="32"/>
  <c r="P224" i="32"/>
  <c r="Q224" i="32"/>
  <c r="R224" i="32"/>
  <c r="S224" i="32"/>
  <c r="T224" i="32"/>
  <c r="U224" i="32"/>
  <c r="V224" i="32"/>
  <c r="W224" i="32"/>
  <c r="A225" i="32"/>
  <c r="B225" i="32"/>
  <c r="I225" i="32"/>
  <c r="J225" i="32"/>
  <c r="K225" i="32"/>
  <c r="L225" i="32"/>
  <c r="M225" i="32"/>
  <c r="N225" i="32"/>
  <c r="P225" i="32"/>
  <c r="Q225" i="32"/>
  <c r="R225" i="32"/>
  <c r="S225" i="32"/>
  <c r="T225" i="32"/>
  <c r="U225" i="32"/>
  <c r="V225" i="32"/>
  <c r="W225" i="32"/>
  <c r="A226" i="32"/>
  <c r="B226" i="32"/>
  <c r="I226" i="32"/>
  <c r="J226" i="32"/>
  <c r="K226" i="32"/>
  <c r="L226" i="32"/>
  <c r="M226" i="32"/>
  <c r="N226" i="32"/>
  <c r="P226" i="32"/>
  <c r="Q226" i="32"/>
  <c r="R226" i="32"/>
  <c r="S226" i="32"/>
  <c r="T226" i="32"/>
  <c r="U226" i="32"/>
  <c r="V226" i="32"/>
  <c r="W226" i="32"/>
  <c r="A227" i="32"/>
  <c r="B227" i="32"/>
  <c r="I227" i="32"/>
  <c r="J227" i="32"/>
  <c r="K227" i="32"/>
  <c r="L227" i="32"/>
  <c r="M227" i="32"/>
  <c r="N227" i="32"/>
  <c r="P227" i="32"/>
  <c r="Q227" i="32"/>
  <c r="R227" i="32"/>
  <c r="S227" i="32"/>
  <c r="T227" i="32"/>
  <c r="U227" i="32"/>
  <c r="V227" i="32"/>
  <c r="W227" i="32"/>
  <c r="A228" i="32"/>
  <c r="B228" i="32"/>
  <c r="I228" i="32"/>
  <c r="J228" i="32"/>
  <c r="K228" i="32"/>
  <c r="L228" i="32"/>
  <c r="M228" i="32"/>
  <c r="N228" i="32"/>
  <c r="P228" i="32"/>
  <c r="Q228" i="32"/>
  <c r="R228" i="32"/>
  <c r="S228" i="32"/>
  <c r="T228" i="32"/>
  <c r="U228" i="32"/>
  <c r="V228" i="32"/>
  <c r="W228" i="32"/>
  <c r="A229" i="32"/>
  <c r="B229" i="32"/>
  <c r="I229" i="32"/>
  <c r="J229" i="32"/>
  <c r="K229" i="32"/>
  <c r="L229" i="32"/>
  <c r="M229" i="32"/>
  <c r="N229" i="32"/>
  <c r="P229" i="32"/>
  <c r="Q229" i="32"/>
  <c r="R229" i="32"/>
  <c r="S229" i="32"/>
  <c r="T229" i="32"/>
  <c r="U229" i="32"/>
  <c r="V229" i="32"/>
  <c r="W229" i="32"/>
  <c r="A230" i="32"/>
  <c r="B230" i="32"/>
  <c r="I230" i="32"/>
  <c r="J230" i="32"/>
  <c r="K230" i="32"/>
  <c r="L230" i="32"/>
  <c r="M230" i="32"/>
  <c r="N230" i="32"/>
  <c r="P230" i="32"/>
  <c r="Q230" i="32"/>
  <c r="R230" i="32"/>
  <c r="S230" i="32"/>
  <c r="T230" i="32"/>
  <c r="U230" i="32"/>
  <c r="V230" i="32"/>
  <c r="W230" i="32"/>
  <c r="A231" i="32"/>
  <c r="B231" i="32"/>
  <c r="I231" i="32"/>
  <c r="J231" i="32"/>
  <c r="K231" i="32"/>
  <c r="L231" i="32"/>
  <c r="M231" i="32"/>
  <c r="N231" i="32"/>
  <c r="P231" i="32"/>
  <c r="Q231" i="32"/>
  <c r="R231" i="32"/>
  <c r="S231" i="32"/>
  <c r="T231" i="32"/>
  <c r="U231" i="32"/>
  <c r="V231" i="32"/>
  <c r="W231" i="32"/>
  <c r="A232" i="32"/>
  <c r="B232" i="32"/>
  <c r="I232" i="32"/>
  <c r="J232" i="32"/>
  <c r="K232" i="32"/>
  <c r="L232" i="32"/>
  <c r="M232" i="32"/>
  <c r="N232" i="32"/>
  <c r="P232" i="32"/>
  <c r="Q232" i="32"/>
  <c r="R232" i="32"/>
  <c r="S232" i="32"/>
  <c r="T232" i="32"/>
  <c r="U232" i="32"/>
  <c r="V232" i="32"/>
  <c r="W232" i="32"/>
  <c r="A233" i="32"/>
  <c r="B233" i="32"/>
  <c r="I233" i="32"/>
  <c r="J233" i="32"/>
  <c r="K233" i="32"/>
  <c r="L233" i="32"/>
  <c r="M233" i="32"/>
  <c r="N233" i="32"/>
  <c r="P233" i="32"/>
  <c r="Q233" i="32"/>
  <c r="R233" i="32"/>
  <c r="S233" i="32"/>
  <c r="T233" i="32"/>
  <c r="U233" i="32"/>
  <c r="V233" i="32"/>
  <c r="W233" i="32"/>
  <c r="A234" i="32"/>
  <c r="B234" i="32"/>
  <c r="I234" i="32"/>
  <c r="J234" i="32"/>
  <c r="K234" i="32"/>
  <c r="L234" i="32"/>
  <c r="M234" i="32"/>
  <c r="N234" i="32"/>
  <c r="P234" i="32"/>
  <c r="Q234" i="32"/>
  <c r="R234" i="32"/>
  <c r="S234" i="32"/>
  <c r="T234" i="32"/>
  <c r="U234" i="32"/>
  <c r="V234" i="32"/>
  <c r="W234" i="32"/>
  <c r="A235" i="32"/>
  <c r="B235" i="32"/>
  <c r="I235" i="32"/>
  <c r="J235" i="32"/>
  <c r="K235" i="32"/>
  <c r="L235" i="32"/>
  <c r="M235" i="32"/>
  <c r="N235" i="32"/>
  <c r="P235" i="32"/>
  <c r="Q235" i="32"/>
  <c r="R235" i="32"/>
  <c r="S235" i="32"/>
  <c r="T235" i="32"/>
  <c r="U235" i="32"/>
  <c r="V235" i="32"/>
  <c r="W235" i="32"/>
  <c r="A236" i="32"/>
  <c r="B236" i="32"/>
  <c r="I236" i="32"/>
  <c r="J236" i="32"/>
  <c r="K236" i="32"/>
  <c r="L236" i="32"/>
  <c r="M236" i="32"/>
  <c r="N236" i="32"/>
  <c r="P236" i="32"/>
  <c r="Q236" i="32"/>
  <c r="R236" i="32"/>
  <c r="S236" i="32"/>
  <c r="T236" i="32"/>
  <c r="U236" i="32"/>
  <c r="V236" i="32"/>
  <c r="W236" i="32"/>
  <c r="A237" i="32"/>
  <c r="B237" i="32"/>
  <c r="I237" i="32"/>
  <c r="J237" i="32"/>
  <c r="K237" i="32"/>
  <c r="L237" i="32"/>
  <c r="M237" i="32"/>
  <c r="N237" i="32"/>
  <c r="P237" i="32"/>
  <c r="Q237" i="32"/>
  <c r="R237" i="32"/>
  <c r="S237" i="32"/>
  <c r="T237" i="32"/>
  <c r="U237" i="32"/>
  <c r="V237" i="32"/>
  <c r="W237" i="32"/>
  <c r="A238" i="32"/>
  <c r="B238" i="32"/>
  <c r="I238" i="32"/>
  <c r="J238" i="32"/>
  <c r="K238" i="32"/>
  <c r="L238" i="32"/>
  <c r="M238" i="32"/>
  <c r="N238" i="32"/>
  <c r="P238" i="32"/>
  <c r="Q238" i="32"/>
  <c r="R238" i="32"/>
  <c r="S238" i="32"/>
  <c r="T238" i="32"/>
  <c r="U238" i="32"/>
  <c r="V238" i="32"/>
  <c r="W238" i="32"/>
  <c r="A239" i="32"/>
  <c r="B239" i="32"/>
  <c r="I239" i="32"/>
  <c r="J239" i="32"/>
  <c r="K239" i="32"/>
  <c r="L239" i="32"/>
  <c r="M239" i="32"/>
  <c r="N239" i="32"/>
  <c r="P239" i="32"/>
  <c r="Q239" i="32"/>
  <c r="R239" i="32"/>
  <c r="S239" i="32"/>
  <c r="T239" i="32"/>
  <c r="U239" i="32"/>
  <c r="V239" i="32"/>
  <c r="W239" i="32"/>
  <c r="A240" i="32"/>
  <c r="B240" i="32"/>
  <c r="I240" i="32"/>
  <c r="J240" i="32"/>
  <c r="K240" i="32"/>
  <c r="L240" i="32"/>
  <c r="M240" i="32"/>
  <c r="N240" i="32"/>
  <c r="P240" i="32"/>
  <c r="Q240" i="32"/>
  <c r="R240" i="32"/>
  <c r="S240" i="32"/>
  <c r="T240" i="32"/>
  <c r="U240" i="32"/>
  <c r="V240" i="32"/>
  <c r="W240" i="32"/>
  <c r="A241" i="32"/>
  <c r="B241" i="32"/>
  <c r="I241" i="32"/>
  <c r="J241" i="32"/>
  <c r="K241" i="32"/>
  <c r="L241" i="32"/>
  <c r="M241" i="32"/>
  <c r="N241" i="32"/>
  <c r="P241" i="32"/>
  <c r="Q241" i="32"/>
  <c r="R241" i="32"/>
  <c r="S241" i="32"/>
  <c r="T241" i="32"/>
  <c r="U241" i="32"/>
  <c r="V241" i="32"/>
  <c r="W241" i="32"/>
  <c r="A242" i="32"/>
  <c r="B242" i="32"/>
  <c r="I242" i="32"/>
  <c r="J242" i="32"/>
  <c r="K242" i="32"/>
  <c r="L242" i="32"/>
  <c r="M242" i="32"/>
  <c r="N242" i="32"/>
  <c r="P242" i="32"/>
  <c r="Q242" i="32"/>
  <c r="R242" i="32"/>
  <c r="S242" i="32"/>
  <c r="T242" i="32"/>
  <c r="U242" i="32"/>
  <c r="V242" i="32"/>
  <c r="W242" i="32"/>
  <c r="A243" i="32"/>
  <c r="B243" i="32"/>
  <c r="I243" i="32"/>
  <c r="J243" i="32"/>
  <c r="K243" i="32"/>
  <c r="L243" i="32"/>
  <c r="M243" i="32"/>
  <c r="N243" i="32"/>
  <c r="P243" i="32"/>
  <c r="Q243" i="32"/>
  <c r="R243" i="32"/>
  <c r="S243" i="32"/>
  <c r="T243" i="32"/>
  <c r="U243" i="32"/>
  <c r="V243" i="32"/>
  <c r="W243" i="32"/>
  <c r="A244" i="32"/>
  <c r="B244" i="32"/>
  <c r="I244" i="32"/>
  <c r="J244" i="32"/>
  <c r="K244" i="32"/>
  <c r="L244" i="32"/>
  <c r="M244" i="32"/>
  <c r="N244" i="32"/>
  <c r="P244" i="32"/>
  <c r="Q244" i="32"/>
  <c r="R244" i="32"/>
  <c r="S244" i="32"/>
  <c r="T244" i="32"/>
  <c r="U244" i="32"/>
  <c r="V244" i="32"/>
  <c r="W244" i="32"/>
  <c r="A245" i="32"/>
  <c r="B245" i="32"/>
  <c r="I245" i="32"/>
  <c r="J245" i="32"/>
  <c r="K245" i="32"/>
  <c r="L245" i="32"/>
  <c r="M245" i="32"/>
  <c r="N245" i="32"/>
  <c r="P245" i="32"/>
  <c r="Q245" i="32"/>
  <c r="R245" i="32"/>
  <c r="S245" i="32"/>
  <c r="T245" i="32"/>
  <c r="U245" i="32"/>
  <c r="V245" i="32"/>
  <c r="W245" i="32"/>
  <c r="A246" i="32"/>
  <c r="B246" i="32"/>
  <c r="I246" i="32"/>
  <c r="J246" i="32"/>
  <c r="K246" i="32"/>
  <c r="L246" i="32"/>
  <c r="M246" i="32"/>
  <c r="N246" i="32"/>
  <c r="P246" i="32"/>
  <c r="Q246" i="32"/>
  <c r="R246" i="32"/>
  <c r="S246" i="32"/>
  <c r="T246" i="32"/>
  <c r="U246" i="32"/>
  <c r="V246" i="32"/>
  <c r="W246" i="32"/>
  <c r="A247" i="32"/>
  <c r="B247" i="32"/>
  <c r="I247" i="32"/>
  <c r="J247" i="32"/>
  <c r="K247" i="32"/>
  <c r="L247" i="32"/>
  <c r="M247" i="32"/>
  <c r="N247" i="32"/>
  <c r="P247" i="32"/>
  <c r="Q247" i="32"/>
  <c r="R247" i="32"/>
  <c r="S247" i="32"/>
  <c r="T247" i="32"/>
  <c r="U247" i="32"/>
  <c r="V247" i="32"/>
  <c r="W247" i="32"/>
  <c r="A248" i="32"/>
  <c r="B248" i="32"/>
  <c r="I248" i="32"/>
  <c r="J248" i="32"/>
  <c r="K248" i="32"/>
  <c r="L248" i="32"/>
  <c r="M248" i="32"/>
  <c r="N248" i="32"/>
  <c r="P248" i="32"/>
  <c r="Q248" i="32"/>
  <c r="R248" i="32"/>
  <c r="S248" i="32"/>
  <c r="T248" i="32"/>
  <c r="U248" i="32"/>
  <c r="V248" i="32"/>
  <c r="W248" i="32"/>
  <c r="A249" i="32"/>
  <c r="B249" i="32"/>
  <c r="I249" i="32"/>
  <c r="J249" i="32"/>
  <c r="K249" i="32"/>
  <c r="L249" i="32"/>
  <c r="M249" i="32"/>
  <c r="N249" i="32"/>
  <c r="P249" i="32"/>
  <c r="Q249" i="32"/>
  <c r="R249" i="32"/>
  <c r="S249" i="32"/>
  <c r="T249" i="32"/>
  <c r="U249" i="32"/>
  <c r="V249" i="32"/>
  <c r="W249" i="32"/>
  <c r="A250" i="32"/>
  <c r="B250" i="32"/>
  <c r="I250" i="32"/>
  <c r="J250" i="32"/>
  <c r="K250" i="32"/>
  <c r="L250" i="32"/>
  <c r="M250" i="32"/>
  <c r="N250" i="32"/>
  <c r="P250" i="32"/>
  <c r="Q250" i="32"/>
  <c r="R250" i="32"/>
  <c r="S250" i="32"/>
  <c r="T250" i="32"/>
  <c r="U250" i="32"/>
  <c r="V250" i="32"/>
  <c r="W250" i="32"/>
  <c r="A251" i="32"/>
  <c r="B251" i="32"/>
  <c r="I251" i="32"/>
  <c r="J251" i="32"/>
  <c r="K251" i="32"/>
  <c r="L251" i="32"/>
  <c r="M251" i="32"/>
  <c r="N251" i="32"/>
  <c r="P251" i="32"/>
  <c r="Q251" i="32"/>
  <c r="R251" i="32"/>
  <c r="S251" i="32"/>
  <c r="T251" i="32"/>
  <c r="U251" i="32"/>
  <c r="V251" i="32"/>
  <c r="W251" i="32"/>
  <c r="A252" i="32"/>
  <c r="B252" i="32"/>
  <c r="I252" i="32"/>
  <c r="J252" i="32"/>
  <c r="K252" i="32"/>
  <c r="L252" i="32"/>
  <c r="M252" i="32"/>
  <c r="N252" i="32"/>
  <c r="P252" i="32"/>
  <c r="Q252" i="32"/>
  <c r="R252" i="32"/>
  <c r="S252" i="32"/>
  <c r="T252" i="32"/>
  <c r="U252" i="32"/>
  <c r="V252" i="32"/>
  <c r="W252" i="32"/>
  <c r="A253" i="32"/>
  <c r="B253" i="32"/>
  <c r="I253" i="32"/>
  <c r="J253" i="32"/>
  <c r="K253" i="32"/>
  <c r="L253" i="32"/>
  <c r="M253" i="32"/>
  <c r="N253" i="32"/>
  <c r="P253" i="32"/>
  <c r="Q253" i="32"/>
  <c r="R253" i="32"/>
  <c r="S253" i="32"/>
  <c r="T253" i="32"/>
  <c r="U253" i="32"/>
  <c r="V253" i="32"/>
  <c r="W253" i="32"/>
  <c r="A254" i="32"/>
  <c r="B254" i="32"/>
  <c r="I254" i="32"/>
  <c r="J254" i="32"/>
  <c r="K254" i="32"/>
  <c r="L254" i="32"/>
  <c r="M254" i="32"/>
  <c r="N254" i="32"/>
  <c r="P254" i="32"/>
  <c r="Q254" i="32"/>
  <c r="R254" i="32"/>
  <c r="S254" i="32"/>
  <c r="T254" i="32"/>
  <c r="U254" i="32"/>
  <c r="V254" i="32"/>
  <c r="W254" i="32"/>
  <c r="A255" i="32"/>
  <c r="B255" i="32"/>
  <c r="I255" i="32"/>
  <c r="J255" i="32"/>
  <c r="K255" i="32"/>
  <c r="L255" i="32"/>
  <c r="M255" i="32"/>
  <c r="N255" i="32"/>
  <c r="P255" i="32"/>
  <c r="Q255" i="32"/>
  <c r="R255" i="32"/>
  <c r="S255" i="32"/>
  <c r="T255" i="32"/>
  <c r="U255" i="32"/>
  <c r="V255" i="32"/>
  <c r="W255" i="32"/>
  <c r="A256" i="32"/>
  <c r="B256" i="32"/>
  <c r="I256" i="32"/>
  <c r="J256" i="32"/>
  <c r="K256" i="32"/>
  <c r="L256" i="32"/>
  <c r="M256" i="32"/>
  <c r="N256" i="32"/>
  <c r="P256" i="32"/>
  <c r="Q256" i="32"/>
  <c r="R256" i="32"/>
  <c r="S256" i="32"/>
  <c r="T256" i="32"/>
  <c r="U256" i="32"/>
  <c r="V256" i="32"/>
  <c r="W256" i="32"/>
  <c r="A257" i="32"/>
  <c r="B257" i="32"/>
  <c r="I257" i="32"/>
  <c r="J257" i="32"/>
  <c r="K257" i="32"/>
  <c r="L257" i="32"/>
  <c r="M257" i="32"/>
  <c r="N257" i="32"/>
  <c r="P257" i="32"/>
  <c r="Q257" i="32"/>
  <c r="R257" i="32"/>
  <c r="S257" i="32"/>
  <c r="T257" i="32"/>
  <c r="U257" i="32"/>
  <c r="V257" i="32"/>
  <c r="W257" i="32"/>
  <c r="A258" i="32"/>
  <c r="B258" i="32"/>
  <c r="I258" i="32"/>
  <c r="J258" i="32"/>
  <c r="K258" i="32"/>
  <c r="L258" i="32"/>
  <c r="M258" i="32"/>
  <c r="N258" i="32"/>
  <c r="P258" i="32"/>
  <c r="Q258" i="32"/>
  <c r="R258" i="32"/>
  <c r="S258" i="32"/>
  <c r="T258" i="32"/>
  <c r="U258" i="32"/>
  <c r="V258" i="32"/>
  <c r="W258" i="32"/>
  <c r="A259" i="32"/>
  <c r="B259" i="32"/>
  <c r="I259" i="32"/>
  <c r="J259" i="32"/>
  <c r="K259" i="32"/>
  <c r="L259" i="32"/>
  <c r="M259" i="32"/>
  <c r="N259" i="32"/>
  <c r="P259" i="32"/>
  <c r="Q259" i="32"/>
  <c r="R259" i="32"/>
  <c r="S259" i="32"/>
  <c r="T259" i="32"/>
  <c r="U259" i="32"/>
  <c r="V259" i="32"/>
  <c r="W259" i="32"/>
  <c r="A260" i="32"/>
  <c r="B260" i="32"/>
  <c r="I260" i="32"/>
  <c r="J260" i="32"/>
  <c r="K260" i="32"/>
  <c r="L260" i="32"/>
  <c r="M260" i="32"/>
  <c r="N260" i="32"/>
  <c r="P260" i="32"/>
  <c r="Q260" i="32"/>
  <c r="R260" i="32"/>
  <c r="S260" i="32"/>
  <c r="T260" i="32"/>
  <c r="U260" i="32"/>
  <c r="V260" i="32"/>
  <c r="W260" i="32"/>
  <c r="A261" i="32"/>
  <c r="B261" i="32"/>
  <c r="I261" i="32"/>
  <c r="J261" i="32"/>
  <c r="K261" i="32"/>
  <c r="L261" i="32"/>
  <c r="M261" i="32"/>
  <c r="N261" i="32"/>
  <c r="P261" i="32"/>
  <c r="Q261" i="32"/>
  <c r="R261" i="32"/>
  <c r="S261" i="32"/>
  <c r="T261" i="32"/>
  <c r="U261" i="32"/>
  <c r="V261" i="32"/>
  <c r="W261" i="32"/>
  <c r="A262" i="32"/>
  <c r="B262" i="32"/>
  <c r="I262" i="32"/>
  <c r="J262" i="32"/>
  <c r="K262" i="32"/>
  <c r="L262" i="32"/>
  <c r="M262" i="32"/>
  <c r="N262" i="32"/>
  <c r="P262" i="32"/>
  <c r="Q262" i="32"/>
  <c r="R262" i="32"/>
  <c r="S262" i="32"/>
  <c r="T262" i="32"/>
  <c r="U262" i="32"/>
  <c r="V262" i="32"/>
  <c r="W262" i="32"/>
  <c r="A263" i="32"/>
  <c r="B263" i="32"/>
  <c r="I263" i="32"/>
  <c r="J263" i="32"/>
  <c r="K263" i="32"/>
  <c r="L263" i="32"/>
  <c r="M263" i="32"/>
  <c r="N263" i="32"/>
  <c r="P263" i="32"/>
  <c r="Q263" i="32"/>
  <c r="R263" i="32"/>
  <c r="S263" i="32"/>
  <c r="T263" i="32"/>
  <c r="U263" i="32"/>
  <c r="V263" i="32"/>
  <c r="W263" i="32"/>
  <c r="A264" i="32"/>
  <c r="B264" i="32"/>
  <c r="I264" i="32"/>
  <c r="J264" i="32"/>
  <c r="K264" i="32"/>
  <c r="L264" i="32"/>
  <c r="M264" i="32"/>
  <c r="N264" i="32"/>
  <c r="P264" i="32"/>
  <c r="Q264" i="32"/>
  <c r="R264" i="32"/>
  <c r="S264" i="32"/>
  <c r="T264" i="32"/>
  <c r="U264" i="32"/>
  <c r="V264" i="32"/>
  <c r="W264" i="32"/>
  <c r="A265" i="32"/>
  <c r="B265" i="32"/>
  <c r="I265" i="32"/>
  <c r="J265" i="32"/>
  <c r="K265" i="32"/>
  <c r="L265" i="32"/>
  <c r="M265" i="32"/>
  <c r="N265" i="32"/>
  <c r="P265" i="32"/>
  <c r="Q265" i="32"/>
  <c r="R265" i="32"/>
  <c r="S265" i="32"/>
  <c r="T265" i="32"/>
  <c r="U265" i="32"/>
  <c r="V265" i="32"/>
  <c r="W265" i="32"/>
  <c r="A266" i="32"/>
  <c r="B266" i="32"/>
  <c r="I266" i="32"/>
  <c r="J266" i="32"/>
  <c r="K266" i="32"/>
  <c r="L266" i="32"/>
  <c r="M266" i="32"/>
  <c r="N266" i="32"/>
  <c r="P266" i="32"/>
  <c r="Q266" i="32"/>
  <c r="R266" i="32"/>
  <c r="S266" i="32"/>
  <c r="T266" i="32"/>
  <c r="U266" i="32"/>
  <c r="V266" i="32"/>
  <c r="W266" i="32"/>
  <c r="A267" i="32"/>
  <c r="B267" i="32"/>
  <c r="I267" i="32"/>
  <c r="J267" i="32"/>
  <c r="K267" i="32"/>
  <c r="L267" i="32"/>
  <c r="M267" i="32"/>
  <c r="N267" i="32"/>
  <c r="P267" i="32"/>
  <c r="Q267" i="32"/>
  <c r="R267" i="32"/>
  <c r="S267" i="32"/>
  <c r="T267" i="32"/>
  <c r="U267" i="32"/>
  <c r="V267" i="32"/>
  <c r="W267" i="32"/>
  <c r="A268" i="32"/>
  <c r="B268" i="32"/>
  <c r="I268" i="32"/>
  <c r="J268" i="32"/>
  <c r="K268" i="32"/>
  <c r="L268" i="32"/>
  <c r="M268" i="32"/>
  <c r="N268" i="32"/>
  <c r="P268" i="32"/>
  <c r="Q268" i="32"/>
  <c r="R268" i="32"/>
  <c r="S268" i="32"/>
  <c r="T268" i="32"/>
  <c r="U268" i="32"/>
  <c r="V268" i="32"/>
  <c r="W268" i="32"/>
  <c r="A269" i="32"/>
  <c r="B269" i="32"/>
  <c r="I269" i="32"/>
  <c r="J269" i="32"/>
  <c r="K269" i="32"/>
  <c r="L269" i="32"/>
  <c r="M269" i="32"/>
  <c r="N269" i="32"/>
  <c r="P269" i="32"/>
  <c r="Q269" i="32"/>
  <c r="R269" i="32"/>
  <c r="S269" i="32"/>
  <c r="T269" i="32"/>
  <c r="U269" i="32"/>
  <c r="V269" i="32"/>
  <c r="W269" i="32"/>
  <c r="A270" i="32"/>
  <c r="B270" i="32"/>
  <c r="I270" i="32"/>
  <c r="J270" i="32"/>
  <c r="K270" i="32"/>
  <c r="L270" i="32"/>
  <c r="M270" i="32"/>
  <c r="N270" i="32"/>
  <c r="P270" i="32"/>
  <c r="Q270" i="32"/>
  <c r="R270" i="32"/>
  <c r="S270" i="32"/>
  <c r="T270" i="32"/>
  <c r="U270" i="32"/>
  <c r="V270" i="32"/>
  <c r="W270" i="32"/>
  <c r="A271" i="32"/>
  <c r="B271" i="32"/>
  <c r="I271" i="32"/>
  <c r="J271" i="32"/>
  <c r="K271" i="32"/>
  <c r="L271" i="32"/>
  <c r="M271" i="32"/>
  <c r="N271" i="32"/>
  <c r="P271" i="32"/>
  <c r="Q271" i="32"/>
  <c r="R271" i="32"/>
  <c r="S271" i="32"/>
  <c r="T271" i="32"/>
  <c r="U271" i="32"/>
  <c r="V271" i="32"/>
  <c r="W271" i="32"/>
  <c r="A272" i="32"/>
  <c r="B272" i="32"/>
  <c r="I272" i="32"/>
  <c r="J272" i="32"/>
  <c r="K272" i="32"/>
  <c r="L272" i="32"/>
  <c r="M272" i="32"/>
  <c r="N272" i="32"/>
  <c r="P272" i="32"/>
  <c r="Q272" i="32"/>
  <c r="R272" i="32"/>
  <c r="S272" i="32"/>
  <c r="T272" i="32"/>
  <c r="U272" i="32"/>
  <c r="V272" i="32"/>
  <c r="W272" i="32"/>
  <c r="A273" i="32"/>
  <c r="B273" i="32"/>
  <c r="I273" i="32"/>
  <c r="J273" i="32"/>
  <c r="K273" i="32"/>
  <c r="L273" i="32"/>
  <c r="M273" i="32"/>
  <c r="N273" i="32"/>
  <c r="P273" i="32"/>
  <c r="Q273" i="32"/>
  <c r="R273" i="32"/>
  <c r="S273" i="32"/>
  <c r="T273" i="32"/>
  <c r="U273" i="32"/>
  <c r="V273" i="32"/>
  <c r="W273" i="32"/>
  <c r="A274" i="32"/>
  <c r="B274" i="32"/>
  <c r="I274" i="32"/>
  <c r="J274" i="32"/>
  <c r="K274" i="32"/>
  <c r="L274" i="32"/>
  <c r="M274" i="32"/>
  <c r="N274" i="32"/>
  <c r="P274" i="32"/>
  <c r="Q274" i="32"/>
  <c r="R274" i="32"/>
  <c r="S274" i="32"/>
  <c r="T274" i="32"/>
  <c r="U274" i="32"/>
  <c r="V274" i="32"/>
  <c r="W274" i="32"/>
  <c r="A275" i="32"/>
  <c r="B275" i="32"/>
  <c r="I275" i="32"/>
  <c r="J275" i="32"/>
  <c r="K275" i="32"/>
  <c r="L275" i="32"/>
  <c r="M275" i="32"/>
  <c r="N275" i="32"/>
  <c r="P275" i="32"/>
  <c r="Q275" i="32"/>
  <c r="R275" i="32"/>
  <c r="S275" i="32"/>
  <c r="T275" i="32"/>
  <c r="U275" i="32"/>
  <c r="V275" i="32"/>
  <c r="W275" i="32"/>
  <c r="A276" i="32"/>
  <c r="B276" i="32"/>
  <c r="I276" i="32"/>
  <c r="J276" i="32"/>
  <c r="K276" i="32"/>
  <c r="L276" i="32"/>
  <c r="M276" i="32"/>
  <c r="N276" i="32"/>
  <c r="P276" i="32"/>
  <c r="Q276" i="32"/>
  <c r="R276" i="32"/>
  <c r="S276" i="32"/>
  <c r="T276" i="32"/>
  <c r="U276" i="32"/>
  <c r="V276" i="32"/>
  <c r="W276" i="32"/>
  <c r="A277" i="32"/>
  <c r="B277" i="32"/>
  <c r="I277" i="32"/>
  <c r="J277" i="32"/>
  <c r="K277" i="32"/>
  <c r="L277" i="32"/>
  <c r="M277" i="32"/>
  <c r="N277" i="32"/>
  <c r="P277" i="32"/>
  <c r="Q277" i="32"/>
  <c r="R277" i="32"/>
  <c r="S277" i="32"/>
  <c r="T277" i="32"/>
  <c r="U277" i="32"/>
  <c r="V277" i="32"/>
  <c r="W277" i="32"/>
  <c r="A278" i="32"/>
  <c r="B278" i="32"/>
  <c r="I278" i="32"/>
  <c r="J278" i="32"/>
  <c r="K278" i="32"/>
  <c r="L278" i="32"/>
  <c r="M278" i="32"/>
  <c r="N278" i="32"/>
  <c r="P278" i="32"/>
  <c r="Q278" i="32"/>
  <c r="R278" i="32"/>
  <c r="S278" i="32"/>
  <c r="T278" i="32"/>
  <c r="U278" i="32"/>
  <c r="V278" i="32"/>
  <c r="W278" i="32"/>
  <c r="A279" i="32"/>
  <c r="B279" i="32"/>
  <c r="I279" i="32"/>
  <c r="J279" i="32"/>
  <c r="K279" i="32"/>
  <c r="L279" i="32"/>
  <c r="M279" i="32"/>
  <c r="N279" i="32"/>
  <c r="P279" i="32"/>
  <c r="Q279" i="32"/>
  <c r="R279" i="32"/>
  <c r="S279" i="32"/>
  <c r="T279" i="32"/>
  <c r="U279" i="32"/>
  <c r="V279" i="32"/>
  <c r="W279" i="32"/>
  <c r="A280" i="32"/>
  <c r="B280" i="32"/>
  <c r="I280" i="32"/>
  <c r="J280" i="32"/>
  <c r="K280" i="32"/>
  <c r="L280" i="32"/>
  <c r="M280" i="32"/>
  <c r="N280" i="32"/>
  <c r="P280" i="32"/>
  <c r="Q280" i="32"/>
  <c r="R280" i="32"/>
  <c r="S280" i="32"/>
  <c r="T280" i="32"/>
  <c r="U280" i="32"/>
  <c r="V280" i="32"/>
  <c r="W280" i="32"/>
  <c r="A281" i="32"/>
  <c r="B281" i="32"/>
  <c r="I281" i="32"/>
  <c r="J281" i="32"/>
  <c r="K281" i="32"/>
  <c r="L281" i="32"/>
  <c r="M281" i="32"/>
  <c r="N281" i="32"/>
  <c r="P281" i="32"/>
  <c r="Q281" i="32"/>
  <c r="R281" i="32"/>
  <c r="S281" i="32"/>
  <c r="T281" i="32"/>
  <c r="U281" i="32"/>
  <c r="V281" i="32"/>
  <c r="W281" i="32"/>
  <c r="A282" i="32"/>
  <c r="B282" i="32"/>
  <c r="I282" i="32"/>
  <c r="J282" i="32"/>
  <c r="K282" i="32"/>
  <c r="L282" i="32"/>
  <c r="M282" i="32"/>
  <c r="N282" i="32"/>
  <c r="P282" i="32"/>
  <c r="Q282" i="32"/>
  <c r="R282" i="32"/>
  <c r="S282" i="32"/>
  <c r="T282" i="32"/>
  <c r="U282" i="32"/>
  <c r="V282" i="32"/>
  <c r="W282" i="32"/>
  <c r="A283" i="32"/>
  <c r="B283" i="32"/>
  <c r="I283" i="32"/>
  <c r="J283" i="32"/>
  <c r="K283" i="32"/>
  <c r="L283" i="32"/>
  <c r="M283" i="32"/>
  <c r="N283" i="32"/>
  <c r="P283" i="32"/>
  <c r="Q283" i="32"/>
  <c r="R283" i="32"/>
  <c r="S283" i="32"/>
  <c r="T283" i="32"/>
  <c r="U283" i="32"/>
  <c r="V283" i="32"/>
  <c r="W283" i="32"/>
  <c r="A284" i="32"/>
  <c r="B284" i="32"/>
  <c r="I284" i="32"/>
  <c r="J284" i="32"/>
  <c r="K284" i="32"/>
  <c r="L284" i="32"/>
  <c r="M284" i="32"/>
  <c r="N284" i="32"/>
  <c r="P284" i="32"/>
  <c r="Q284" i="32"/>
  <c r="R284" i="32"/>
  <c r="S284" i="32"/>
  <c r="T284" i="32"/>
  <c r="U284" i="32"/>
  <c r="V284" i="32"/>
  <c r="W284" i="32"/>
  <c r="A285" i="32"/>
  <c r="B285" i="32"/>
  <c r="I285" i="32"/>
  <c r="J285" i="32"/>
  <c r="K285" i="32"/>
  <c r="L285" i="32"/>
  <c r="M285" i="32"/>
  <c r="N285" i="32"/>
  <c r="P285" i="32"/>
  <c r="Q285" i="32"/>
  <c r="R285" i="32"/>
  <c r="S285" i="32"/>
  <c r="T285" i="32"/>
  <c r="U285" i="32"/>
  <c r="V285" i="32"/>
  <c r="W285" i="32"/>
  <c r="A286" i="32"/>
  <c r="B286" i="32"/>
  <c r="I286" i="32"/>
  <c r="J286" i="32"/>
  <c r="K286" i="32"/>
  <c r="L286" i="32"/>
  <c r="M286" i="32"/>
  <c r="N286" i="32"/>
  <c r="P286" i="32"/>
  <c r="Q286" i="32"/>
  <c r="R286" i="32"/>
  <c r="S286" i="32"/>
  <c r="T286" i="32"/>
  <c r="U286" i="32"/>
  <c r="V286" i="32"/>
  <c r="W286" i="32"/>
  <c r="A287" i="32"/>
  <c r="B287" i="32"/>
  <c r="I287" i="32"/>
  <c r="J287" i="32"/>
  <c r="K287" i="32"/>
  <c r="L287" i="32"/>
  <c r="M287" i="32"/>
  <c r="N287" i="32"/>
  <c r="P287" i="32"/>
  <c r="Q287" i="32"/>
  <c r="R287" i="32"/>
  <c r="S287" i="32"/>
  <c r="T287" i="32"/>
  <c r="U287" i="32"/>
  <c r="V287" i="32"/>
  <c r="W287" i="32"/>
  <c r="A288" i="32"/>
  <c r="B288" i="32"/>
  <c r="I288" i="32"/>
  <c r="J288" i="32"/>
  <c r="K288" i="32"/>
  <c r="L288" i="32"/>
  <c r="M288" i="32"/>
  <c r="N288" i="32"/>
  <c r="P288" i="32"/>
  <c r="Q288" i="32"/>
  <c r="R288" i="32"/>
  <c r="S288" i="32"/>
  <c r="T288" i="32"/>
  <c r="U288" i="32"/>
  <c r="V288" i="32"/>
  <c r="W288" i="32"/>
  <c r="A289" i="32"/>
  <c r="B289" i="32"/>
  <c r="I289" i="32"/>
  <c r="J289" i="32"/>
  <c r="K289" i="32"/>
  <c r="L289" i="32"/>
  <c r="M289" i="32"/>
  <c r="N289" i="32"/>
  <c r="P289" i="32"/>
  <c r="Q289" i="32"/>
  <c r="R289" i="32"/>
  <c r="S289" i="32"/>
  <c r="T289" i="32"/>
  <c r="U289" i="32"/>
  <c r="V289" i="32"/>
  <c r="W289" i="32"/>
  <c r="A290" i="32"/>
  <c r="B290" i="32"/>
  <c r="I290" i="32"/>
  <c r="J290" i="32"/>
  <c r="K290" i="32"/>
  <c r="L290" i="32"/>
  <c r="M290" i="32"/>
  <c r="N290" i="32"/>
  <c r="P290" i="32"/>
  <c r="Q290" i="32"/>
  <c r="R290" i="32"/>
  <c r="S290" i="32"/>
  <c r="T290" i="32"/>
  <c r="U290" i="32"/>
  <c r="V290" i="32"/>
  <c r="W290" i="32"/>
  <c r="A291" i="32"/>
  <c r="B291" i="32"/>
  <c r="I291" i="32"/>
  <c r="J291" i="32"/>
  <c r="K291" i="32"/>
  <c r="L291" i="32"/>
  <c r="M291" i="32"/>
  <c r="N291" i="32"/>
  <c r="P291" i="32"/>
  <c r="Q291" i="32"/>
  <c r="R291" i="32"/>
  <c r="S291" i="32"/>
  <c r="T291" i="32"/>
  <c r="U291" i="32"/>
  <c r="V291" i="32"/>
  <c r="W291" i="32"/>
  <c r="A292" i="32"/>
  <c r="B292" i="32"/>
  <c r="I292" i="32"/>
  <c r="J292" i="32"/>
  <c r="K292" i="32"/>
  <c r="L292" i="32"/>
  <c r="M292" i="32"/>
  <c r="N292" i="32"/>
  <c r="P292" i="32"/>
  <c r="Q292" i="32"/>
  <c r="R292" i="32"/>
  <c r="S292" i="32"/>
  <c r="T292" i="32"/>
  <c r="U292" i="32"/>
  <c r="V292" i="32"/>
  <c r="W292" i="32"/>
  <c r="A293" i="32"/>
  <c r="B293" i="32"/>
  <c r="I293" i="32"/>
  <c r="J293" i="32"/>
  <c r="K293" i="32"/>
  <c r="L293" i="32"/>
  <c r="M293" i="32"/>
  <c r="N293" i="32"/>
  <c r="P293" i="32"/>
  <c r="Q293" i="32"/>
  <c r="R293" i="32"/>
  <c r="S293" i="32"/>
  <c r="T293" i="32"/>
  <c r="U293" i="32"/>
  <c r="V293" i="32"/>
  <c r="W293" i="32"/>
  <c r="A294" i="32"/>
  <c r="B294" i="32"/>
  <c r="I294" i="32"/>
  <c r="J294" i="32"/>
  <c r="K294" i="32"/>
  <c r="L294" i="32"/>
  <c r="M294" i="32"/>
  <c r="N294" i="32"/>
  <c r="P294" i="32"/>
  <c r="Q294" i="32"/>
  <c r="R294" i="32"/>
  <c r="S294" i="32"/>
  <c r="T294" i="32"/>
  <c r="U294" i="32"/>
  <c r="V294" i="32"/>
  <c r="W294" i="32"/>
  <c r="A295" i="32"/>
  <c r="B295" i="32"/>
  <c r="I295" i="32"/>
  <c r="J295" i="32"/>
  <c r="K295" i="32"/>
  <c r="L295" i="32"/>
  <c r="M295" i="32"/>
  <c r="N295" i="32"/>
  <c r="P295" i="32"/>
  <c r="Q295" i="32"/>
  <c r="R295" i="32"/>
  <c r="S295" i="32"/>
  <c r="T295" i="32"/>
  <c r="U295" i="32"/>
  <c r="V295" i="32"/>
  <c r="W295" i="32"/>
  <c r="A296" i="32"/>
  <c r="B296" i="32"/>
  <c r="I296" i="32"/>
  <c r="J296" i="32"/>
  <c r="K296" i="32"/>
  <c r="L296" i="32"/>
  <c r="M296" i="32"/>
  <c r="N296" i="32"/>
  <c r="P296" i="32"/>
  <c r="Q296" i="32"/>
  <c r="R296" i="32"/>
  <c r="S296" i="32"/>
  <c r="T296" i="32"/>
  <c r="U296" i="32"/>
  <c r="V296" i="32"/>
  <c r="W296" i="32"/>
  <c r="A297" i="32"/>
  <c r="B297" i="32"/>
  <c r="I297" i="32"/>
  <c r="J297" i="32"/>
  <c r="K297" i="32"/>
  <c r="L297" i="32"/>
  <c r="M297" i="32"/>
  <c r="N297" i="32"/>
  <c r="P297" i="32"/>
  <c r="Q297" i="32"/>
  <c r="R297" i="32"/>
  <c r="S297" i="32"/>
  <c r="T297" i="32"/>
  <c r="U297" i="32"/>
  <c r="V297" i="32"/>
  <c r="W297" i="32"/>
  <c r="A298" i="32"/>
  <c r="B298" i="32"/>
  <c r="I298" i="32"/>
  <c r="J298" i="32"/>
  <c r="K298" i="32"/>
  <c r="L298" i="32"/>
  <c r="M298" i="32"/>
  <c r="N298" i="32"/>
  <c r="P298" i="32"/>
  <c r="Q298" i="32"/>
  <c r="R298" i="32"/>
  <c r="S298" i="32"/>
  <c r="T298" i="32"/>
  <c r="U298" i="32"/>
  <c r="V298" i="32"/>
  <c r="W298" i="32"/>
  <c r="A299" i="32"/>
  <c r="B299" i="32"/>
  <c r="I299" i="32"/>
  <c r="J299" i="32"/>
  <c r="K299" i="32"/>
  <c r="L299" i="32"/>
  <c r="M299" i="32"/>
  <c r="N299" i="32"/>
  <c r="P299" i="32"/>
  <c r="Q299" i="32"/>
  <c r="R299" i="32"/>
  <c r="S299" i="32"/>
  <c r="T299" i="32"/>
  <c r="U299" i="32"/>
  <c r="V299" i="32"/>
  <c r="W299" i="32"/>
  <c r="A300" i="32"/>
  <c r="B300" i="32"/>
  <c r="I300" i="32"/>
  <c r="J300" i="32"/>
  <c r="K300" i="32"/>
  <c r="L300" i="32"/>
  <c r="M300" i="32"/>
  <c r="N300" i="32"/>
  <c r="P300" i="32"/>
  <c r="Q300" i="32"/>
  <c r="R300" i="32"/>
  <c r="S300" i="32"/>
  <c r="T300" i="32"/>
  <c r="U300" i="32"/>
  <c r="V300" i="32"/>
  <c r="W300" i="32"/>
  <c r="A301" i="32"/>
  <c r="B301" i="32"/>
  <c r="I301" i="32"/>
  <c r="J301" i="32"/>
  <c r="K301" i="32"/>
  <c r="L301" i="32"/>
  <c r="M301" i="32"/>
  <c r="N301" i="32"/>
  <c r="P301" i="32"/>
  <c r="Q301" i="32"/>
  <c r="R301" i="32"/>
  <c r="S301" i="32"/>
  <c r="T301" i="32"/>
  <c r="U301" i="32"/>
  <c r="V301" i="32"/>
  <c r="W301" i="32"/>
  <c r="A302" i="32"/>
  <c r="B302" i="32"/>
  <c r="I302" i="32"/>
  <c r="J302" i="32"/>
  <c r="K302" i="32"/>
  <c r="L302" i="32"/>
  <c r="M302" i="32"/>
  <c r="N302" i="32"/>
  <c r="P302" i="32"/>
  <c r="Q302" i="32"/>
  <c r="R302" i="32"/>
  <c r="S302" i="32"/>
  <c r="T302" i="32"/>
  <c r="U302" i="32"/>
  <c r="V302" i="32"/>
  <c r="W302" i="32"/>
  <c r="A303" i="32"/>
  <c r="B303" i="32"/>
  <c r="I303" i="32"/>
  <c r="J303" i="32"/>
  <c r="K303" i="32"/>
  <c r="L303" i="32"/>
  <c r="M303" i="32"/>
  <c r="N303" i="32"/>
  <c r="P303" i="32"/>
  <c r="Q303" i="32"/>
  <c r="R303" i="32"/>
  <c r="S303" i="32"/>
  <c r="T303" i="32"/>
  <c r="U303" i="32"/>
  <c r="V303" i="32"/>
  <c r="W303" i="32"/>
  <c r="A304" i="32"/>
  <c r="B304" i="32"/>
  <c r="I304" i="32"/>
  <c r="J304" i="32"/>
  <c r="K304" i="32"/>
  <c r="L304" i="32"/>
  <c r="M304" i="32"/>
  <c r="N304" i="32"/>
  <c r="P304" i="32"/>
  <c r="Q304" i="32"/>
  <c r="R304" i="32"/>
  <c r="S304" i="32"/>
  <c r="T304" i="32"/>
  <c r="U304" i="32"/>
  <c r="V304" i="32"/>
  <c r="W304" i="32"/>
  <c r="A305" i="32"/>
  <c r="B305" i="32"/>
  <c r="I305" i="32"/>
  <c r="J305" i="32"/>
  <c r="K305" i="32"/>
  <c r="L305" i="32"/>
  <c r="M305" i="32"/>
  <c r="N305" i="32"/>
  <c r="P305" i="32"/>
  <c r="Q305" i="32"/>
  <c r="R305" i="32"/>
  <c r="S305" i="32"/>
  <c r="T305" i="32"/>
  <c r="U305" i="32"/>
  <c r="V305" i="32"/>
  <c r="W305" i="32"/>
  <c r="A306" i="32"/>
  <c r="B306" i="32"/>
  <c r="I306" i="32"/>
  <c r="J306" i="32"/>
  <c r="K306" i="32"/>
  <c r="L306" i="32"/>
  <c r="M306" i="32"/>
  <c r="N306" i="32"/>
  <c r="P306" i="32"/>
  <c r="Q306" i="32"/>
  <c r="R306" i="32"/>
  <c r="S306" i="32"/>
  <c r="T306" i="32"/>
  <c r="U306" i="32"/>
  <c r="V306" i="32"/>
  <c r="W306" i="32"/>
  <c r="A307" i="32"/>
  <c r="B307" i="32"/>
  <c r="I307" i="32"/>
  <c r="J307" i="32"/>
  <c r="K307" i="32"/>
  <c r="L307" i="32"/>
  <c r="M307" i="32"/>
  <c r="N307" i="32"/>
  <c r="P307" i="32"/>
  <c r="Q307" i="32"/>
  <c r="R307" i="32"/>
  <c r="S307" i="32"/>
  <c r="T307" i="32"/>
  <c r="U307" i="32"/>
  <c r="V307" i="32"/>
  <c r="W307" i="32"/>
  <c r="A308" i="32"/>
  <c r="B308" i="32"/>
  <c r="I308" i="32"/>
  <c r="J308" i="32"/>
  <c r="K308" i="32"/>
  <c r="L308" i="32"/>
  <c r="M308" i="32"/>
  <c r="N308" i="32"/>
  <c r="P308" i="32"/>
  <c r="Q308" i="32"/>
  <c r="R308" i="32"/>
  <c r="S308" i="32"/>
  <c r="T308" i="32"/>
  <c r="U308" i="32"/>
  <c r="V308" i="32"/>
  <c r="W308" i="32"/>
  <c r="A309" i="32"/>
  <c r="B309" i="32"/>
  <c r="I309" i="32"/>
  <c r="J309" i="32"/>
  <c r="K309" i="32"/>
  <c r="L309" i="32"/>
  <c r="M309" i="32"/>
  <c r="N309" i="32"/>
  <c r="P309" i="32"/>
  <c r="Q309" i="32"/>
  <c r="R309" i="32"/>
  <c r="S309" i="32"/>
  <c r="T309" i="32"/>
  <c r="U309" i="32"/>
  <c r="V309" i="32"/>
  <c r="W309" i="32"/>
  <c r="A310" i="32"/>
  <c r="B310" i="32"/>
  <c r="I310" i="32"/>
  <c r="J310" i="32"/>
  <c r="K310" i="32"/>
  <c r="L310" i="32"/>
  <c r="M310" i="32"/>
  <c r="N310" i="32"/>
  <c r="P310" i="32"/>
  <c r="Q310" i="32"/>
  <c r="R310" i="32"/>
  <c r="S310" i="32"/>
  <c r="T310" i="32"/>
  <c r="U310" i="32"/>
  <c r="V310" i="32"/>
  <c r="W310" i="32"/>
  <c r="A311" i="32"/>
  <c r="B311" i="32"/>
  <c r="I311" i="32"/>
  <c r="J311" i="32"/>
  <c r="K311" i="32"/>
  <c r="L311" i="32"/>
  <c r="M311" i="32"/>
  <c r="N311" i="32"/>
  <c r="P311" i="32"/>
  <c r="Q311" i="32"/>
  <c r="R311" i="32"/>
  <c r="S311" i="32"/>
  <c r="T311" i="32"/>
  <c r="U311" i="32"/>
  <c r="V311" i="32"/>
  <c r="W311" i="32"/>
  <c r="A312" i="32"/>
  <c r="B312" i="32"/>
  <c r="I312" i="32"/>
  <c r="J312" i="32"/>
  <c r="K312" i="32"/>
  <c r="L312" i="32"/>
  <c r="M312" i="32"/>
  <c r="N312" i="32"/>
  <c r="P312" i="32"/>
  <c r="Q312" i="32"/>
  <c r="R312" i="32"/>
  <c r="S312" i="32"/>
  <c r="T312" i="32"/>
  <c r="U312" i="32"/>
  <c r="V312" i="32"/>
  <c r="W312" i="32"/>
  <c r="A313" i="32"/>
  <c r="B313" i="32"/>
  <c r="I313" i="32"/>
  <c r="J313" i="32"/>
  <c r="K313" i="32"/>
  <c r="L313" i="32"/>
  <c r="M313" i="32"/>
  <c r="N313" i="32"/>
  <c r="P313" i="32"/>
  <c r="Q313" i="32"/>
  <c r="R313" i="32"/>
  <c r="S313" i="32"/>
  <c r="T313" i="32"/>
  <c r="U313" i="32"/>
  <c r="V313" i="32"/>
  <c r="W313" i="32"/>
  <c r="A314" i="32"/>
  <c r="B314" i="32"/>
  <c r="I314" i="32"/>
  <c r="J314" i="32"/>
  <c r="K314" i="32"/>
  <c r="L314" i="32"/>
  <c r="M314" i="32"/>
  <c r="N314" i="32"/>
  <c r="P314" i="32"/>
  <c r="Q314" i="32"/>
  <c r="R314" i="32"/>
  <c r="S314" i="32"/>
  <c r="T314" i="32"/>
  <c r="U314" i="32"/>
  <c r="V314" i="32"/>
  <c r="W314" i="32"/>
  <c r="A315" i="32"/>
  <c r="B315" i="32"/>
  <c r="I315" i="32"/>
  <c r="J315" i="32"/>
  <c r="K315" i="32"/>
  <c r="L315" i="32"/>
  <c r="M315" i="32"/>
  <c r="N315" i="32"/>
  <c r="P315" i="32"/>
  <c r="Q315" i="32"/>
  <c r="R315" i="32"/>
  <c r="S315" i="32"/>
  <c r="T315" i="32"/>
  <c r="U315" i="32"/>
  <c r="V315" i="32"/>
  <c r="W315" i="32"/>
  <c r="A316" i="32"/>
  <c r="B316" i="32"/>
  <c r="I316" i="32"/>
  <c r="J316" i="32"/>
  <c r="K316" i="32"/>
  <c r="L316" i="32"/>
  <c r="M316" i="32"/>
  <c r="N316" i="32"/>
  <c r="P316" i="32"/>
  <c r="Q316" i="32"/>
  <c r="R316" i="32"/>
  <c r="S316" i="32"/>
  <c r="T316" i="32"/>
  <c r="U316" i="32"/>
  <c r="V316" i="32"/>
  <c r="W316" i="32"/>
  <c r="A317" i="32"/>
  <c r="B317" i="32"/>
  <c r="I317" i="32"/>
  <c r="J317" i="32"/>
  <c r="K317" i="32"/>
  <c r="L317" i="32"/>
  <c r="M317" i="32"/>
  <c r="N317" i="32"/>
  <c r="P317" i="32"/>
  <c r="Q317" i="32"/>
  <c r="R317" i="32"/>
  <c r="S317" i="32"/>
  <c r="T317" i="32"/>
  <c r="U317" i="32"/>
  <c r="V317" i="32"/>
  <c r="W317" i="32"/>
  <c r="A318" i="32"/>
  <c r="B318" i="32"/>
  <c r="I318" i="32"/>
  <c r="J318" i="32"/>
  <c r="K318" i="32"/>
  <c r="L318" i="32"/>
  <c r="M318" i="32"/>
  <c r="N318" i="32"/>
  <c r="P318" i="32"/>
  <c r="Q318" i="32"/>
  <c r="R318" i="32"/>
  <c r="S318" i="32"/>
  <c r="T318" i="32"/>
  <c r="U318" i="32"/>
  <c r="V318" i="32"/>
  <c r="W318" i="32"/>
  <c r="A319" i="32"/>
  <c r="B319" i="32"/>
  <c r="I319" i="32"/>
  <c r="J319" i="32"/>
  <c r="K319" i="32"/>
  <c r="L319" i="32"/>
  <c r="M319" i="32"/>
  <c r="N319" i="32"/>
  <c r="P319" i="32"/>
  <c r="Q319" i="32"/>
  <c r="R319" i="32"/>
  <c r="S319" i="32"/>
  <c r="T319" i="32"/>
  <c r="U319" i="32"/>
  <c r="V319" i="32"/>
  <c r="W319" i="32"/>
  <c r="A320" i="32"/>
  <c r="B320" i="32"/>
  <c r="I320" i="32"/>
  <c r="J320" i="32"/>
  <c r="K320" i="32"/>
  <c r="L320" i="32"/>
  <c r="M320" i="32"/>
  <c r="N320" i="32"/>
  <c r="P320" i="32"/>
  <c r="Q320" i="32"/>
  <c r="R320" i="32"/>
  <c r="S320" i="32"/>
  <c r="T320" i="32"/>
  <c r="U320" i="32"/>
  <c r="V320" i="32"/>
  <c r="W320" i="32"/>
  <c r="A321" i="32"/>
  <c r="B321" i="32"/>
  <c r="I321" i="32"/>
  <c r="J321" i="32"/>
  <c r="K321" i="32"/>
  <c r="L321" i="32"/>
  <c r="M321" i="32"/>
  <c r="N321" i="32"/>
  <c r="P321" i="32"/>
  <c r="Q321" i="32"/>
  <c r="R321" i="32"/>
  <c r="S321" i="32"/>
  <c r="T321" i="32"/>
  <c r="U321" i="32"/>
  <c r="V321" i="32"/>
  <c r="W321" i="32"/>
  <c r="A322" i="32"/>
  <c r="B322" i="32"/>
  <c r="I322" i="32"/>
  <c r="J322" i="32"/>
  <c r="K322" i="32"/>
  <c r="L322" i="32"/>
  <c r="M322" i="32"/>
  <c r="N322" i="32"/>
  <c r="P322" i="32"/>
  <c r="Q322" i="32"/>
  <c r="R322" i="32"/>
  <c r="S322" i="32"/>
  <c r="T322" i="32"/>
  <c r="U322" i="32"/>
  <c r="V322" i="32"/>
  <c r="W322" i="32"/>
  <c r="A323" i="32"/>
  <c r="B323" i="32"/>
  <c r="I323" i="32"/>
  <c r="J323" i="32"/>
  <c r="K323" i="32"/>
  <c r="L323" i="32"/>
  <c r="M323" i="32"/>
  <c r="N323" i="32"/>
  <c r="P323" i="32"/>
  <c r="Q323" i="32"/>
  <c r="R323" i="32"/>
  <c r="S323" i="32"/>
  <c r="T323" i="32"/>
  <c r="U323" i="32"/>
  <c r="V323" i="32"/>
  <c r="W323" i="32"/>
  <c r="A324" i="32"/>
  <c r="B324" i="32"/>
  <c r="I324" i="32"/>
  <c r="J324" i="32"/>
  <c r="K324" i="32"/>
  <c r="L324" i="32"/>
  <c r="M324" i="32"/>
  <c r="N324" i="32"/>
  <c r="P324" i="32"/>
  <c r="Q324" i="32"/>
  <c r="R324" i="32"/>
  <c r="S324" i="32"/>
  <c r="T324" i="32"/>
  <c r="U324" i="32"/>
  <c r="V324" i="32"/>
  <c r="W324" i="32"/>
  <c r="A325" i="32"/>
  <c r="B325" i="32"/>
  <c r="I325" i="32"/>
  <c r="J325" i="32"/>
  <c r="K325" i="32"/>
  <c r="L325" i="32"/>
  <c r="M325" i="32"/>
  <c r="N325" i="32"/>
  <c r="P325" i="32"/>
  <c r="Q325" i="32"/>
  <c r="R325" i="32"/>
  <c r="S325" i="32"/>
  <c r="T325" i="32"/>
  <c r="U325" i="32"/>
  <c r="V325" i="32"/>
  <c r="W325" i="32"/>
  <c r="A326" i="32"/>
  <c r="B326" i="32"/>
  <c r="I326" i="32"/>
  <c r="J326" i="32"/>
  <c r="K326" i="32"/>
  <c r="L326" i="32"/>
  <c r="M326" i="32"/>
  <c r="N326" i="32"/>
  <c r="P326" i="32"/>
  <c r="Q326" i="32"/>
  <c r="R326" i="32"/>
  <c r="S326" i="32"/>
  <c r="T326" i="32"/>
  <c r="U326" i="32"/>
  <c r="V326" i="32"/>
  <c r="W326" i="32"/>
  <c r="A327" i="32"/>
  <c r="B327" i="32"/>
  <c r="I327" i="32"/>
  <c r="J327" i="32"/>
  <c r="K327" i="32"/>
  <c r="L327" i="32"/>
  <c r="M327" i="32"/>
  <c r="N327" i="32"/>
  <c r="P327" i="32"/>
  <c r="Q327" i="32"/>
  <c r="R327" i="32"/>
  <c r="S327" i="32"/>
  <c r="T327" i="32"/>
  <c r="U327" i="32"/>
  <c r="V327" i="32"/>
  <c r="W327" i="32"/>
  <c r="A328" i="32"/>
  <c r="B328" i="32"/>
  <c r="I328" i="32"/>
  <c r="J328" i="32"/>
  <c r="K328" i="32"/>
  <c r="L328" i="32"/>
  <c r="M328" i="32"/>
  <c r="N328" i="32"/>
  <c r="P328" i="32"/>
  <c r="Q328" i="32"/>
  <c r="R328" i="32"/>
  <c r="S328" i="32"/>
  <c r="T328" i="32"/>
  <c r="U328" i="32"/>
  <c r="V328" i="32"/>
  <c r="W328" i="32"/>
  <c r="A329" i="32"/>
  <c r="B329" i="32"/>
  <c r="I329" i="32"/>
  <c r="J329" i="32"/>
  <c r="K329" i="32"/>
  <c r="L329" i="32"/>
  <c r="M329" i="32"/>
  <c r="N329" i="32"/>
  <c r="P329" i="32"/>
  <c r="Q329" i="32"/>
  <c r="R329" i="32"/>
  <c r="S329" i="32"/>
  <c r="T329" i="32"/>
  <c r="U329" i="32"/>
  <c r="V329" i="32"/>
  <c r="W329" i="32"/>
  <c r="A330" i="32"/>
  <c r="B330" i="32"/>
  <c r="I330" i="32"/>
  <c r="J330" i="32"/>
  <c r="K330" i="32"/>
  <c r="L330" i="32"/>
  <c r="M330" i="32"/>
  <c r="N330" i="32"/>
  <c r="P330" i="32"/>
  <c r="Q330" i="32"/>
  <c r="R330" i="32"/>
  <c r="S330" i="32"/>
  <c r="T330" i="32"/>
  <c r="U330" i="32"/>
  <c r="V330" i="32"/>
  <c r="W330" i="32"/>
  <c r="A331" i="32"/>
  <c r="B331" i="32"/>
  <c r="I331" i="32"/>
  <c r="J331" i="32"/>
  <c r="K331" i="32"/>
  <c r="L331" i="32"/>
  <c r="M331" i="32"/>
  <c r="N331" i="32"/>
  <c r="P331" i="32"/>
  <c r="Q331" i="32"/>
  <c r="R331" i="32"/>
  <c r="S331" i="32"/>
  <c r="T331" i="32"/>
  <c r="U331" i="32"/>
  <c r="V331" i="32"/>
  <c r="W331" i="32"/>
  <c r="A332" i="32"/>
  <c r="B332" i="32"/>
  <c r="I332" i="32"/>
  <c r="J332" i="32"/>
  <c r="K332" i="32"/>
  <c r="L332" i="32"/>
  <c r="M332" i="32"/>
  <c r="N332" i="32"/>
  <c r="P332" i="32"/>
  <c r="Q332" i="32"/>
  <c r="R332" i="32"/>
  <c r="S332" i="32"/>
  <c r="T332" i="32"/>
  <c r="U332" i="32"/>
  <c r="V332" i="32"/>
  <c r="W332" i="32"/>
  <c r="A333" i="32"/>
  <c r="B333" i="32"/>
  <c r="I333" i="32"/>
  <c r="J333" i="32"/>
  <c r="K333" i="32"/>
  <c r="L333" i="32"/>
  <c r="M333" i="32"/>
  <c r="N333" i="32"/>
  <c r="P333" i="32"/>
  <c r="Q333" i="32"/>
  <c r="R333" i="32"/>
  <c r="S333" i="32"/>
  <c r="T333" i="32"/>
  <c r="U333" i="32"/>
  <c r="V333" i="32"/>
  <c r="W333" i="32"/>
  <c r="A334" i="32"/>
  <c r="B334" i="32"/>
  <c r="I334" i="32"/>
  <c r="J334" i="32"/>
  <c r="K334" i="32"/>
  <c r="L334" i="32"/>
  <c r="M334" i="32"/>
  <c r="N334" i="32"/>
  <c r="P334" i="32"/>
  <c r="Q334" i="32"/>
  <c r="R334" i="32"/>
  <c r="S334" i="32"/>
  <c r="T334" i="32"/>
  <c r="U334" i="32"/>
  <c r="V334" i="32"/>
  <c r="W334" i="32"/>
  <c r="A335" i="32"/>
  <c r="B335" i="32"/>
  <c r="I335" i="32"/>
  <c r="J335" i="32"/>
  <c r="K335" i="32"/>
  <c r="L335" i="32"/>
  <c r="M335" i="32"/>
  <c r="N335" i="32"/>
  <c r="P335" i="32"/>
  <c r="Q335" i="32"/>
  <c r="R335" i="32"/>
  <c r="S335" i="32"/>
  <c r="T335" i="32"/>
  <c r="U335" i="32"/>
  <c r="V335" i="32"/>
  <c r="W335" i="32"/>
  <c r="A336" i="32"/>
  <c r="B336" i="32"/>
  <c r="I336" i="32"/>
  <c r="J336" i="32"/>
  <c r="K336" i="32"/>
  <c r="L336" i="32"/>
  <c r="M336" i="32"/>
  <c r="N336" i="32"/>
  <c r="P336" i="32"/>
  <c r="Q336" i="32"/>
  <c r="R336" i="32"/>
  <c r="S336" i="32"/>
  <c r="T336" i="32"/>
  <c r="U336" i="32"/>
  <c r="V336" i="32"/>
  <c r="W336" i="32"/>
  <c r="A337" i="32"/>
  <c r="B337" i="32"/>
  <c r="I337" i="32"/>
  <c r="J337" i="32"/>
  <c r="K337" i="32"/>
  <c r="L337" i="32"/>
  <c r="M337" i="32"/>
  <c r="N337" i="32"/>
  <c r="P337" i="32"/>
  <c r="Q337" i="32"/>
  <c r="R337" i="32"/>
  <c r="S337" i="32"/>
  <c r="T337" i="32"/>
  <c r="U337" i="32"/>
  <c r="V337" i="32"/>
  <c r="W337" i="32"/>
  <c r="A338" i="32"/>
  <c r="B338" i="32"/>
  <c r="I338" i="32"/>
  <c r="J338" i="32"/>
  <c r="K338" i="32"/>
  <c r="L338" i="32"/>
  <c r="M338" i="32"/>
  <c r="N338" i="32"/>
  <c r="P338" i="32"/>
  <c r="Q338" i="32"/>
  <c r="R338" i="32"/>
  <c r="S338" i="32"/>
  <c r="T338" i="32"/>
  <c r="U338" i="32"/>
  <c r="V338" i="32"/>
  <c r="W338" i="32"/>
  <c r="A339" i="32"/>
  <c r="B339" i="32"/>
  <c r="I339" i="32"/>
  <c r="J339" i="32"/>
  <c r="K339" i="32"/>
  <c r="L339" i="32"/>
  <c r="M339" i="32"/>
  <c r="N339" i="32"/>
  <c r="P339" i="32"/>
  <c r="Q339" i="32"/>
  <c r="R339" i="32"/>
  <c r="S339" i="32"/>
  <c r="T339" i="32"/>
  <c r="U339" i="32"/>
  <c r="V339" i="32"/>
  <c r="W339" i="32"/>
  <c r="A340" i="32"/>
  <c r="B340" i="32"/>
  <c r="I340" i="32"/>
  <c r="J340" i="32"/>
  <c r="K340" i="32"/>
  <c r="L340" i="32"/>
  <c r="M340" i="32"/>
  <c r="N340" i="32"/>
  <c r="P340" i="32"/>
  <c r="Q340" i="32"/>
  <c r="R340" i="32"/>
  <c r="S340" i="32"/>
  <c r="T340" i="32"/>
  <c r="U340" i="32"/>
  <c r="V340" i="32"/>
  <c r="W340" i="32"/>
  <c r="A341" i="32"/>
  <c r="B341" i="32"/>
  <c r="I341" i="32"/>
  <c r="J341" i="32"/>
  <c r="K341" i="32"/>
  <c r="L341" i="32"/>
  <c r="M341" i="32"/>
  <c r="N341" i="32"/>
  <c r="P341" i="32"/>
  <c r="Q341" i="32"/>
  <c r="R341" i="32"/>
  <c r="S341" i="32"/>
  <c r="T341" i="32"/>
  <c r="U341" i="32"/>
  <c r="V341" i="32"/>
  <c r="W341" i="32"/>
  <c r="A342" i="32"/>
  <c r="B342" i="32"/>
  <c r="I342" i="32"/>
  <c r="J342" i="32"/>
  <c r="K342" i="32"/>
  <c r="L342" i="32"/>
  <c r="M342" i="32"/>
  <c r="N342" i="32"/>
  <c r="P342" i="32"/>
  <c r="Q342" i="32"/>
  <c r="R342" i="32"/>
  <c r="S342" i="32"/>
  <c r="T342" i="32"/>
  <c r="U342" i="32"/>
  <c r="V342" i="32"/>
  <c r="W342" i="32"/>
  <c r="A343" i="32"/>
  <c r="B343" i="32"/>
  <c r="I343" i="32"/>
  <c r="J343" i="32"/>
  <c r="K343" i="32"/>
  <c r="L343" i="32"/>
  <c r="M343" i="32"/>
  <c r="N343" i="32"/>
  <c r="P343" i="32"/>
  <c r="Q343" i="32"/>
  <c r="R343" i="32"/>
  <c r="S343" i="32"/>
  <c r="T343" i="32"/>
  <c r="U343" i="32"/>
  <c r="V343" i="32"/>
  <c r="W343" i="32"/>
  <c r="A344" i="32"/>
  <c r="B344" i="32"/>
  <c r="I344" i="32"/>
  <c r="J344" i="32"/>
  <c r="K344" i="32"/>
  <c r="L344" i="32"/>
  <c r="M344" i="32"/>
  <c r="N344" i="32"/>
  <c r="P344" i="32"/>
  <c r="Q344" i="32"/>
  <c r="R344" i="32"/>
  <c r="S344" i="32"/>
  <c r="T344" i="32"/>
  <c r="U344" i="32"/>
  <c r="V344" i="32"/>
  <c r="W344" i="32"/>
  <c r="A345" i="32"/>
  <c r="B345" i="32"/>
  <c r="I345" i="32"/>
  <c r="J345" i="32"/>
  <c r="K345" i="32"/>
  <c r="L345" i="32"/>
  <c r="M345" i="32"/>
  <c r="N345" i="32"/>
  <c r="P345" i="32"/>
  <c r="Q345" i="32"/>
  <c r="R345" i="32"/>
  <c r="S345" i="32"/>
  <c r="T345" i="32"/>
  <c r="U345" i="32"/>
  <c r="V345" i="32"/>
  <c r="W345" i="32"/>
  <c r="A346" i="32"/>
  <c r="B346" i="32"/>
  <c r="I346" i="32"/>
  <c r="J346" i="32"/>
  <c r="K346" i="32"/>
  <c r="L346" i="32"/>
  <c r="M346" i="32"/>
  <c r="N346" i="32"/>
  <c r="P346" i="32"/>
  <c r="Q346" i="32"/>
  <c r="R346" i="32"/>
  <c r="S346" i="32"/>
  <c r="T346" i="32"/>
  <c r="U346" i="32"/>
  <c r="V346" i="32"/>
  <c r="W346" i="32"/>
  <c r="A347" i="32"/>
  <c r="B347" i="32"/>
  <c r="I347" i="32"/>
  <c r="J347" i="32"/>
  <c r="K347" i="32"/>
  <c r="L347" i="32"/>
  <c r="M347" i="32"/>
  <c r="N347" i="32"/>
  <c r="P347" i="32"/>
  <c r="Q347" i="32"/>
  <c r="R347" i="32"/>
  <c r="S347" i="32"/>
  <c r="T347" i="32"/>
  <c r="U347" i="32"/>
  <c r="V347" i="32"/>
  <c r="W347" i="32"/>
  <c r="A348" i="32"/>
  <c r="B348" i="32"/>
  <c r="I348" i="32"/>
  <c r="J348" i="32"/>
  <c r="K348" i="32"/>
  <c r="L348" i="32"/>
  <c r="M348" i="32"/>
  <c r="N348" i="32"/>
  <c r="P348" i="32"/>
  <c r="Q348" i="32"/>
  <c r="R348" i="32"/>
  <c r="S348" i="32"/>
  <c r="T348" i="32"/>
  <c r="U348" i="32"/>
  <c r="V348" i="32"/>
  <c r="W348" i="32"/>
  <c r="A349" i="32"/>
  <c r="B349" i="32"/>
  <c r="I349" i="32"/>
  <c r="J349" i="32"/>
  <c r="K349" i="32"/>
  <c r="L349" i="32"/>
  <c r="M349" i="32"/>
  <c r="N349" i="32"/>
  <c r="P349" i="32"/>
  <c r="Q349" i="32"/>
  <c r="R349" i="32"/>
  <c r="S349" i="32"/>
  <c r="T349" i="32"/>
  <c r="U349" i="32"/>
  <c r="V349" i="32"/>
  <c r="W349" i="32"/>
  <c r="A350" i="32"/>
  <c r="B350" i="32"/>
  <c r="I350" i="32"/>
  <c r="J350" i="32"/>
  <c r="K350" i="32"/>
  <c r="L350" i="32"/>
  <c r="M350" i="32"/>
  <c r="N350" i="32"/>
  <c r="P350" i="32"/>
  <c r="Q350" i="32"/>
  <c r="R350" i="32"/>
  <c r="S350" i="32"/>
  <c r="T350" i="32"/>
  <c r="U350" i="32"/>
  <c r="V350" i="32"/>
  <c r="W350" i="32"/>
  <c r="A351" i="32"/>
  <c r="B351" i="32"/>
  <c r="I351" i="32"/>
  <c r="J351" i="32"/>
  <c r="K351" i="32"/>
  <c r="L351" i="32"/>
  <c r="M351" i="32"/>
  <c r="N351" i="32"/>
  <c r="P351" i="32"/>
  <c r="Q351" i="32"/>
  <c r="R351" i="32"/>
  <c r="S351" i="32"/>
  <c r="T351" i="32"/>
  <c r="U351" i="32"/>
  <c r="V351" i="32"/>
  <c r="W351" i="32"/>
  <c r="A352" i="32"/>
  <c r="B352" i="32"/>
  <c r="I352" i="32"/>
  <c r="J352" i="32"/>
  <c r="K352" i="32"/>
  <c r="L352" i="32"/>
  <c r="M352" i="32"/>
  <c r="N352" i="32"/>
  <c r="P352" i="32"/>
  <c r="Q352" i="32"/>
  <c r="R352" i="32"/>
  <c r="S352" i="32"/>
  <c r="T352" i="32"/>
  <c r="U352" i="32"/>
  <c r="V352" i="32"/>
  <c r="W352" i="32"/>
  <c r="A353" i="32"/>
  <c r="B353" i="32"/>
  <c r="I353" i="32"/>
  <c r="J353" i="32"/>
  <c r="K353" i="32"/>
  <c r="L353" i="32"/>
  <c r="M353" i="32"/>
  <c r="N353" i="32"/>
  <c r="P353" i="32"/>
  <c r="Q353" i="32"/>
  <c r="R353" i="32"/>
  <c r="S353" i="32"/>
  <c r="T353" i="32"/>
  <c r="U353" i="32"/>
  <c r="V353" i="32"/>
  <c r="W353" i="32"/>
  <c r="A354" i="32"/>
  <c r="B354" i="32"/>
  <c r="I354" i="32"/>
  <c r="J354" i="32"/>
  <c r="K354" i="32"/>
  <c r="L354" i="32"/>
  <c r="M354" i="32"/>
  <c r="N354" i="32"/>
  <c r="P354" i="32"/>
  <c r="Q354" i="32"/>
  <c r="R354" i="32"/>
  <c r="S354" i="32"/>
  <c r="T354" i="32"/>
  <c r="U354" i="32"/>
  <c r="V354" i="32"/>
  <c r="W354" i="32"/>
  <c r="A355" i="32"/>
  <c r="B355" i="32"/>
  <c r="I355" i="32"/>
  <c r="J355" i="32"/>
  <c r="K355" i="32"/>
  <c r="L355" i="32"/>
  <c r="M355" i="32"/>
  <c r="N355" i="32"/>
  <c r="P355" i="32"/>
  <c r="Q355" i="32"/>
  <c r="R355" i="32"/>
  <c r="S355" i="32"/>
  <c r="T355" i="32"/>
  <c r="U355" i="32"/>
  <c r="V355" i="32"/>
  <c r="W355" i="32"/>
  <c r="A356" i="32"/>
  <c r="B356" i="32"/>
  <c r="I356" i="32"/>
  <c r="J356" i="32"/>
  <c r="K356" i="32"/>
  <c r="L356" i="32"/>
  <c r="M356" i="32"/>
  <c r="N356" i="32"/>
  <c r="P356" i="32"/>
  <c r="Q356" i="32"/>
  <c r="R356" i="32"/>
  <c r="S356" i="32"/>
  <c r="T356" i="32"/>
  <c r="U356" i="32"/>
  <c r="V356" i="32"/>
  <c r="W356" i="32"/>
  <c r="A357" i="32"/>
  <c r="B357" i="32"/>
  <c r="I357" i="32"/>
  <c r="J357" i="32"/>
  <c r="K357" i="32"/>
  <c r="L357" i="32"/>
  <c r="M357" i="32"/>
  <c r="N357" i="32"/>
  <c r="P357" i="32"/>
  <c r="Q357" i="32"/>
  <c r="R357" i="32"/>
  <c r="S357" i="32"/>
  <c r="T357" i="32"/>
  <c r="U357" i="32"/>
  <c r="V357" i="32"/>
  <c r="W357" i="32"/>
  <c r="A358" i="32"/>
  <c r="B358" i="32"/>
  <c r="I358" i="32"/>
  <c r="J358" i="32"/>
  <c r="K358" i="32"/>
  <c r="L358" i="32"/>
  <c r="M358" i="32"/>
  <c r="N358" i="32"/>
  <c r="P358" i="32"/>
  <c r="Q358" i="32"/>
  <c r="R358" i="32"/>
  <c r="S358" i="32"/>
  <c r="T358" i="32"/>
  <c r="U358" i="32"/>
  <c r="V358" i="32"/>
  <c r="W358" i="32"/>
  <c r="A359" i="32"/>
  <c r="B359" i="32"/>
  <c r="I359" i="32"/>
  <c r="J359" i="32"/>
  <c r="K359" i="32"/>
  <c r="L359" i="32"/>
  <c r="M359" i="32"/>
  <c r="N359" i="32"/>
  <c r="P359" i="32"/>
  <c r="Q359" i="32"/>
  <c r="R359" i="32"/>
  <c r="S359" i="32"/>
  <c r="T359" i="32"/>
  <c r="U359" i="32"/>
  <c r="V359" i="32"/>
  <c r="W359" i="32"/>
  <c r="A360" i="32"/>
  <c r="B360" i="32"/>
  <c r="I360" i="32"/>
  <c r="J360" i="32"/>
  <c r="K360" i="32"/>
  <c r="L360" i="32"/>
  <c r="M360" i="32"/>
  <c r="N360" i="32"/>
  <c r="P360" i="32"/>
  <c r="Q360" i="32"/>
  <c r="R360" i="32"/>
  <c r="S360" i="32"/>
  <c r="T360" i="32"/>
  <c r="U360" i="32"/>
  <c r="V360" i="32"/>
  <c r="W360" i="32"/>
  <c r="A361" i="32"/>
  <c r="B361" i="32"/>
  <c r="I361" i="32"/>
  <c r="J361" i="32"/>
  <c r="K361" i="32"/>
  <c r="L361" i="32"/>
  <c r="M361" i="32"/>
  <c r="N361" i="32"/>
  <c r="P361" i="32"/>
  <c r="Q361" i="32"/>
  <c r="R361" i="32"/>
  <c r="S361" i="32"/>
  <c r="T361" i="32"/>
  <c r="U361" i="32"/>
  <c r="V361" i="32"/>
  <c r="W361" i="32"/>
  <c r="A362" i="32"/>
  <c r="B362" i="32"/>
  <c r="I362" i="32"/>
  <c r="J362" i="32"/>
  <c r="K362" i="32"/>
  <c r="L362" i="32"/>
  <c r="M362" i="32"/>
  <c r="N362" i="32"/>
  <c r="P362" i="32"/>
  <c r="Q362" i="32"/>
  <c r="R362" i="32"/>
  <c r="S362" i="32"/>
  <c r="T362" i="32"/>
  <c r="U362" i="32"/>
  <c r="V362" i="32"/>
  <c r="W362" i="32"/>
  <c r="A363" i="32"/>
  <c r="B363" i="32"/>
  <c r="I363" i="32"/>
  <c r="J363" i="32"/>
  <c r="K363" i="32"/>
  <c r="L363" i="32"/>
  <c r="M363" i="32"/>
  <c r="N363" i="32"/>
  <c r="P363" i="32"/>
  <c r="Q363" i="32"/>
  <c r="R363" i="32"/>
  <c r="S363" i="32"/>
  <c r="T363" i="32"/>
  <c r="U363" i="32"/>
  <c r="V363" i="32"/>
  <c r="W363" i="32"/>
  <c r="A364" i="32"/>
  <c r="B364" i="32"/>
  <c r="I364" i="32"/>
  <c r="J364" i="32"/>
  <c r="K364" i="32"/>
  <c r="L364" i="32"/>
  <c r="M364" i="32"/>
  <c r="N364" i="32"/>
  <c r="P364" i="32"/>
  <c r="Q364" i="32"/>
  <c r="R364" i="32"/>
  <c r="S364" i="32"/>
  <c r="T364" i="32"/>
  <c r="U364" i="32"/>
  <c r="V364" i="32"/>
  <c r="W364" i="32"/>
  <c r="A365" i="32"/>
  <c r="B365" i="32"/>
  <c r="I365" i="32"/>
  <c r="J365" i="32"/>
  <c r="K365" i="32"/>
  <c r="L365" i="32"/>
  <c r="M365" i="32"/>
  <c r="N365" i="32"/>
  <c r="P365" i="32"/>
  <c r="Q365" i="32"/>
  <c r="R365" i="32"/>
  <c r="S365" i="32"/>
  <c r="T365" i="32"/>
  <c r="U365" i="32"/>
  <c r="V365" i="32"/>
  <c r="W365" i="32"/>
  <c r="A366" i="32"/>
  <c r="B366" i="32"/>
  <c r="I366" i="32"/>
  <c r="J366" i="32"/>
  <c r="K366" i="32"/>
  <c r="L366" i="32"/>
  <c r="M366" i="32"/>
  <c r="N366" i="32"/>
  <c r="P366" i="32"/>
  <c r="Q366" i="32"/>
  <c r="R366" i="32"/>
  <c r="S366" i="32"/>
  <c r="T366" i="32"/>
  <c r="U366" i="32"/>
  <c r="V366" i="32"/>
  <c r="W366" i="32"/>
  <c r="A367" i="32"/>
  <c r="B367" i="32"/>
  <c r="I367" i="32"/>
  <c r="J367" i="32"/>
  <c r="K367" i="32"/>
  <c r="L367" i="32"/>
  <c r="M367" i="32"/>
  <c r="N367" i="32"/>
  <c r="P367" i="32"/>
  <c r="Q367" i="32"/>
  <c r="R367" i="32"/>
  <c r="S367" i="32"/>
  <c r="T367" i="32"/>
  <c r="U367" i="32"/>
  <c r="V367" i="32"/>
  <c r="W367" i="32"/>
  <c r="A368" i="32"/>
  <c r="B368" i="32"/>
  <c r="I368" i="32"/>
  <c r="J368" i="32"/>
  <c r="K368" i="32"/>
  <c r="L368" i="32"/>
  <c r="M368" i="32"/>
  <c r="N368" i="32"/>
  <c r="P368" i="32"/>
  <c r="Q368" i="32"/>
  <c r="R368" i="32"/>
  <c r="S368" i="32"/>
  <c r="T368" i="32"/>
  <c r="U368" i="32"/>
  <c r="V368" i="32"/>
  <c r="W368" i="32"/>
  <c r="A369" i="32"/>
  <c r="B369" i="32"/>
  <c r="I369" i="32"/>
  <c r="J369" i="32"/>
  <c r="K369" i="32"/>
  <c r="L369" i="32"/>
  <c r="M369" i="32"/>
  <c r="N369" i="32"/>
  <c r="P369" i="32"/>
  <c r="Q369" i="32"/>
  <c r="R369" i="32"/>
  <c r="S369" i="32"/>
  <c r="T369" i="32"/>
  <c r="U369" i="32"/>
  <c r="V369" i="32"/>
  <c r="W369" i="32"/>
  <c r="A370" i="32"/>
  <c r="B370" i="32"/>
  <c r="I370" i="32"/>
  <c r="J370" i="32"/>
  <c r="K370" i="32"/>
  <c r="L370" i="32"/>
  <c r="M370" i="32"/>
  <c r="N370" i="32"/>
  <c r="P370" i="32"/>
  <c r="Q370" i="32"/>
  <c r="R370" i="32"/>
  <c r="S370" i="32"/>
  <c r="T370" i="32"/>
  <c r="U370" i="32"/>
  <c r="V370" i="32"/>
  <c r="W370" i="32"/>
  <c r="A371" i="32"/>
  <c r="B371" i="32"/>
  <c r="I371" i="32"/>
  <c r="J371" i="32"/>
  <c r="K371" i="32"/>
  <c r="L371" i="32"/>
  <c r="M371" i="32"/>
  <c r="N371" i="32"/>
  <c r="P371" i="32"/>
  <c r="Q371" i="32"/>
  <c r="R371" i="32"/>
  <c r="S371" i="32"/>
  <c r="T371" i="32"/>
  <c r="U371" i="32"/>
  <c r="V371" i="32"/>
  <c r="W371" i="32"/>
  <c r="B1" i="8"/>
  <c r="C1" i="8"/>
  <c r="D1" i="8"/>
  <c r="E1" i="8"/>
  <c r="F1" i="8"/>
  <c r="G1" i="8"/>
  <c r="H1" i="8"/>
  <c r="I1" i="8"/>
  <c r="J1" i="8"/>
  <c r="K1" i="8"/>
  <c r="L1" i="8"/>
  <c r="M1" i="8"/>
  <c r="N1" i="8"/>
  <c r="O1" i="8"/>
  <c r="P1" i="8"/>
  <c r="Q1" i="8"/>
  <c r="R1" i="8"/>
  <c r="S1" i="8"/>
  <c r="T1" i="8"/>
  <c r="U1" i="8"/>
  <c r="V1" i="8"/>
  <c r="W1" i="8"/>
  <c r="F2" i="8"/>
  <c r="K2" i="8"/>
  <c r="K3" i="8"/>
  <c r="L3" i="8"/>
  <c r="T3" i="8"/>
  <c r="B6" i="8"/>
  <c r="I6" i="8"/>
  <c r="J6" i="8"/>
  <c r="K6" i="8"/>
  <c r="L6" i="8"/>
  <c r="M6" i="8"/>
  <c r="N6" i="8"/>
  <c r="P6" i="8"/>
  <c r="Q6" i="8"/>
  <c r="R6" i="8"/>
  <c r="S6" i="8"/>
  <c r="T6" i="8"/>
  <c r="U6" i="8"/>
  <c r="V6" i="8"/>
  <c r="W6" i="8"/>
  <c r="A7" i="8"/>
  <c r="B7" i="8"/>
  <c r="I7" i="8"/>
  <c r="J7" i="8"/>
  <c r="K7" i="8"/>
  <c r="L7" i="8"/>
  <c r="M7" i="8"/>
  <c r="N7" i="8"/>
  <c r="P7" i="8"/>
  <c r="Q7" i="8"/>
  <c r="R7" i="8"/>
  <c r="S7" i="8"/>
  <c r="T7" i="8"/>
  <c r="U7" i="8"/>
  <c r="V7" i="8"/>
  <c r="W7" i="8"/>
  <c r="A8" i="8"/>
  <c r="B8" i="8"/>
  <c r="I8" i="8"/>
  <c r="J8" i="8"/>
  <c r="K8" i="8"/>
  <c r="L8" i="8"/>
  <c r="M8" i="8"/>
  <c r="N8" i="8"/>
  <c r="P8" i="8"/>
  <c r="Q8" i="8"/>
  <c r="R8" i="8"/>
  <c r="S8" i="8"/>
  <c r="T8" i="8"/>
  <c r="U8" i="8"/>
  <c r="V8" i="8"/>
  <c r="W8" i="8"/>
  <c r="A9" i="8"/>
  <c r="B9" i="8"/>
  <c r="I9" i="8"/>
  <c r="J9" i="8"/>
  <c r="K9" i="8"/>
  <c r="L9" i="8"/>
  <c r="M9" i="8"/>
  <c r="N9" i="8"/>
  <c r="P9" i="8"/>
  <c r="Q9" i="8"/>
  <c r="R9" i="8"/>
  <c r="S9" i="8"/>
  <c r="T9" i="8"/>
  <c r="U9" i="8"/>
  <c r="V9" i="8"/>
  <c r="W9" i="8"/>
  <c r="A10" i="8"/>
  <c r="B10" i="8"/>
  <c r="I10" i="8"/>
  <c r="J10" i="8"/>
  <c r="K10" i="8"/>
  <c r="L10" i="8"/>
  <c r="M10" i="8"/>
  <c r="N10" i="8"/>
  <c r="P10" i="8"/>
  <c r="Q10" i="8"/>
  <c r="R10" i="8"/>
  <c r="S10" i="8"/>
  <c r="T10" i="8"/>
  <c r="U10" i="8"/>
  <c r="V10" i="8"/>
  <c r="W10" i="8"/>
  <c r="A11" i="8"/>
  <c r="B11" i="8"/>
  <c r="I11" i="8"/>
  <c r="J11" i="8"/>
  <c r="K11" i="8"/>
  <c r="L11" i="8"/>
  <c r="M11" i="8"/>
  <c r="N11" i="8"/>
  <c r="P11" i="8"/>
  <c r="Q11" i="8"/>
  <c r="R11" i="8"/>
  <c r="S11" i="8"/>
  <c r="T11" i="8"/>
  <c r="U11" i="8"/>
  <c r="V11" i="8"/>
  <c r="W11" i="8"/>
  <c r="A12" i="8"/>
  <c r="B12" i="8"/>
  <c r="I12" i="8"/>
  <c r="J12" i="8"/>
  <c r="K12" i="8"/>
  <c r="L12" i="8"/>
  <c r="M12" i="8"/>
  <c r="N12" i="8"/>
  <c r="P12" i="8"/>
  <c r="Q12" i="8"/>
  <c r="R12" i="8"/>
  <c r="S12" i="8"/>
  <c r="T12" i="8"/>
  <c r="U12" i="8"/>
  <c r="V12" i="8"/>
  <c r="W12" i="8"/>
  <c r="A13" i="8"/>
  <c r="B13" i="8"/>
  <c r="I13" i="8"/>
  <c r="J13" i="8"/>
  <c r="K13" i="8"/>
  <c r="L13" i="8"/>
  <c r="M13" i="8"/>
  <c r="N13" i="8"/>
  <c r="P13" i="8"/>
  <c r="Q13" i="8"/>
  <c r="R13" i="8"/>
  <c r="S13" i="8"/>
  <c r="T13" i="8"/>
  <c r="U13" i="8"/>
  <c r="V13" i="8"/>
  <c r="W13" i="8"/>
  <c r="A14" i="8"/>
  <c r="B14" i="8"/>
  <c r="I14" i="8"/>
  <c r="J14" i="8"/>
  <c r="K14" i="8"/>
  <c r="L14" i="8"/>
  <c r="M14" i="8"/>
  <c r="N14" i="8"/>
  <c r="P14" i="8"/>
  <c r="Q14" i="8"/>
  <c r="R14" i="8"/>
  <c r="S14" i="8"/>
  <c r="T14" i="8"/>
  <c r="U14" i="8"/>
  <c r="V14" i="8"/>
  <c r="W14" i="8"/>
  <c r="A15" i="8"/>
  <c r="B15" i="8"/>
  <c r="I15" i="8"/>
  <c r="J15" i="8"/>
  <c r="K15" i="8"/>
  <c r="L15" i="8"/>
  <c r="M15" i="8"/>
  <c r="N15" i="8"/>
  <c r="P15" i="8"/>
  <c r="Q15" i="8"/>
  <c r="R15" i="8"/>
  <c r="S15" i="8"/>
  <c r="T15" i="8"/>
  <c r="U15" i="8"/>
  <c r="V15" i="8"/>
  <c r="W15" i="8"/>
  <c r="A16" i="8"/>
  <c r="B16" i="8"/>
  <c r="I16" i="8"/>
  <c r="J16" i="8"/>
  <c r="K16" i="8"/>
  <c r="L16" i="8"/>
  <c r="M16" i="8"/>
  <c r="N16" i="8"/>
  <c r="P16" i="8"/>
  <c r="Q16" i="8"/>
  <c r="R16" i="8"/>
  <c r="S16" i="8"/>
  <c r="T16" i="8"/>
  <c r="U16" i="8"/>
  <c r="V16" i="8"/>
  <c r="W16" i="8"/>
  <c r="A17" i="8"/>
  <c r="B17" i="8"/>
  <c r="I17" i="8"/>
  <c r="J17" i="8"/>
  <c r="K17" i="8"/>
  <c r="L17" i="8"/>
  <c r="M17" i="8"/>
  <c r="N17" i="8"/>
  <c r="P17" i="8"/>
  <c r="Q17" i="8"/>
  <c r="R17" i="8"/>
  <c r="S17" i="8"/>
  <c r="T17" i="8"/>
  <c r="U17" i="8"/>
  <c r="V17" i="8"/>
  <c r="W17" i="8"/>
  <c r="A18" i="8"/>
  <c r="B18" i="8"/>
  <c r="I18" i="8"/>
  <c r="J18" i="8"/>
  <c r="K18" i="8"/>
  <c r="L18" i="8"/>
  <c r="M18" i="8"/>
  <c r="N18" i="8"/>
  <c r="P18" i="8"/>
  <c r="Q18" i="8"/>
  <c r="R18" i="8"/>
  <c r="S18" i="8"/>
  <c r="T18" i="8"/>
  <c r="U18" i="8"/>
  <c r="V18" i="8"/>
  <c r="W18" i="8"/>
  <c r="A19" i="8"/>
  <c r="B19" i="8"/>
  <c r="I19" i="8"/>
  <c r="J19" i="8"/>
  <c r="K19" i="8"/>
  <c r="L19" i="8"/>
  <c r="M19" i="8"/>
  <c r="N19" i="8"/>
  <c r="P19" i="8"/>
  <c r="Q19" i="8"/>
  <c r="R19" i="8"/>
  <c r="S19" i="8"/>
  <c r="T19" i="8"/>
  <c r="U19" i="8"/>
  <c r="V19" i="8"/>
  <c r="W19" i="8"/>
  <c r="A20" i="8"/>
  <c r="B20" i="8"/>
  <c r="I20" i="8"/>
  <c r="J20" i="8"/>
  <c r="K20" i="8"/>
  <c r="L20" i="8"/>
  <c r="M20" i="8"/>
  <c r="N20" i="8"/>
  <c r="P20" i="8"/>
  <c r="Q20" i="8"/>
  <c r="R20" i="8"/>
  <c r="S20" i="8"/>
  <c r="T20" i="8"/>
  <c r="U20" i="8"/>
  <c r="V20" i="8"/>
  <c r="W20" i="8"/>
  <c r="A21" i="8"/>
  <c r="B21" i="8"/>
  <c r="I21" i="8"/>
  <c r="J21" i="8"/>
  <c r="K21" i="8"/>
  <c r="L21" i="8"/>
  <c r="M21" i="8"/>
  <c r="N21" i="8"/>
  <c r="P21" i="8"/>
  <c r="Q21" i="8"/>
  <c r="R21" i="8"/>
  <c r="S21" i="8"/>
  <c r="T21" i="8"/>
  <c r="U21" i="8"/>
  <c r="V21" i="8"/>
  <c r="W21" i="8"/>
  <c r="A22" i="8"/>
  <c r="B22" i="8"/>
  <c r="I22" i="8"/>
  <c r="J22" i="8"/>
  <c r="K22" i="8"/>
  <c r="L22" i="8"/>
  <c r="M22" i="8"/>
  <c r="N22" i="8"/>
  <c r="P22" i="8"/>
  <c r="Q22" i="8"/>
  <c r="R22" i="8"/>
  <c r="S22" i="8"/>
  <c r="T22" i="8"/>
  <c r="U22" i="8"/>
  <c r="V22" i="8"/>
  <c r="W22" i="8"/>
  <c r="A23" i="8"/>
  <c r="B23" i="8"/>
  <c r="I23" i="8"/>
  <c r="J23" i="8"/>
  <c r="K23" i="8"/>
  <c r="L23" i="8"/>
  <c r="M23" i="8"/>
  <c r="N23" i="8"/>
  <c r="P23" i="8"/>
  <c r="Q23" i="8"/>
  <c r="R23" i="8"/>
  <c r="S23" i="8"/>
  <c r="T23" i="8"/>
  <c r="U23" i="8"/>
  <c r="V23" i="8"/>
  <c r="W23" i="8"/>
  <c r="A24" i="8"/>
  <c r="B24" i="8"/>
  <c r="I24" i="8"/>
  <c r="J24" i="8"/>
  <c r="K24" i="8"/>
  <c r="L24" i="8"/>
  <c r="M24" i="8"/>
  <c r="N24" i="8"/>
  <c r="P24" i="8"/>
  <c r="Q24" i="8"/>
  <c r="R24" i="8"/>
  <c r="S24" i="8"/>
  <c r="T24" i="8"/>
  <c r="U24" i="8"/>
  <c r="V24" i="8"/>
  <c r="W24" i="8"/>
  <c r="A25" i="8"/>
  <c r="B25" i="8"/>
  <c r="I25" i="8"/>
  <c r="J25" i="8"/>
  <c r="K25" i="8"/>
  <c r="L25" i="8"/>
  <c r="M25" i="8"/>
  <c r="N25" i="8"/>
  <c r="P25" i="8"/>
  <c r="Q25" i="8"/>
  <c r="R25" i="8"/>
  <c r="S25" i="8"/>
  <c r="T25" i="8"/>
  <c r="U25" i="8"/>
  <c r="V25" i="8"/>
  <c r="W25" i="8"/>
  <c r="A26" i="8"/>
  <c r="B26" i="8"/>
  <c r="I26" i="8"/>
  <c r="J26" i="8"/>
  <c r="K26" i="8"/>
  <c r="L26" i="8"/>
  <c r="M26" i="8"/>
  <c r="N26" i="8"/>
  <c r="P26" i="8"/>
  <c r="Q26" i="8"/>
  <c r="R26" i="8"/>
  <c r="S26" i="8"/>
  <c r="T26" i="8"/>
  <c r="U26" i="8"/>
  <c r="V26" i="8"/>
  <c r="W26" i="8"/>
  <c r="A27" i="8"/>
  <c r="B27" i="8"/>
  <c r="I27" i="8"/>
  <c r="J27" i="8"/>
  <c r="K27" i="8"/>
  <c r="L27" i="8"/>
  <c r="M27" i="8"/>
  <c r="N27" i="8"/>
  <c r="P27" i="8"/>
  <c r="Q27" i="8"/>
  <c r="R27" i="8"/>
  <c r="S27" i="8"/>
  <c r="T27" i="8"/>
  <c r="U27" i="8"/>
  <c r="V27" i="8"/>
  <c r="W27" i="8"/>
  <c r="A28" i="8"/>
  <c r="B28" i="8"/>
  <c r="I28" i="8"/>
  <c r="J28" i="8"/>
  <c r="K28" i="8"/>
  <c r="L28" i="8"/>
  <c r="M28" i="8"/>
  <c r="N28" i="8"/>
  <c r="P28" i="8"/>
  <c r="Q28" i="8"/>
  <c r="R28" i="8"/>
  <c r="S28" i="8"/>
  <c r="T28" i="8"/>
  <c r="U28" i="8"/>
  <c r="V28" i="8"/>
  <c r="W28" i="8"/>
  <c r="A29" i="8"/>
  <c r="B29" i="8"/>
  <c r="I29" i="8"/>
  <c r="J29" i="8"/>
  <c r="K29" i="8"/>
  <c r="L29" i="8"/>
  <c r="M29" i="8"/>
  <c r="N29" i="8"/>
  <c r="P29" i="8"/>
  <c r="Q29" i="8"/>
  <c r="R29" i="8"/>
  <c r="S29" i="8"/>
  <c r="T29" i="8"/>
  <c r="U29" i="8"/>
  <c r="V29" i="8"/>
  <c r="W29" i="8"/>
  <c r="A30" i="8"/>
  <c r="B30" i="8"/>
  <c r="I30" i="8"/>
  <c r="J30" i="8"/>
  <c r="K30" i="8"/>
  <c r="L30" i="8"/>
  <c r="M30" i="8"/>
  <c r="N30" i="8"/>
  <c r="P30" i="8"/>
  <c r="Q30" i="8"/>
  <c r="R30" i="8"/>
  <c r="S30" i="8"/>
  <c r="T30" i="8"/>
  <c r="U30" i="8"/>
  <c r="V30" i="8"/>
  <c r="W30" i="8"/>
  <c r="A31" i="8"/>
  <c r="B31" i="8"/>
  <c r="I31" i="8"/>
  <c r="J31" i="8"/>
  <c r="K31" i="8"/>
  <c r="L31" i="8"/>
  <c r="M31" i="8"/>
  <c r="N31" i="8"/>
  <c r="P31" i="8"/>
  <c r="Q31" i="8"/>
  <c r="R31" i="8"/>
  <c r="S31" i="8"/>
  <c r="T31" i="8"/>
  <c r="U31" i="8"/>
  <c r="V31" i="8"/>
  <c r="W31" i="8"/>
  <c r="A32" i="8"/>
  <c r="B32" i="8"/>
  <c r="I32" i="8"/>
  <c r="J32" i="8"/>
  <c r="K32" i="8"/>
  <c r="L32" i="8"/>
  <c r="M32" i="8"/>
  <c r="N32" i="8"/>
  <c r="P32" i="8"/>
  <c r="Q32" i="8"/>
  <c r="R32" i="8"/>
  <c r="S32" i="8"/>
  <c r="T32" i="8"/>
  <c r="U32" i="8"/>
  <c r="V32" i="8"/>
  <c r="W32" i="8"/>
  <c r="A33" i="8"/>
  <c r="B33" i="8"/>
  <c r="I33" i="8"/>
  <c r="J33" i="8"/>
  <c r="K33" i="8"/>
  <c r="L33" i="8"/>
  <c r="M33" i="8"/>
  <c r="N33" i="8"/>
  <c r="P33" i="8"/>
  <c r="Q33" i="8"/>
  <c r="R33" i="8"/>
  <c r="S33" i="8"/>
  <c r="T33" i="8"/>
  <c r="U33" i="8"/>
  <c r="V33" i="8"/>
  <c r="W33" i="8"/>
  <c r="A34" i="8"/>
  <c r="B34" i="8"/>
  <c r="I34" i="8"/>
  <c r="J34" i="8"/>
  <c r="K34" i="8"/>
  <c r="L34" i="8"/>
  <c r="M34" i="8"/>
  <c r="N34" i="8"/>
  <c r="P34" i="8"/>
  <c r="Q34" i="8"/>
  <c r="R34" i="8"/>
  <c r="S34" i="8"/>
  <c r="T34" i="8"/>
  <c r="U34" i="8"/>
  <c r="V34" i="8"/>
  <c r="W34" i="8"/>
  <c r="A35" i="8"/>
  <c r="B35" i="8"/>
  <c r="I35" i="8"/>
  <c r="J35" i="8"/>
  <c r="K35" i="8"/>
  <c r="L35" i="8"/>
  <c r="M35" i="8"/>
  <c r="N35" i="8"/>
  <c r="P35" i="8"/>
  <c r="Q35" i="8"/>
  <c r="R35" i="8"/>
  <c r="S35" i="8"/>
  <c r="T35" i="8"/>
  <c r="U35" i="8"/>
  <c r="V35" i="8"/>
  <c r="W35" i="8"/>
  <c r="A36" i="8"/>
  <c r="B36" i="8"/>
  <c r="I36" i="8"/>
  <c r="J36" i="8"/>
  <c r="K36" i="8"/>
  <c r="L36" i="8"/>
  <c r="M36" i="8"/>
  <c r="N36" i="8"/>
  <c r="P36" i="8"/>
  <c r="Q36" i="8"/>
  <c r="R36" i="8"/>
  <c r="S36" i="8"/>
  <c r="T36" i="8"/>
  <c r="U36" i="8"/>
  <c r="V36" i="8"/>
  <c r="W36" i="8"/>
  <c r="A37" i="8"/>
  <c r="B37" i="8"/>
  <c r="I37" i="8"/>
  <c r="J37" i="8"/>
  <c r="K37" i="8"/>
  <c r="L37" i="8"/>
  <c r="M37" i="8"/>
  <c r="N37" i="8"/>
  <c r="P37" i="8"/>
  <c r="Q37" i="8"/>
  <c r="R37" i="8"/>
  <c r="S37" i="8"/>
  <c r="T37" i="8"/>
  <c r="U37" i="8"/>
  <c r="V37" i="8"/>
  <c r="W37" i="8"/>
  <c r="A38" i="8"/>
  <c r="B38" i="8"/>
  <c r="I38" i="8"/>
  <c r="J38" i="8"/>
  <c r="K38" i="8"/>
  <c r="L38" i="8"/>
  <c r="M38" i="8"/>
  <c r="N38" i="8"/>
  <c r="P38" i="8"/>
  <c r="Q38" i="8"/>
  <c r="R38" i="8"/>
  <c r="S38" i="8"/>
  <c r="T38" i="8"/>
  <c r="U38" i="8"/>
  <c r="V38" i="8"/>
  <c r="W38" i="8"/>
  <c r="A39" i="8"/>
  <c r="B39" i="8"/>
  <c r="I39" i="8"/>
  <c r="J39" i="8"/>
  <c r="K39" i="8"/>
  <c r="L39" i="8"/>
  <c r="M39" i="8"/>
  <c r="N39" i="8"/>
  <c r="P39" i="8"/>
  <c r="Q39" i="8"/>
  <c r="R39" i="8"/>
  <c r="S39" i="8"/>
  <c r="T39" i="8"/>
  <c r="U39" i="8"/>
  <c r="V39" i="8"/>
  <c r="W39" i="8"/>
  <c r="A40" i="8"/>
  <c r="B40" i="8"/>
  <c r="I40" i="8"/>
  <c r="J40" i="8"/>
  <c r="K40" i="8"/>
  <c r="L40" i="8"/>
  <c r="M40" i="8"/>
  <c r="N40" i="8"/>
  <c r="P40" i="8"/>
  <c r="Q40" i="8"/>
  <c r="R40" i="8"/>
  <c r="S40" i="8"/>
  <c r="T40" i="8"/>
  <c r="U40" i="8"/>
  <c r="V40" i="8"/>
  <c r="W40" i="8"/>
  <c r="A41" i="8"/>
  <c r="B41" i="8"/>
  <c r="I41" i="8"/>
  <c r="J41" i="8"/>
  <c r="K41" i="8"/>
  <c r="L41" i="8"/>
  <c r="M41" i="8"/>
  <c r="N41" i="8"/>
  <c r="P41" i="8"/>
  <c r="Q41" i="8"/>
  <c r="R41" i="8"/>
  <c r="S41" i="8"/>
  <c r="T41" i="8"/>
  <c r="U41" i="8"/>
  <c r="V41" i="8"/>
  <c r="W41" i="8"/>
  <c r="A42" i="8"/>
  <c r="B42" i="8"/>
  <c r="I42" i="8"/>
  <c r="J42" i="8"/>
  <c r="K42" i="8"/>
  <c r="L42" i="8"/>
  <c r="M42" i="8"/>
  <c r="N42" i="8"/>
  <c r="P42" i="8"/>
  <c r="Q42" i="8"/>
  <c r="R42" i="8"/>
  <c r="S42" i="8"/>
  <c r="T42" i="8"/>
  <c r="U42" i="8"/>
  <c r="V42" i="8"/>
  <c r="W42" i="8"/>
  <c r="A43" i="8"/>
  <c r="B43" i="8"/>
  <c r="I43" i="8"/>
  <c r="J43" i="8"/>
  <c r="K43" i="8"/>
  <c r="L43" i="8"/>
  <c r="M43" i="8"/>
  <c r="N43" i="8"/>
  <c r="P43" i="8"/>
  <c r="Q43" i="8"/>
  <c r="R43" i="8"/>
  <c r="S43" i="8"/>
  <c r="T43" i="8"/>
  <c r="U43" i="8"/>
  <c r="V43" i="8"/>
  <c r="W43" i="8"/>
  <c r="A44" i="8"/>
  <c r="B44" i="8"/>
  <c r="I44" i="8"/>
  <c r="J44" i="8"/>
  <c r="K44" i="8"/>
  <c r="L44" i="8"/>
  <c r="M44" i="8"/>
  <c r="N44" i="8"/>
  <c r="P44" i="8"/>
  <c r="Q44" i="8"/>
  <c r="R44" i="8"/>
  <c r="S44" i="8"/>
  <c r="T44" i="8"/>
  <c r="U44" i="8"/>
  <c r="V44" i="8"/>
  <c r="W44" i="8"/>
  <c r="A45" i="8"/>
  <c r="B45" i="8"/>
  <c r="I45" i="8"/>
  <c r="J45" i="8"/>
  <c r="K45" i="8"/>
  <c r="L45" i="8"/>
  <c r="M45" i="8"/>
  <c r="N45" i="8"/>
  <c r="P45" i="8"/>
  <c r="Q45" i="8"/>
  <c r="R45" i="8"/>
  <c r="S45" i="8"/>
  <c r="T45" i="8"/>
  <c r="U45" i="8"/>
  <c r="V45" i="8"/>
  <c r="W45" i="8"/>
  <c r="A46" i="8"/>
  <c r="B46" i="8"/>
  <c r="I46" i="8"/>
  <c r="J46" i="8"/>
  <c r="K46" i="8"/>
  <c r="L46" i="8"/>
  <c r="M46" i="8"/>
  <c r="N46" i="8"/>
  <c r="P46" i="8"/>
  <c r="Q46" i="8"/>
  <c r="R46" i="8"/>
  <c r="S46" i="8"/>
  <c r="T46" i="8"/>
  <c r="U46" i="8"/>
  <c r="V46" i="8"/>
  <c r="W46" i="8"/>
  <c r="A47" i="8"/>
  <c r="B47" i="8"/>
  <c r="I47" i="8"/>
  <c r="J47" i="8"/>
  <c r="K47" i="8"/>
  <c r="L47" i="8"/>
  <c r="M47" i="8"/>
  <c r="N47" i="8"/>
  <c r="P47" i="8"/>
  <c r="Q47" i="8"/>
  <c r="R47" i="8"/>
  <c r="S47" i="8"/>
  <c r="T47" i="8"/>
  <c r="U47" i="8"/>
  <c r="V47" i="8"/>
  <c r="W47" i="8"/>
  <c r="A48" i="8"/>
  <c r="B48" i="8"/>
  <c r="I48" i="8"/>
  <c r="J48" i="8"/>
  <c r="K48" i="8"/>
  <c r="L48" i="8"/>
  <c r="M48" i="8"/>
  <c r="N48" i="8"/>
  <c r="P48" i="8"/>
  <c r="Q48" i="8"/>
  <c r="R48" i="8"/>
  <c r="S48" i="8"/>
  <c r="T48" i="8"/>
  <c r="U48" i="8"/>
  <c r="V48" i="8"/>
  <c r="W48" i="8"/>
  <c r="A49" i="8"/>
  <c r="B49" i="8"/>
  <c r="I49" i="8"/>
  <c r="J49" i="8"/>
  <c r="K49" i="8"/>
  <c r="L49" i="8"/>
  <c r="M49" i="8"/>
  <c r="N49" i="8"/>
  <c r="P49" i="8"/>
  <c r="Q49" i="8"/>
  <c r="R49" i="8"/>
  <c r="S49" i="8"/>
  <c r="T49" i="8"/>
  <c r="U49" i="8"/>
  <c r="V49" i="8"/>
  <c r="W49" i="8"/>
  <c r="A50" i="8"/>
  <c r="B50" i="8"/>
  <c r="I50" i="8"/>
  <c r="J50" i="8"/>
  <c r="K50" i="8"/>
  <c r="L50" i="8"/>
  <c r="M50" i="8"/>
  <c r="N50" i="8"/>
  <c r="P50" i="8"/>
  <c r="Q50" i="8"/>
  <c r="R50" i="8"/>
  <c r="S50" i="8"/>
  <c r="T50" i="8"/>
  <c r="U50" i="8"/>
  <c r="V50" i="8"/>
  <c r="W50" i="8"/>
  <c r="A51" i="8"/>
  <c r="B51" i="8"/>
  <c r="I51" i="8"/>
  <c r="J51" i="8"/>
  <c r="K51" i="8"/>
  <c r="L51" i="8"/>
  <c r="M51" i="8"/>
  <c r="N51" i="8"/>
  <c r="P51" i="8"/>
  <c r="Q51" i="8"/>
  <c r="R51" i="8"/>
  <c r="S51" i="8"/>
  <c r="T51" i="8"/>
  <c r="U51" i="8"/>
  <c r="V51" i="8"/>
  <c r="W51" i="8"/>
  <c r="A52" i="8"/>
  <c r="B52" i="8"/>
  <c r="I52" i="8"/>
  <c r="J52" i="8"/>
  <c r="K52" i="8"/>
  <c r="L52" i="8"/>
  <c r="M52" i="8"/>
  <c r="N52" i="8"/>
  <c r="P52" i="8"/>
  <c r="Q52" i="8"/>
  <c r="R52" i="8"/>
  <c r="S52" i="8"/>
  <c r="T52" i="8"/>
  <c r="U52" i="8"/>
  <c r="V52" i="8"/>
  <c r="W52" i="8"/>
  <c r="A53" i="8"/>
  <c r="B53" i="8"/>
  <c r="I53" i="8"/>
  <c r="J53" i="8"/>
  <c r="K53" i="8"/>
  <c r="L53" i="8"/>
  <c r="M53" i="8"/>
  <c r="N53" i="8"/>
  <c r="P53" i="8"/>
  <c r="Q53" i="8"/>
  <c r="R53" i="8"/>
  <c r="S53" i="8"/>
  <c r="T53" i="8"/>
  <c r="U53" i="8"/>
  <c r="V53" i="8"/>
  <c r="W53" i="8"/>
  <c r="A54" i="8"/>
  <c r="B54" i="8"/>
  <c r="I54" i="8"/>
  <c r="J54" i="8"/>
  <c r="K54" i="8"/>
  <c r="L54" i="8"/>
  <c r="M54" i="8"/>
  <c r="N54" i="8"/>
  <c r="P54" i="8"/>
  <c r="Q54" i="8"/>
  <c r="R54" i="8"/>
  <c r="S54" i="8"/>
  <c r="T54" i="8"/>
  <c r="U54" i="8"/>
  <c r="V54" i="8"/>
  <c r="W54" i="8"/>
  <c r="A55" i="8"/>
  <c r="B55" i="8"/>
  <c r="I55" i="8"/>
  <c r="J55" i="8"/>
  <c r="K55" i="8"/>
  <c r="L55" i="8"/>
  <c r="M55" i="8"/>
  <c r="N55" i="8"/>
  <c r="P55" i="8"/>
  <c r="Q55" i="8"/>
  <c r="R55" i="8"/>
  <c r="S55" i="8"/>
  <c r="T55" i="8"/>
  <c r="U55" i="8"/>
  <c r="V55" i="8"/>
  <c r="W55" i="8"/>
  <c r="A56" i="8"/>
  <c r="B56" i="8"/>
  <c r="I56" i="8"/>
  <c r="J56" i="8"/>
  <c r="K56" i="8"/>
  <c r="L56" i="8"/>
  <c r="M56" i="8"/>
  <c r="N56" i="8"/>
  <c r="P56" i="8"/>
  <c r="Q56" i="8"/>
  <c r="R56" i="8"/>
  <c r="S56" i="8"/>
  <c r="T56" i="8"/>
  <c r="U56" i="8"/>
  <c r="V56" i="8"/>
  <c r="W56" i="8"/>
  <c r="A57" i="8"/>
  <c r="B57" i="8"/>
  <c r="I57" i="8"/>
  <c r="J57" i="8"/>
  <c r="K57" i="8"/>
  <c r="L57" i="8"/>
  <c r="M57" i="8"/>
  <c r="N57" i="8"/>
  <c r="P57" i="8"/>
  <c r="Q57" i="8"/>
  <c r="R57" i="8"/>
  <c r="S57" i="8"/>
  <c r="T57" i="8"/>
  <c r="U57" i="8"/>
  <c r="V57" i="8"/>
  <c r="W57" i="8"/>
  <c r="A58" i="8"/>
  <c r="B58" i="8"/>
  <c r="I58" i="8"/>
  <c r="J58" i="8"/>
  <c r="K58" i="8"/>
  <c r="L58" i="8"/>
  <c r="M58" i="8"/>
  <c r="N58" i="8"/>
  <c r="P58" i="8"/>
  <c r="Q58" i="8"/>
  <c r="R58" i="8"/>
  <c r="S58" i="8"/>
  <c r="T58" i="8"/>
  <c r="U58" i="8"/>
  <c r="V58" i="8"/>
  <c r="W58" i="8"/>
  <c r="A59" i="8"/>
  <c r="B59" i="8"/>
  <c r="I59" i="8"/>
  <c r="J59" i="8"/>
  <c r="K59" i="8"/>
  <c r="L59" i="8"/>
  <c r="M59" i="8"/>
  <c r="N59" i="8"/>
  <c r="P59" i="8"/>
  <c r="Q59" i="8"/>
  <c r="R59" i="8"/>
  <c r="S59" i="8"/>
  <c r="T59" i="8"/>
  <c r="U59" i="8"/>
  <c r="V59" i="8"/>
  <c r="W59" i="8"/>
  <c r="A60" i="8"/>
  <c r="B60" i="8"/>
  <c r="I60" i="8"/>
  <c r="J60" i="8"/>
  <c r="K60" i="8"/>
  <c r="L60" i="8"/>
  <c r="M60" i="8"/>
  <c r="N60" i="8"/>
  <c r="P60" i="8"/>
  <c r="Q60" i="8"/>
  <c r="R60" i="8"/>
  <c r="S60" i="8"/>
  <c r="T60" i="8"/>
  <c r="U60" i="8"/>
  <c r="V60" i="8"/>
  <c r="W60" i="8"/>
  <c r="A61" i="8"/>
  <c r="B61" i="8"/>
  <c r="I61" i="8"/>
  <c r="J61" i="8"/>
  <c r="K61" i="8"/>
  <c r="L61" i="8"/>
  <c r="M61" i="8"/>
  <c r="N61" i="8"/>
  <c r="P61" i="8"/>
  <c r="Q61" i="8"/>
  <c r="R61" i="8"/>
  <c r="S61" i="8"/>
  <c r="T61" i="8"/>
  <c r="U61" i="8"/>
  <c r="V61" i="8"/>
  <c r="W61" i="8"/>
  <c r="A62" i="8"/>
  <c r="B62" i="8"/>
  <c r="I62" i="8"/>
  <c r="J62" i="8"/>
  <c r="K62" i="8"/>
  <c r="L62" i="8"/>
  <c r="M62" i="8"/>
  <c r="N62" i="8"/>
  <c r="P62" i="8"/>
  <c r="Q62" i="8"/>
  <c r="R62" i="8"/>
  <c r="S62" i="8"/>
  <c r="T62" i="8"/>
  <c r="U62" i="8"/>
  <c r="V62" i="8"/>
  <c r="W62" i="8"/>
  <c r="A63" i="8"/>
  <c r="B63" i="8"/>
  <c r="I63" i="8"/>
  <c r="J63" i="8"/>
  <c r="K63" i="8"/>
  <c r="L63" i="8"/>
  <c r="M63" i="8"/>
  <c r="N63" i="8"/>
  <c r="P63" i="8"/>
  <c r="Q63" i="8"/>
  <c r="R63" i="8"/>
  <c r="S63" i="8"/>
  <c r="T63" i="8"/>
  <c r="U63" i="8"/>
  <c r="V63" i="8"/>
  <c r="W63" i="8"/>
  <c r="A64" i="8"/>
  <c r="B64" i="8"/>
  <c r="I64" i="8"/>
  <c r="J64" i="8"/>
  <c r="K64" i="8"/>
  <c r="L64" i="8"/>
  <c r="M64" i="8"/>
  <c r="N64" i="8"/>
  <c r="P64" i="8"/>
  <c r="Q64" i="8"/>
  <c r="R64" i="8"/>
  <c r="S64" i="8"/>
  <c r="T64" i="8"/>
  <c r="U64" i="8"/>
  <c r="V64" i="8"/>
  <c r="W64" i="8"/>
  <c r="A65" i="8"/>
  <c r="B65" i="8"/>
  <c r="I65" i="8"/>
  <c r="J65" i="8"/>
  <c r="K65" i="8"/>
  <c r="L65" i="8"/>
  <c r="M65" i="8"/>
  <c r="N65" i="8"/>
  <c r="P65" i="8"/>
  <c r="Q65" i="8"/>
  <c r="R65" i="8"/>
  <c r="S65" i="8"/>
  <c r="T65" i="8"/>
  <c r="U65" i="8"/>
  <c r="V65" i="8"/>
  <c r="W65" i="8"/>
  <c r="A66" i="8"/>
  <c r="B66" i="8"/>
  <c r="I66" i="8"/>
  <c r="J66" i="8"/>
  <c r="K66" i="8"/>
  <c r="L66" i="8"/>
  <c r="M66" i="8"/>
  <c r="N66" i="8"/>
  <c r="P66" i="8"/>
  <c r="Q66" i="8"/>
  <c r="R66" i="8"/>
  <c r="S66" i="8"/>
  <c r="T66" i="8"/>
  <c r="U66" i="8"/>
  <c r="V66" i="8"/>
  <c r="W66" i="8"/>
  <c r="A67" i="8"/>
  <c r="B67" i="8"/>
  <c r="I67" i="8"/>
  <c r="J67" i="8"/>
  <c r="K67" i="8"/>
  <c r="L67" i="8"/>
  <c r="M67" i="8"/>
  <c r="N67" i="8"/>
  <c r="P67" i="8"/>
  <c r="Q67" i="8"/>
  <c r="R67" i="8"/>
  <c r="S67" i="8"/>
  <c r="T67" i="8"/>
  <c r="U67" i="8"/>
  <c r="V67" i="8"/>
  <c r="W67" i="8"/>
  <c r="A68" i="8"/>
  <c r="B68" i="8"/>
  <c r="I68" i="8"/>
  <c r="J68" i="8"/>
  <c r="K68" i="8"/>
  <c r="L68" i="8"/>
  <c r="M68" i="8"/>
  <c r="N68" i="8"/>
  <c r="P68" i="8"/>
  <c r="Q68" i="8"/>
  <c r="R68" i="8"/>
  <c r="S68" i="8"/>
  <c r="T68" i="8"/>
  <c r="U68" i="8"/>
  <c r="V68" i="8"/>
  <c r="W68" i="8"/>
  <c r="A69" i="8"/>
  <c r="B69" i="8"/>
  <c r="I69" i="8"/>
  <c r="J69" i="8"/>
  <c r="K69" i="8"/>
  <c r="L69" i="8"/>
  <c r="M69" i="8"/>
  <c r="N69" i="8"/>
  <c r="P69" i="8"/>
  <c r="Q69" i="8"/>
  <c r="R69" i="8"/>
  <c r="S69" i="8"/>
  <c r="T69" i="8"/>
  <c r="U69" i="8"/>
  <c r="V69" i="8"/>
  <c r="W69" i="8"/>
  <c r="A70" i="8"/>
  <c r="B70" i="8"/>
  <c r="I70" i="8"/>
  <c r="J70" i="8"/>
  <c r="K70" i="8"/>
  <c r="L70" i="8"/>
  <c r="M70" i="8"/>
  <c r="N70" i="8"/>
  <c r="P70" i="8"/>
  <c r="Q70" i="8"/>
  <c r="R70" i="8"/>
  <c r="S70" i="8"/>
  <c r="T70" i="8"/>
  <c r="U70" i="8"/>
  <c r="V70" i="8"/>
  <c r="W70" i="8"/>
  <c r="A71" i="8"/>
  <c r="B71" i="8"/>
  <c r="I71" i="8"/>
  <c r="J71" i="8"/>
  <c r="K71" i="8"/>
  <c r="L71" i="8"/>
  <c r="M71" i="8"/>
  <c r="N71" i="8"/>
  <c r="P71" i="8"/>
  <c r="Q71" i="8"/>
  <c r="R71" i="8"/>
  <c r="S71" i="8"/>
  <c r="T71" i="8"/>
  <c r="U71" i="8"/>
  <c r="V71" i="8"/>
  <c r="W71" i="8"/>
  <c r="A72" i="8"/>
  <c r="B72" i="8"/>
  <c r="I72" i="8"/>
  <c r="J72" i="8"/>
  <c r="K72" i="8"/>
  <c r="L72" i="8"/>
  <c r="M72" i="8"/>
  <c r="N72" i="8"/>
  <c r="P72" i="8"/>
  <c r="Q72" i="8"/>
  <c r="R72" i="8"/>
  <c r="S72" i="8"/>
  <c r="T72" i="8"/>
  <c r="U72" i="8"/>
  <c r="V72" i="8"/>
  <c r="W72" i="8"/>
  <c r="A73" i="8"/>
  <c r="B73" i="8"/>
  <c r="I73" i="8"/>
  <c r="J73" i="8"/>
  <c r="K73" i="8"/>
  <c r="L73" i="8"/>
  <c r="M73" i="8"/>
  <c r="N73" i="8"/>
  <c r="P73" i="8"/>
  <c r="Q73" i="8"/>
  <c r="R73" i="8"/>
  <c r="S73" i="8"/>
  <c r="T73" i="8"/>
  <c r="U73" i="8"/>
  <c r="V73" i="8"/>
  <c r="W73" i="8"/>
  <c r="A74" i="8"/>
  <c r="B74" i="8"/>
  <c r="I74" i="8"/>
  <c r="J74" i="8"/>
  <c r="K74" i="8"/>
  <c r="L74" i="8"/>
  <c r="M74" i="8"/>
  <c r="N74" i="8"/>
  <c r="P74" i="8"/>
  <c r="Q74" i="8"/>
  <c r="R74" i="8"/>
  <c r="S74" i="8"/>
  <c r="T74" i="8"/>
  <c r="U74" i="8"/>
  <c r="V74" i="8"/>
  <c r="W74" i="8"/>
  <c r="A75" i="8"/>
  <c r="B75" i="8"/>
  <c r="I75" i="8"/>
  <c r="J75" i="8"/>
  <c r="K75" i="8"/>
  <c r="L75" i="8"/>
  <c r="M75" i="8"/>
  <c r="N75" i="8"/>
  <c r="P75" i="8"/>
  <c r="Q75" i="8"/>
  <c r="R75" i="8"/>
  <c r="S75" i="8"/>
  <c r="T75" i="8"/>
  <c r="U75" i="8"/>
  <c r="V75" i="8"/>
  <c r="W75" i="8"/>
  <c r="A76" i="8"/>
  <c r="B76" i="8"/>
  <c r="I76" i="8"/>
  <c r="J76" i="8"/>
  <c r="K76" i="8"/>
  <c r="L76" i="8"/>
  <c r="M76" i="8"/>
  <c r="N76" i="8"/>
  <c r="P76" i="8"/>
  <c r="Q76" i="8"/>
  <c r="R76" i="8"/>
  <c r="S76" i="8"/>
  <c r="T76" i="8"/>
  <c r="U76" i="8"/>
  <c r="V76" i="8"/>
  <c r="W76" i="8"/>
  <c r="A77" i="8"/>
  <c r="B77" i="8"/>
  <c r="I77" i="8"/>
  <c r="J77" i="8"/>
  <c r="K77" i="8"/>
  <c r="L77" i="8"/>
  <c r="M77" i="8"/>
  <c r="N77" i="8"/>
  <c r="P77" i="8"/>
  <c r="Q77" i="8"/>
  <c r="R77" i="8"/>
  <c r="S77" i="8"/>
  <c r="T77" i="8"/>
  <c r="U77" i="8"/>
  <c r="V77" i="8"/>
  <c r="W77" i="8"/>
  <c r="A78" i="8"/>
  <c r="B78" i="8"/>
  <c r="I78" i="8"/>
  <c r="J78" i="8"/>
  <c r="K78" i="8"/>
  <c r="L78" i="8"/>
  <c r="M78" i="8"/>
  <c r="N78" i="8"/>
  <c r="P78" i="8"/>
  <c r="Q78" i="8"/>
  <c r="R78" i="8"/>
  <c r="S78" i="8"/>
  <c r="T78" i="8"/>
  <c r="U78" i="8"/>
  <c r="V78" i="8"/>
  <c r="W78" i="8"/>
  <c r="A79" i="8"/>
  <c r="B79" i="8"/>
  <c r="I79" i="8"/>
  <c r="J79" i="8"/>
  <c r="K79" i="8"/>
  <c r="L79" i="8"/>
  <c r="M79" i="8"/>
  <c r="N79" i="8"/>
  <c r="P79" i="8"/>
  <c r="Q79" i="8"/>
  <c r="R79" i="8"/>
  <c r="S79" i="8"/>
  <c r="T79" i="8"/>
  <c r="U79" i="8"/>
  <c r="V79" i="8"/>
  <c r="W79" i="8"/>
  <c r="A80" i="8"/>
  <c r="B80" i="8"/>
  <c r="I80" i="8"/>
  <c r="J80" i="8"/>
  <c r="K80" i="8"/>
  <c r="L80" i="8"/>
  <c r="M80" i="8"/>
  <c r="N80" i="8"/>
  <c r="P80" i="8"/>
  <c r="Q80" i="8"/>
  <c r="R80" i="8"/>
  <c r="S80" i="8"/>
  <c r="T80" i="8"/>
  <c r="U80" i="8"/>
  <c r="V80" i="8"/>
  <c r="W80" i="8"/>
  <c r="A81" i="8"/>
  <c r="B81" i="8"/>
  <c r="I81" i="8"/>
  <c r="J81" i="8"/>
  <c r="K81" i="8"/>
  <c r="L81" i="8"/>
  <c r="M81" i="8"/>
  <c r="N81" i="8"/>
  <c r="P81" i="8"/>
  <c r="Q81" i="8"/>
  <c r="R81" i="8"/>
  <c r="S81" i="8"/>
  <c r="T81" i="8"/>
  <c r="U81" i="8"/>
  <c r="V81" i="8"/>
  <c r="W81" i="8"/>
  <c r="A82" i="8"/>
  <c r="B82" i="8"/>
  <c r="I82" i="8"/>
  <c r="J82" i="8"/>
  <c r="K82" i="8"/>
  <c r="L82" i="8"/>
  <c r="M82" i="8"/>
  <c r="N82" i="8"/>
  <c r="P82" i="8"/>
  <c r="Q82" i="8"/>
  <c r="R82" i="8"/>
  <c r="S82" i="8"/>
  <c r="T82" i="8"/>
  <c r="U82" i="8"/>
  <c r="V82" i="8"/>
  <c r="W82" i="8"/>
  <c r="A83" i="8"/>
  <c r="B83" i="8"/>
  <c r="I83" i="8"/>
  <c r="J83" i="8"/>
  <c r="K83" i="8"/>
  <c r="L83" i="8"/>
  <c r="M83" i="8"/>
  <c r="N83" i="8"/>
  <c r="P83" i="8"/>
  <c r="Q83" i="8"/>
  <c r="R83" i="8"/>
  <c r="S83" i="8"/>
  <c r="T83" i="8"/>
  <c r="U83" i="8"/>
  <c r="V83" i="8"/>
  <c r="W83" i="8"/>
  <c r="A84" i="8"/>
  <c r="B84" i="8"/>
  <c r="I84" i="8"/>
  <c r="J84" i="8"/>
  <c r="K84" i="8"/>
  <c r="L84" i="8"/>
  <c r="M84" i="8"/>
  <c r="N84" i="8"/>
  <c r="P84" i="8"/>
  <c r="Q84" i="8"/>
  <c r="R84" i="8"/>
  <c r="S84" i="8"/>
  <c r="T84" i="8"/>
  <c r="U84" i="8"/>
  <c r="V84" i="8"/>
  <c r="W84" i="8"/>
  <c r="A85" i="8"/>
  <c r="B85" i="8"/>
  <c r="I85" i="8"/>
  <c r="J85" i="8"/>
  <c r="K85" i="8"/>
  <c r="L85" i="8"/>
  <c r="M85" i="8"/>
  <c r="N85" i="8"/>
  <c r="P85" i="8"/>
  <c r="Q85" i="8"/>
  <c r="R85" i="8"/>
  <c r="S85" i="8"/>
  <c r="T85" i="8"/>
  <c r="U85" i="8"/>
  <c r="V85" i="8"/>
  <c r="W85" i="8"/>
  <c r="A86" i="8"/>
  <c r="B86" i="8"/>
  <c r="I86" i="8"/>
  <c r="J86" i="8"/>
  <c r="K86" i="8"/>
  <c r="L86" i="8"/>
  <c r="M86" i="8"/>
  <c r="N86" i="8"/>
  <c r="P86" i="8"/>
  <c r="Q86" i="8"/>
  <c r="R86" i="8"/>
  <c r="S86" i="8"/>
  <c r="T86" i="8"/>
  <c r="U86" i="8"/>
  <c r="V86" i="8"/>
  <c r="W86" i="8"/>
  <c r="A87" i="8"/>
  <c r="B87" i="8"/>
  <c r="I87" i="8"/>
  <c r="J87" i="8"/>
  <c r="K87" i="8"/>
  <c r="L87" i="8"/>
  <c r="M87" i="8"/>
  <c r="N87" i="8"/>
  <c r="P87" i="8"/>
  <c r="Q87" i="8"/>
  <c r="R87" i="8"/>
  <c r="S87" i="8"/>
  <c r="T87" i="8"/>
  <c r="U87" i="8"/>
  <c r="V87" i="8"/>
  <c r="W87" i="8"/>
  <c r="A88" i="8"/>
  <c r="B88" i="8"/>
  <c r="I88" i="8"/>
  <c r="J88" i="8"/>
  <c r="K88" i="8"/>
  <c r="L88" i="8"/>
  <c r="M88" i="8"/>
  <c r="N88" i="8"/>
  <c r="P88" i="8"/>
  <c r="Q88" i="8"/>
  <c r="R88" i="8"/>
  <c r="S88" i="8"/>
  <c r="T88" i="8"/>
  <c r="U88" i="8"/>
  <c r="V88" i="8"/>
  <c r="W88" i="8"/>
  <c r="A89" i="8"/>
  <c r="B89" i="8"/>
  <c r="I89" i="8"/>
  <c r="J89" i="8"/>
  <c r="K89" i="8"/>
  <c r="L89" i="8"/>
  <c r="M89" i="8"/>
  <c r="N89" i="8"/>
  <c r="P89" i="8"/>
  <c r="Q89" i="8"/>
  <c r="R89" i="8"/>
  <c r="S89" i="8"/>
  <c r="T89" i="8"/>
  <c r="U89" i="8"/>
  <c r="V89" i="8"/>
  <c r="W89" i="8"/>
  <c r="A90" i="8"/>
  <c r="B90" i="8"/>
  <c r="I90" i="8"/>
  <c r="J90" i="8"/>
  <c r="K90" i="8"/>
  <c r="L90" i="8"/>
  <c r="M90" i="8"/>
  <c r="N90" i="8"/>
  <c r="P90" i="8"/>
  <c r="Q90" i="8"/>
  <c r="R90" i="8"/>
  <c r="S90" i="8"/>
  <c r="T90" i="8"/>
  <c r="U90" i="8"/>
  <c r="V90" i="8"/>
  <c r="W90" i="8"/>
  <c r="A91" i="8"/>
  <c r="B91" i="8"/>
  <c r="I91" i="8"/>
  <c r="J91" i="8"/>
  <c r="K91" i="8"/>
  <c r="L91" i="8"/>
  <c r="M91" i="8"/>
  <c r="N91" i="8"/>
  <c r="P91" i="8"/>
  <c r="Q91" i="8"/>
  <c r="R91" i="8"/>
  <c r="S91" i="8"/>
  <c r="T91" i="8"/>
  <c r="U91" i="8"/>
  <c r="V91" i="8"/>
  <c r="W91" i="8"/>
  <c r="A92" i="8"/>
  <c r="B92" i="8"/>
  <c r="I92" i="8"/>
  <c r="J92" i="8"/>
  <c r="K92" i="8"/>
  <c r="L92" i="8"/>
  <c r="M92" i="8"/>
  <c r="N92" i="8"/>
  <c r="P92" i="8"/>
  <c r="Q92" i="8"/>
  <c r="R92" i="8"/>
  <c r="S92" i="8"/>
  <c r="T92" i="8"/>
  <c r="U92" i="8"/>
  <c r="V92" i="8"/>
  <c r="W92" i="8"/>
  <c r="A93" i="8"/>
  <c r="B93" i="8"/>
  <c r="I93" i="8"/>
  <c r="J93" i="8"/>
  <c r="K93" i="8"/>
  <c r="L93" i="8"/>
  <c r="M93" i="8"/>
  <c r="N93" i="8"/>
  <c r="P93" i="8"/>
  <c r="Q93" i="8"/>
  <c r="R93" i="8"/>
  <c r="S93" i="8"/>
  <c r="T93" i="8"/>
  <c r="U93" i="8"/>
  <c r="V93" i="8"/>
  <c r="W93" i="8"/>
  <c r="A94" i="8"/>
  <c r="B94" i="8"/>
  <c r="I94" i="8"/>
  <c r="J94" i="8"/>
  <c r="K94" i="8"/>
  <c r="L94" i="8"/>
  <c r="M94" i="8"/>
  <c r="N94" i="8"/>
  <c r="P94" i="8"/>
  <c r="Q94" i="8"/>
  <c r="R94" i="8"/>
  <c r="S94" i="8"/>
  <c r="T94" i="8"/>
  <c r="U94" i="8"/>
  <c r="V94" i="8"/>
  <c r="W94" i="8"/>
  <c r="A95" i="8"/>
  <c r="B95" i="8"/>
  <c r="I95" i="8"/>
  <c r="J95" i="8"/>
  <c r="K95" i="8"/>
  <c r="L95" i="8"/>
  <c r="M95" i="8"/>
  <c r="N95" i="8"/>
  <c r="P95" i="8"/>
  <c r="Q95" i="8"/>
  <c r="R95" i="8"/>
  <c r="S95" i="8"/>
  <c r="T95" i="8"/>
  <c r="U95" i="8"/>
  <c r="V95" i="8"/>
  <c r="W95" i="8"/>
  <c r="A96" i="8"/>
  <c r="B96" i="8"/>
  <c r="I96" i="8"/>
  <c r="J96" i="8"/>
  <c r="K96" i="8"/>
  <c r="L96" i="8"/>
  <c r="M96" i="8"/>
  <c r="N96" i="8"/>
  <c r="P96" i="8"/>
  <c r="Q96" i="8"/>
  <c r="R96" i="8"/>
  <c r="S96" i="8"/>
  <c r="T96" i="8"/>
  <c r="U96" i="8"/>
  <c r="V96" i="8"/>
  <c r="W96" i="8"/>
  <c r="A97" i="8"/>
  <c r="B97" i="8"/>
  <c r="I97" i="8"/>
  <c r="J97" i="8"/>
  <c r="K97" i="8"/>
  <c r="L97" i="8"/>
  <c r="M97" i="8"/>
  <c r="N97" i="8"/>
  <c r="P97" i="8"/>
  <c r="Q97" i="8"/>
  <c r="R97" i="8"/>
  <c r="S97" i="8"/>
  <c r="T97" i="8"/>
  <c r="U97" i="8"/>
  <c r="V97" i="8"/>
  <c r="W97" i="8"/>
  <c r="A98" i="8"/>
  <c r="B98" i="8"/>
  <c r="I98" i="8"/>
  <c r="J98" i="8"/>
  <c r="K98" i="8"/>
  <c r="L98" i="8"/>
  <c r="M98" i="8"/>
  <c r="N98" i="8"/>
  <c r="P98" i="8"/>
  <c r="Q98" i="8"/>
  <c r="R98" i="8"/>
  <c r="S98" i="8"/>
  <c r="T98" i="8"/>
  <c r="U98" i="8"/>
  <c r="V98" i="8"/>
  <c r="W98" i="8"/>
  <c r="A99" i="8"/>
  <c r="B99" i="8"/>
  <c r="I99" i="8"/>
  <c r="J99" i="8"/>
  <c r="K99" i="8"/>
  <c r="L99" i="8"/>
  <c r="M99" i="8"/>
  <c r="N99" i="8"/>
  <c r="P99" i="8"/>
  <c r="Q99" i="8"/>
  <c r="R99" i="8"/>
  <c r="S99" i="8"/>
  <c r="T99" i="8"/>
  <c r="U99" i="8"/>
  <c r="V99" i="8"/>
  <c r="W99" i="8"/>
  <c r="A100" i="8"/>
  <c r="B100" i="8"/>
  <c r="I100" i="8"/>
  <c r="J100" i="8"/>
  <c r="K100" i="8"/>
  <c r="L100" i="8"/>
  <c r="M100" i="8"/>
  <c r="N100" i="8"/>
  <c r="P100" i="8"/>
  <c r="Q100" i="8"/>
  <c r="R100" i="8"/>
  <c r="S100" i="8"/>
  <c r="T100" i="8"/>
  <c r="U100" i="8"/>
  <c r="V100" i="8"/>
  <c r="W100" i="8"/>
  <c r="A101" i="8"/>
  <c r="B101" i="8"/>
  <c r="I101" i="8"/>
  <c r="J101" i="8"/>
  <c r="K101" i="8"/>
  <c r="L101" i="8"/>
  <c r="M101" i="8"/>
  <c r="N101" i="8"/>
  <c r="P101" i="8"/>
  <c r="Q101" i="8"/>
  <c r="R101" i="8"/>
  <c r="S101" i="8"/>
  <c r="T101" i="8"/>
  <c r="U101" i="8"/>
  <c r="V101" i="8"/>
  <c r="W101" i="8"/>
  <c r="A102" i="8"/>
  <c r="B102" i="8"/>
  <c r="I102" i="8"/>
  <c r="J102" i="8"/>
  <c r="K102" i="8"/>
  <c r="L102" i="8"/>
  <c r="M102" i="8"/>
  <c r="N102" i="8"/>
  <c r="P102" i="8"/>
  <c r="Q102" i="8"/>
  <c r="R102" i="8"/>
  <c r="S102" i="8"/>
  <c r="T102" i="8"/>
  <c r="U102" i="8"/>
  <c r="V102" i="8"/>
  <c r="W102" i="8"/>
  <c r="A103" i="8"/>
  <c r="B103" i="8"/>
  <c r="I103" i="8"/>
  <c r="J103" i="8"/>
  <c r="K103" i="8"/>
  <c r="L103" i="8"/>
  <c r="M103" i="8"/>
  <c r="N103" i="8"/>
  <c r="P103" i="8"/>
  <c r="Q103" i="8"/>
  <c r="R103" i="8"/>
  <c r="S103" i="8"/>
  <c r="T103" i="8"/>
  <c r="U103" i="8"/>
  <c r="V103" i="8"/>
  <c r="W103" i="8"/>
  <c r="A104" i="8"/>
  <c r="B104" i="8"/>
  <c r="I104" i="8"/>
  <c r="J104" i="8"/>
  <c r="K104" i="8"/>
  <c r="L104" i="8"/>
  <c r="M104" i="8"/>
  <c r="N104" i="8"/>
  <c r="P104" i="8"/>
  <c r="Q104" i="8"/>
  <c r="R104" i="8"/>
  <c r="S104" i="8"/>
  <c r="T104" i="8"/>
  <c r="U104" i="8"/>
  <c r="V104" i="8"/>
  <c r="W104" i="8"/>
  <c r="A105" i="8"/>
  <c r="B105" i="8"/>
  <c r="I105" i="8"/>
  <c r="J105" i="8"/>
  <c r="K105" i="8"/>
  <c r="L105" i="8"/>
  <c r="M105" i="8"/>
  <c r="N105" i="8"/>
  <c r="P105" i="8"/>
  <c r="Q105" i="8"/>
  <c r="R105" i="8"/>
  <c r="S105" i="8"/>
  <c r="T105" i="8"/>
  <c r="U105" i="8"/>
  <c r="V105" i="8"/>
  <c r="W105" i="8"/>
  <c r="A106" i="8"/>
  <c r="B106" i="8"/>
  <c r="I106" i="8"/>
  <c r="J106" i="8"/>
  <c r="K106" i="8"/>
  <c r="L106" i="8"/>
  <c r="M106" i="8"/>
  <c r="N106" i="8"/>
  <c r="P106" i="8"/>
  <c r="Q106" i="8"/>
  <c r="R106" i="8"/>
  <c r="S106" i="8"/>
  <c r="T106" i="8"/>
  <c r="U106" i="8"/>
  <c r="V106" i="8"/>
  <c r="W106" i="8"/>
  <c r="A107" i="8"/>
  <c r="B107" i="8"/>
  <c r="I107" i="8"/>
  <c r="J107" i="8"/>
  <c r="K107" i="8"/>
  <c r="L107" i="8"/>
  <c r="M107" i="8"/>
  <c r="N107" i="8"/>
  <c r="P107" i="8"/>
  <c r="Q107" i="8"/>
  <c r="R107" i="8"/>
  <c r="S107" i="8"/>
  <c r="T107" i="8"/>
  <c r="U107" i="8"/>
  <c r="V107" i="8"/>
  <c r="W107" i="8"/>
  <c r="A108" i="8"/>
  <c r="B108" i="8"/>
  <c r="I108" i="8"/>
  <c r="J108" i="8"/>
  <c r="K108" i="8"/>
  <c r="L108" i="8"/>
  <c r="M108" i="8"/>
  <c r="N108" i="8"/>
  <c r="P108" i="8"/>
  <c r="Q108" i="8"/>
  <c r="R108" i="8"/>
  <c r="S108" i="8"/>
  <c r="T108" i="8"/>
  <c r="U108" i="8"/>
  <c r="V108" i="8"/>
  <c r="W108" i="8"/>
  <c r="A109" i="8"/>
  <c r="B109" i="8"/>
  <c r="I109" i="8"/>
  <c r="J109" i="8"/>
  <c r="K109" i="8"/>
  <c r="L109" i="8"/>
  <c r="M109" i="8"/>
  <c r="N109" i="8"/>
  <c r="P109" i="8"/>
  <c r="Q109" i="8"/>
  <c r="R109" i="8"/>
  <c r="S109" i="8"/>
  <c r="T109" i="8"/>
  <c r="U109" i="8"/>
  <c r="V109" i="8"/>
  <c r="W109" i="8"/>
  <c r="A110" i="8"/>
  <c r="B110" i="8"/>
  <c r="I110" i="8"/>
  <c r="J110" i="8"/>
  <c r="K110" i="8"/>
  <c r="L110" i="8"/>
  <c r="M110" i="8"/>
  <c r="N110" i="8"/>
  <c r="P110" i="8"/>
  <c r="Q110" i="8"/>
  <c r="R110" i="8"/>
  <c r="S110" i="8"/>
  <c r="T110" i="8"/>
  <c r="U110" i="8"/>
  <c r="V110" i="8"/>
  <c r="W110" i="8"/>
  <c r="A111" i="8"/>
  <c r="B111" i="8"/>
  <c r="I111" i="8"/>
  <c r="J111" i="8"/>
  <c r="K111" i="8"/>
  <c r="L111" i="8"/>
  <c r="M111" i="8"/>
  <c r="N111" i="8"/>
  <c r="P111" i="8"/>
  <c r="Q111" i="8"/>
  <c r="R111" i="8"/>
  <c r="S111" i="8"/>
  <c r="T111" i="8"/>
  <c r="U111" i="8"/>
  <c r="V111" i="8"/>
  <c r="W111" i="8"/>
  <c r="A112" i="8"/>
  <c r="B112" i="8"/>
  <c r="I112" i="8"/>
  <c r="J112" i="8"/>
  <c r="K112" i="8"/>
  <c r="L112" i="8"/>
  <c r="M112" i="8"/>
  <c r="N112" i="8"/>
  <c r="P112" i="8"/>
  <c r="Q112" i="8"/>
  <c r="R112" i="8"/>
  <c r="S112" i="8"/>
  <c r="T112" i="8"/>
  <c r="U112" i="8"/>
  <c r="V112" i="8"/>
  <c r="W112" i="8"/>
  <c r="A113" i="8"/>
  <c r="B113" i="8"/>
  <c r="I113" i="8"/>
  <c r="J113" i="8"/>
  <c r="K113" i="8"/>
  <c r="L113" i="8"/>
  <c r="M113" i="8"/>
  <c r="N113" i="8"/>
  <c r="P113" i="8"/>
  <c r="Q113" i="8"/>
  <c r="R113" i="8"/>
  <c r="S113" i="8"/>
  <c r="T113" i="8"/>
  <c r="U113" i="8"/>
  <c r="V113" i="8"/>
  <c r="W113" i="8"/>
  <c r="A114" i="8"/>
  <c r="B114" i="8"/>
  <c r="I114" i="8"/>
  <c r="J114" i="8"/>
  <c r="K114" i="8"/>
  <c r="L114" i="8"/>
  <c r="M114" i="8"/>
  <c r="N114" i="8"/>
  <c r="P114" i="8"/>
  <c r="Q114" i="8"/>
  <c r="R114" i="8"/>
  <c r="S114" i="8"/>
  <c r="T114" i="8"/>
  <c r="U114" i="8"/>
  <c r="V114" i="8"/>
  <c r="W114" i="8"/>
  <c r="A115" i="8"/>
  <c r="B115" i="8"/>
  <c r="I115" i="8"/>
  <c r="J115" i="8"/>
  <c r="K115" i="8"/>
  <c r="L115" i="8"/>
  <c r="M115" i="8"/>
  <c r="N115" i="8"/>
  <c r="P115" i="8"/>
  <c r="Q115" i="8"/>
  <c r="R115" i="8"/>
  <c r="S115" i="8"/>
  <c r="T115" i="8"/>
  <c r="U115" i="8"/>
  <c r="V115" i="8"/>
  <c r="W115" i="8"/>
  <c r="A116" i="8"/>
  <c r="B116" i="8"/>
  <c r="I116" i="8"/>
  <c r="J116" i="8"/>
  <c r="K116" i="8"/>
  <c r="L116" i="8"/>
  <c r="M116" i="8"/>
  <c r="N116" i="8"/>
  <c r="P116" i="8"/>
  <c r="Q116" i="8"/>
  <c r="R116" i="8"/>
  <c r="S116" i="8"/>
  <c r="T116" i="8"/>
  <c r="U116" i="8"/>
  <c r="V116" i="8"/>
  <c r="W116" i="8"/>
  <c r="A117" i="8"/>
  <c r="B117" i="8"/>
  <c r="I117" i="8"/>
  <c r="J117" i="8"/>
  <c r="K117" i="8"/>
  <c r="L117" i="8"/>
  <c r="M117" i="8"/>
  <c r="N117" i="8"/>
  <c r="P117" i="8"/>
  <c r="Q117" i="8"/>
  <c r="R117" i="8"/>
  <c r="S117" i="8"/>
  <c r="T117" i="8"/>
  <c r="U117" i="8"/>
  <c r="V117" i="8"/>
  <c r="W117" i="8"/>
  <c r="A118" i="8"/>
  <c r="B118" i="8"/>
  <c r="I118" i="8"/>
  <c r="J118" i="8"/>
  <c r="K118" i="8"/>
  <c r="L118" i="8"/>
  <c r="M118" i="8"/>
  <c r="N118" i="8"/>
  <c r="P118" i="8"/>
  <c r="Q118" i="8"/>
  <c r="R118" i="8"/>
  <c r="S118" i="8"/>
  <c r="T118" i="8"/>
  <c r="U118" i="8"/>
  <c r="V118" i="8"/>
  <c r="W118" i="8"/>
  <c r="A119" i="8"/>
  <c r="B119" i="8"/>
  <c r="I119" i="8"/>
  <c r="J119" i="8"/>
  <c r="K119" i="8"/>
  <c r="L119" i="8"/>
  <c r="M119" i="8"/>
  <c r="N119" i="8"/>
  <c r="P119" i="8"/>
  <c r="Q119" i="8"/>
  <c r="R119" i="8"/>
  <c r="S119" i="8"/>
  <c r="T119" i="8"/>
  <c r="U119" i="8"/>
  <c r="V119" i="8"/>
  <c r="W119" i="8"/>
  <c r="A120" i="8"/>
  <c r="B120" i="8"/>
  <c r="I120" i="8"/>
  <c r="J120" i="8"/>
  <c r="K120" i="8"/>
  <c r="L120" i="8"/>
  <c r="M120" i="8"/>
  <c r="N120" i="8"/>
  <c r="P120" i="8"/>
  <c r="Q120" i="8"/>
  <c r="R120" i="8"/>
  <c r="S120" i="8"/>
  <c r="T120" i="8"/>
  <c r="U120" i="8"/>
  <c r="V120" i="8"/>
  <c r="W120" i="8"/>
  <c r="A121" i="8"/>
  <c r="B121" i="8"/>
  <c r="I121" i="8"/>
  <c r="J121" i="8"/>
  <c r="K121" i="8"/>
  <c r="L121" i="8"/>
  <c r="M121" i="8"/>
  <c r="N121" i="8"/>
  <c r="P121" i="8"/>
  <c r="Q121" i="8"/>
  <c r="R121" i="8"/>
  <c r="S121" i="8"/>
  <c r="T121" i="8"/>
  <c r="U121" i="8"/>
  <c r="V121" i="8"/>
  <c r="W121" i="8"/>
  <c r="A122" i="8"/>
  <c r="B122" i="8"/>
  <c r="I122" i="8"/>
  <c r="J122" i="8"/>
  <c r="K122" i="8"/>
  <c r="L122" i="8"/>
  <c r="M122" i="8"/>
  <c r="N122" i="8"/>
  <c r="P122" i="8"/>
  <c r="Q122" i="8"/>
  <c r="R122" i="8"/>
  <c r="S122" i="8"/>
  <c r="T122" i="8"/>
  <c r="U122" i="8"/>
  <c r="V122" i="8"/>
  <c r="W122" i="8"/>
  <c r="A123" i="8"/>
  <c r="B123" i="8"/>
  <c r="I123" i="8"/>
  <c r="J123" i="8"/>
  <c r="K123" i="8"/>
  <c r="L123" i="8"/>
  <c r="M123" i="8"/>
  <c r="N123" i="8"/>
  <c r="P123" i="8"/>
  <c r="Q123" i="8"/>
  <c r="R123" i="8"/>
  <c r="S123" i="8"/>
  <c r="T123" i="8"/>
  <c r="U123" i="8"/>
  <c r="V123" i="8"/>
  <c r="W123" i="8"/>
  <c r="A124" i="8"/>
  <c r="B124" i="8"/>
  <c r="I124" i="8"/>
  <c r="J124" i="8"/>
  <c r="K124" i="8"/>
  <c r="L124" i="8"/>
  <c r="M124" i="8"/>
  <c r="N124" i="8"/>
  <c r="P124" i="8"/>
  <c r="Q124" i="8"/>
  <c r="R124" i="8"/>
  <c r="S124" i="8"/>
  <c r="T124" i="8"/>
  <c r="U124" i="8"/>
  <c r="V124" i="8"/>
  <c r="W124" i="8"/>
  <c r="A125" i="8"/>
  <c r="B125" i="8"/>
  <c r="G125" i="8"/>
  <c r="I125" i="8"/>
  <c r="J125" i="8"/>
  <c r="K125" i="8"/>
  <c r="L125" i="8"/>
  <c r="M125" i="8"/>
  <c r="N125" i="8"/>
  <c r="P125" i="8"/>
  <c r="Q125" i="8"/>
  <c r="R125" i="8"/>
  <c r="S125" i="8"/>
  <c r="T125" i="8"/>
  <c r="U125" i="8"/>
  <c r="V125" i="8"/>
  <c r="W125" i="8"/>
  <c r="A126" i="8"/>
  <c r="B126" i="8"/>
  <c r="I126" i="8"/>
  <c r="J126" i="8"/>
  <c r="K126" i="8"/>
  <c r="L126" i="8"/>
  <c r="M126" i="8"/>
  <c r="N126" i="8"/>
  <c r="P126" i="8"/>
  <c r="Q126" i="8"/>
  <c r="R126" i="8"/>
  <c r="S126" i="8"/>
  <c r="T126" i="8"/>
  <c r="U126" i="8"/>
  <c r="V126" i="8"/>
  <c r="W126" i="8"/>
  <c r="A127" i="8"/>
  <c r="B127" i="8"/>
  <c r="G127" i="8"/>
  <c r="I127" i="8"/>
  <c r="J127" i="8"/>
  <c r="K127" i="8"/>
  <c r="L127" i="8"/>
  <c r="M127" i="8"/>
  <c r="N127" i="8"/>
  <c r="P127" i="8"/>
  <c r="Q127" i="8"/>
  <c r="R127" i="8"/>
  <c r="S127" i="8"/>
  <c r="T127" i="8"/>
  <c r="U127" i="8"/>
  <c r="V127" i="8"/>
  <c r="W127" i="8"/>
  <c r="A128" i="8"/>
  <c r="B128" i="8"/>
  <c r="G128" i="8"/>
  <c r="I128" i="8"/>
  <c r="J128" i="8"/>
  <c r="K128" i="8"/>
  <c r="L128" i="8"/>
  <c r="M128" i="8"/>
  <c r="N128" i="8"/>
  <c r="P128" i="8"/>
  <c r="Q128" i="8"/>
  <c r="R128" i="8"/>
  <c r="S128" i="8"/>
  <c r="T128" i="8"/>
  <c r="U128" i="8"/>
  <c r="V128" i="8"/>
  <c r="W128" i="8"/>
  <c r="A129" i="8"/>
  <c r="B129" i="8"/>
  <c r="I129" i="8"/>
  <c r="J129" i="8"/>
  <c r="K129" i="8"/>
  <c r="L129" i="8"/>
  <c r="M129" i="8"/>
  <c r="N129" i="8"/>
  <c r="P129" i="8"/>
  <c r="Q129" i="8"/>
  <c r="R129" i="8"/>
  <c r="S129" i="8"/>
  <c r="T129" i="8"/>
  <c r="U129" i="8"/>
  <c r="V129" i="8"/>
  <c r="W129" i="8"/>
  <c r="A130" i="8"/>
  <c r="B130" i="8"/>
  <c r="I130" i="8"/>
  <c r="J130" i="8"/>
  <c r="K130" i="8"/>
  <c r="L130" i="8"/>
  <c r="M130" i="8"/>
  <c r="N130" i="8"/>
  <c r="P130" i="8"/>
  <c r="Q130" i="8"/>
  <c r="R130" i="8"/>
  <c r="S130" i="8"/>
  <c r="T130" i="8"/>
  <c r="U130" i="8"/>
  <c r="V130" i="8"/>
  <c r="W130" i="8"/>
  <c r="A131" i="8"/>
  <c r="B131" i="8"/>
  <c r="I131" i="8"/>
  <c r="J131" i="8"/>
  <c r="K131" i="8"/>
  <c r="L131" i="8"/>
  <c r="M131" i="8"/>
  <c r="N131" i="8"/>
  <c r="P131" i="8"/>
  <c r="Q131" i="8"/>
  <c r="R131" i="8"/>
  <c r="S131" i="8"/>
  <c r="T131" i="8"/>
  <c r="U131" i="8"/>
  <c r="V131" i="8"/>
  <c r="W131" i="8"/>
  <c r="A132" i="8"/>
  <c r="B132" i="8"/>
  <c r="G132" i="8"/>
  <c r="I132" i="8"/>
  <c r="J132" i="8"/>
  <c r="K132" i="8"/>
  <c r="L132" i="8"/>
  <c r="M132" i="8"/>
  <c r="N132" i="8"/>
  <c r="P132" i="8"/>
  <c r="Q132" i="8"/>
  <c r="R132" i="8"/>
  <c r="S132" i="8"/>
  <c r="T132" i="8"/>
  <c r="U132" i="8"/>
  <c r="V132" i="8"/>
  <c r="W132" i="8"/>
  <c r="A133" i="8"/>
  <c r="B133" i="8"/>
  <c r="G133" i="8"/>
  <c r="I133" i="8"/>
  <c r="J133" i="8"/>
  <c r="K133" i="8"/>
  <c r="L133" i="8"/>
  <c r="M133" i="8"/>
  <c r="N133" i="8"/>
  <c r="P133" i="8"/>
  <c r="Q133" i="8"/>
  <c r="R133" i="8"/>
  <c r="S133" i="8"/>
  <c r="T133" i="8"/>
  <c r="U133" i="8"/>
  <c r="V133" i="8"/>
  <c r="W133" i="8"/>
  <c r="A134" i="8"/>
  <c r="B134" i="8"/>
  <c r="G134" i="8"/>
  <c r="I134" i="8"/>
  <c r="J134" i="8"/>
  <c r="K134" i="8"/>
  <c r="L134" i="8"/>
  <c r="M134" i="8"/>
  <c r="N134" i="8"/>
  <c r="P134" i="8"/>
  <c r="Q134" i="8"/>
  <c r="R134" i="8"/>
  <c r="S134" i="8"/>
  <c r="T134" i="8"/>
  <c r="U134" i="8"/>
  <c r="V134" i="8"/>
  <c r="W134" i="8"/>
  <c r="A135" i="8"/>
  <c r="B135" i="8"/>
  <c r="G135" i="8"/>
  <c r="I135" i="8"/>
  <c r="J135" i="8"/>
  <c r="K135" i="8"/>
  <c r="L135" i="8"/>
  <c r="M135" i="8"/>
  <c r="N135" i="8"/>
  <c r="P135" i="8"/>
  <c r="Q135" i="8"/>
  <c r="R135" i="8"/>
  <c r="S135" i="8"/>
  <c r="T135" i="8"/>
  <c r="U135" i="8"/>
  <c r="V135" i="8"/>
  <c r="W135" i="8"/>
  <c r="A136" i="8"/>
  <c r="B136" i="8"/>
  <c r="G136" i="8"/>
  <c r="I136" i="8"/>
  <c r="J136" i="8"/>
  <c r="K136" i="8"/>
  <c r="L136" i="8"/>
  <c r="M136" i="8"/>
  <c r="N136" i="8"/>
  <c r="P136" i="8"/>
  <c r="Q136" i="8"/>
  <c r="R136" i="8"/>
  <c r="S136" i="8"/>
  <c r="T136" i="8"/>
  <c r="U136" i="8"/>
  <c r="V136" i="8"/>
  <c r="W136" i="8"/>
  <c r="A137" i="8"/>
  <c r="B137" i="8"/>
  <c r="I137" i="8"/>
  <c r="J137" i="8"/>
  <c r="K137" i="8"/>
  <c r="L137" i="8"/>
  <c r="M137" i="8"/>
  <c r="N137" i="8"/>
  <c r="P137" i="8"/>
  <c r="Q137" i="8"/>
  <c r="R137" i="8"/>
  <c r="S137" i="8"/>
  <c r="T137" i="8"/>
  <c r="U137" i="8"/>
  <c r="V137" i="8"/>
  <c r="W137" i="8"/>
  <c r="A138" i="8"/>
  <c r="B138" i="8"/>
  <c r="I138" i="8"/>
  <c r="J138" i="8"/>
  <c r="K138" i="8"/>
  <c r="L138" i="8"/>
  <c r="M138" i="8"/>
  <c r="N138" i="8"/>
  <c r="P138" i="8"/>
  <c r="Q138" i="8"/>
  <c r="R138" i="8"/>
  <c r="S138" i="8"/>
  <c r="T138" i="8"/>
  <c r="U138" i="8"/>
  <c r="V138" i="8"/>
  <c r="W138" i="8"/>
  <c r="A139" i="8"/>
  <c r="B139" i="8"/>
  <c r="G139" i="8"/>
  <c r="I139" i="8"/>
  <c r="J139" i="8"/>
  <c r="K139" i="8"/>
  <c r="L139" i="8"/>
  <c r="M139" i="8"/>
  <c r="N139" i="8"/>
  <c r="P139" i="8"/>
  <c r="Q139" i="8"/>
  <c r="R139" i="8"/>
  <c r="S139" i="8"/>
  <c r="T139" i="8"/>
  <c r="U139" i="8"/>
  <c r="V139" i="8"/>
  <c r="W139" i="8"/>
  <c r="A140" i="8"/>
  <c r="B140" i="8"/>
  <c r="G140" i="8"/>
  <c r="I140" i="8"/>
  <c r="J140" i="8"/>
  <c r="K140" i="8"/>
  <c r="L140" i="8"/>
  <c r="M140" i="8"/>
  <c r="N140" i="8"/>
  <c r="P140" i="8"/>
  <c r="Q140" i="8"/>
  <c r="R140" i="8"/>
  <c r="S140" i="8"/>
  <c r="T140" i="8"/>
  <c r="U140" i="8"/>
  <c r="V140" i="8"/>
  <c r="W140" i="8"/>
  <c r="A141" i="8"/>
  <c r="B141" i="8"/>
  <c r="G141" i="8"/>
  <c r="I141" i="8"/>
  <c r="J141" i="8"/>
  <c r="K141" i="8"/>
  <c r="L141" i="8"/>
  <c r="M141" i="8"/>
  <c r="N141" i="8"/>
  <c r="P141" i="8"/>
  <c r="Q141" i="8"/>
  <c r="R141" i="8"/>
  <c r="S141" i="8"/>
  <c r="T141" i="8"/>
  <c r="U141" i="8"/>
  <c r="V141" i="8"/>
  <c r="W141" i="8"/>
  <c r="A142" i="8"/>
  <c r="B142" i="8"/>
  <c r="G142" i="8"/>
  <c r="I142" i="8"/>
  <c r="J142" i="8"/>
  <c r="K142" i="8"/>
  <c r="L142" i="8"/>
  <c r="M142" i="8"/>
  <c r="N142" i="8"/>
  <c r="P142" i="8"/>
  <c r="Q142" i="8"/>
  <c r="R142" i="8"/>
  <c r="S142" i="8"/>
  <c r="T142" i="8"/>
  <c r="U142" i="8"/>
  <c r="V142" i="8"/>
  <c r="W142" i="8"/>
  <c r="A143" i="8"/>
  <c r="B143" i="8"/>
  <c r="G143" i="8"/>
  <c r="I143" i="8"/>
  <c r="J143" i="8"/>
  <c r="K143" i="8"/>
  <c r="L143" i="8"/>
  <c r="M143" i="8"/>
  <c r="N143" i="8"/>
  <c r="P143" i="8"/>
  <c r="Q143" i="8"/>
  <c r="R143" i="8"/>
  <c r="S143" i="8"/>
  <c r="T143" i="8"/>
  <c r="U143" i="8"/>
  <c r="V143" i="8"/>
  <c r="W143" i="8"/>
  <c r="A144" i="8"/>
  <c r="B144" i="8"/>
  <c r="I144" i="8"/>
  <c r="J144" i="8"/>
  <c r="K144" i="8"/>
  <c r="L144" i="8"/>
  <c r="M144" i="8"/>
  <c r="N144" i="8"/>
  <c r="P144" i="8"/>
  <c r="Q144" i="8"/>
  <c r="R144" i="8"/>
  <c r="S144" i="8"/>
  <c r="T144" i="8"/>
  <c r="U144" i="8"/>
  <c r="V144" i="8"/>
  <c r="W144" i="8"/>
  <c r="A145" i="8"/>
  <c r="B145" i="8"/>
  <c r="I145" i="8"/>
  <c r="J145" i="8"/>
  <c r="K145" i="8"/>
  <c r="L145" i="8"/>
  <c r="M145" i="8"/>
  <c r="N145" i="8"/>
  <c r="P145" i="8"/>
  <c r="Q145" i="8"/>
  <c r="R145" i="8"/>
  <c r="S145" i="8"/>
  <c r="T145" i="8"/>
  <c r="U145" i="8"/>
  <c r="V145" i="8"/>
  <c r="W145" i="8"/>
  <c r="A146" i="8"/>
  <c r="B146" i="8"/>
  <c r="G146" i="8"/>
  <c r="I146" i="8"/>
  <c r="J146" i="8"/>
  <c r="K146" i="8"/>
  <c r="L146" i="8"/>
  <c r="M146" i="8"/>
  <c r="N146" i="8"/>
  <c r="P146" i="8"/>
  <c r="Q146" i="8"/>
  <c r="R146" i="8"/>
  <c r="S146" i="8"/>
  <c r="T146" i="8"/>
  <c r="U146" i="8"/>
  <c r="V146" i="8"/>
  <c r="W146" i="8"/>
  <c r="A147" i="8"/>
  <c r="B147" i="8"/>
  <c r="I147" i="8"/>
  <c r="J147" i="8"/>
  <c r="K147" i="8"/>
  <c r="L147" i="8"/>
  <c r="M147" i="8"/>
  <c r="N147" i="8"/>
  <c r="P147" i="8"/>
  <c r="Q147" i="8"/>
  <c r="R147" i="8"/>
  <c r="S147" i="8"/>
  <c r="T147" i="8"/>
  <c r="U147" i="8"/>
  <c r="V147" i="8"/>
  <c r="W147" i="8"/>
  <c r="A148" i="8"/>
  <c r="B148" i="8"/>
  <c r="I148" i="8"/>
  <c r="J148" i="8"/>
  <c r="K148" i="8"/>
  <c r="L148" i="8"/>
  <c r="M148" i="8"/>
  <c r="N148" i="8"/>
  <c r="P148" i="8"/>
  <c r="Q148" i="8"/>
  <c r="R148" i="8"/>
  <c r="S148" i="8"/>
  <c r="T148" i="8"/>
  <c r="U148" i="8"/>
  <c r="V148" i="8"/>
  <c r="W148" i="8"/>
  <c r="A149" i="8"/>
  <c r="B149" i="8"/>
  <c r="I149" i="8"/>
  <c r="J149" i="8"/>
  <c r="K149" i="8"/>
  <c r="L149" i="8"/>
  <c r="M149" i="8"/>
  <c r="N149" i="8"/>
  <c r="P149" i="8"/>
  <c r="Q149" i="8"/>
  <c r="R149" i="8"/>
  <c r="S149" i="8"/>
  <c r="T149" i="8"/>
  <c r="U149" i="8"/>
  <c r="V149" i="8"/>
  <c r="W149" i="8"/>
  <c r="A150" i="8"/>
  <c r="B150" i="8"/>
  <c r="I150" i="8"/>
  <c r="J150" i="8"/>
  <c r="K150" i="8"/>
  <c r="L150" i="8"/>
  <c r="M150" i="8"/>
  <c r="N150" i="8"/>
  <c r="P150" i="8"/>
  <c r="Q150" i="8"/>
  <c r="R150" i="8"/>
  <c r="S150" i="8"/>
  <c r="T150" i="8"/>
  <c r="U150" i="8"/>
  <c r="V150" i="8"/>
  <c r="W150" i="8"/>
  <c r="A151" i="8"/>
  <c r="B151" i="8"/>
  <c r="I151" i="8"/>
  <c r="J151" i="8"/>
  <c r="K151" i="8"/>
  <c r="L151" i="8"/>
  <c r="M151" i="8"/>
  <c r="N151" i="8"/>
  <c r="P151" i="8"/>
  <c r="Q151" i="8"/>
  <c r="R151" i="8"/>
  <c r="S151" i="8"/>
  <c r="T151" i="8"/>
  <c r="U151" i="8"/>
  <c r="V151" i="8"/>
  <c r="W151" i="8"/>
  <c r="A152" i="8"/>
  <c r="B152" i="8"/>
  <c r="I152" i="8"/>
  <c r="J152" i="8"/>
  <c r="K152" i="8"/>
  <c r="L152" i="8"/>
  <c r="M152" i="8"/>
  <c r="N152" i="8"/>
  <c r="P152" i="8"/>
  <c r="Q152" i="8"/>
  <c r="R152" i="8"/>
  <c r="S152" i="8"/>
  <c r="T152" i="8"/>
  <c r="U152" i="8"/>
  <c r="V152" i="8"/>
  <c r="W152" i="8"/>
  <c r="A153" i="8"/>
  <c r="B153" i="8"/>
  <c r="I153" i="8"/>
  <c r="J153" i="8"/>
  <c r="K153" i="8"/>
  <c r="L153" i="8"/>
  <c r="M153" i="8"/>
  <c r="N153" i="8"/>
  <c r="P153" i="8"/>
  <c r="Q153" i="8"/>
  <c r="R153" i="8"/>
  <c r="S153" i="8"/>
  <c r="T153" i="8"/>
  <c r="U153" i="8"/>
  <c r="V153" i="8"/>
  <c r="W153" i="8"/>
  <c r="A154" i="8"/>
  <c r="B154" i="8"/>
  <c r="G154" i="8"/>
  <c r="I154" i="8"/>
  <c r="J154" i="8"/>
  <c r="K154" i="8"/>
  <c r="L154" i="8"/>
  <c r="M154" i="8"/>
  <c r="N154" i="8"/>
  <c r="P154" i="8"/>
  <c r="Q154" i="8"/>
  <c r="R154" i="8"/>
  <c r="S154" i="8"/>
  <c r="T154" i="8"/>
  <c r="U154" i="8"/>
  <c r="V154" i="8"/>
  <c r="W154" i="8"/>
  <c r="A155" i="8"/>
  <c r="B155" i="8"/>
  <c r="G155" i="8"/>
  <c r="I155" i="8"/>
  <c r="J155" i="8"/>
  <c r="K155" i="8"/>
  <c r="L155" i="8"/>
  <c r="M155" i="8"/>
  <c r="N155" i="8"/>
  <c r="P155" i="8"/>
  <c r="Q155" i="8"/>
  <c r="R155" i="8"/>
  <c r="S155" i="8"/>
  <c r="T155" i="8"/>
  <c r="U155" i="8"/>
  <c r="V155" i="8"/>
  <c r="W155" i="8"/>
  <c r="A156" i="8"/>
  <c r="B156" i="8"/>
  <c r="G156" i="8"/>
  <c r="I156" i="8"/>
  <c r="J156" i="8"/>
  <c r="K156" i="8"/>
  <c r="L156" i="8"/>
  <c r="M156" i="8"/>
  <c r="N156" i="8"/>
  <c r="P156" i="8"/>
  <c r="Q156" i="8"/>
  <c r="R156" i="8"/>
  <c r="S156" i="8"/>
  <c r="T156" i="8"/>
  <c r="U156" i="8"/>
  <c r="V156" i="8"/>
  <c r="W156" i="8"/>
  <c r="A157" i="8"/>
  <c r="B157" i="8"/>
  <c r="I157" i="8"/>
  <c r="J157" i="8"/>
  <c r="K157" i="8"/>
  <c r="L157" i="8"/>
  <c r="M157" i="8"/>
  <c r="N157" i="8"/>
  <c r="P157" i="8"/>
  <c r="Q157" i="8"/>
  <c r="R157" i="8"/>
  <c r="S157" i="8"/>
  <c r="T157" i="8"/>
  <c r="U157" i="8"/>
  <c r="V157" i="8"/>
  <c r="W157" i="8"/>
  <c r="A158" i="8"/>
  <c r="B158" i="8"/>
  <c r="I158" i="8"/>
  <c r="J158" i="8"/>
  <c r="K158" i="8"/>
  <c r="L158" i="8"/>
  <c r="M158" i="8"/>
  <c r="N158" i="8"/>
  <c r="P158" i="8"/>
  <c r="Q158" i="8"/>
  <c r="R158" i="8"/>
  <c r="S158" i="8"/>
  <c r="T158" i="8"/>
  <c r="U158" i="8"/>
  <c r="V158" i="8"/>
  <c r="W158" i="8"/>
  <c r="A159" i="8"/>
  <c r="B159" i="8"/>
  <c r="I159" i="8"/>
  <c r="J159" i="8"/>
  <c r="K159" i="8"/>
  <c r="L159" i="8"/>
  <c r="M159" i="8"/>
  <c r="N159" i="8"/>
  <c r="P159" i="8"/>
  <c r="Q159" i="8"/>
  <c r="R159" i="8"/>
  <c r="S159" i="8"/>
  <c r="T159" i="8"/>
  <c r="U159" i="8"/>
  <c r="V159" i="8"/>
  <c r="W159" i="8"/>
  <c r="A160" i="8"/>
  <c r="B160" i="8"/>
  <c r="I160" i="8"/>
  <c r="J160" i="8"/>
  <c r="K160" i="8"/>
  <c r="L160" i="8"/>
  <c r="M160" i="8"/>
  <c r="N160" i="8"/>
  <c r="P160" i="8"/>
  <c r="Q160" i="8"/>
  <c r="R160" i="8"/>
  <c r="S160" i="8"/>
  <c r="T160" i="8"/>
  <c r="U160" i="8"/>
  <c r="V160" i="8"/>
  <c r="W160" i="8"/>
  <c r="A161" i="8"/>
  <c r="B161" i="8"/>
  <c r="I161" i="8"/>
  <c r="J161" i="8"/>
  <c r="K161" i="8"/>
  <c r="L161" i="8"/>
  <c r="M161" i="8"/>
  <c r="N161" i="8"/>
  <c r="P161" i="8"/>
  <c r="Q161" i="8"/>
  <c r="R161" i="8"/>
  <c r="S161" i="8"/>
  <c r="T161" i="8"/>
  <c r="U161" i="8"/>
  <c r="V161" i="8"/>
  <c r="W161" i="8"/>
  <c r="A162" i="8"/>
  <c r="B162" i="8"/>
  <c r="I162" i="8"/>
  <c r="J162" i="8"/>
  <c r="K162" i="8"/>
  <c r="L162" i="8"/>
  <c r="M162" i="8"/>
  <c r="N162" i="8"/>
  <c r="P162" i="8"/>
  <c r="Q162" i="8"/>
  <c r="R162" i="8"/>
  <c r="S162" i="8"/>
  <c r="T162" i="8"/>
  <c r="U162" i="8"/>
  <c r="V162" i="8"/>
  <c r="W162" i="8"/>
  <c r="A163" i="8"/>
  <c r="B163" i="8"/>
  <c r="I163" i="8"/>
  <c r="J163" i="8"/>
  <c r="K163" i="8"/>
  <c r="L163" i="8"/>
  <c r="M163" i="8"/>
  <c r="N163" i="8"/>
  <c r="P163" i="8"/>
  <c r="Q163" i="8"/>
  <c r="R163" i="8"/>
  <c r="S163" i="8"/>
  <c r="T163" i="8"/>
  <c r="U163" i="8"/>
  <c r="V163" i="8"/>
  <c r="W163" i="8"/>
  <c r="A164" i="8"/>
  <c r="B164" i="8"/>
  <c r="I164" i="8"/>
  <c r="J164" i="8"/>
  <c r="K164" i="8"/>
  <c r="L164" i="8"/>
  <c r="M164" i="8"/>
  <c r="N164" i="8"/>
  <c r="P164" i="8"/>
  <c r="Q164" i="8"/>
  <c r="R164" i="8"/>
  <c r="S164" i="8"/>
  <c r="T164" i="8"/>
  <c r="U164" i="8"/>
  <c r="V164" i="8"/>
  <c r="W164" i="8"/>
  <c r="A165" i="8"/>
  <c r="B165" i="8"/>
  <c r="I165" i="8"/>
  <c r="J165" i="8"/>
  <c r="K165" i="8"/>
  <c r="L165" i="8"/>
  <c r="M165" i="8"/>
  <c r="N165" i="8"/>
  <c r="P165" i="8"/>
  <c r="Q165" i="8"/>
  <c r="R165" i="8"/>
  <c r="S165" i="8"/>
  <c r="T165" i="8"/>
  <c r="U165" i="8"/>
  <c r="V165" i="8"/>
  <c r="W165" i="8"/>
  <c r="A166" i="8"/>
  <c r="B166" i="8"/>
  <c r="I166" i="8"/>
  <c r="J166" i="8"/>
  <c r="K166" i="8"/>
  <c r="L166" i="8"/>
  <c r="M166" i="8"/>
  <c r="N166" i="8"/>
  <c r="P166" i="8"/>
  <c r="Q166" i="8"/>
  <c r="R166" i="8"/>
  <c r="S166" i="8"/>
  <c r="T166" i="8"/>
  <c r="U166" i="8"/>
  <c r="V166" i="8"/>
  <c r="W166" i="8"/>
  <c r="A167" i="8"/>
  <c r="B167" i="8"/>
  <c r="I167" i="8"/>
  <c r="J167" i="8"/>
  <c r="K167" i="8"/>
  <c r="L167" i="8"/>
  <c r="M167" i="8"/>
  <c r="N167" i="8"/>
  <c r="P167" i="8"/>
  <c r="Q167" i="8"/>
  <c r="R167" i="8"/>
  <c r="S167" i="8"/>
  <c r="T167" i="8"/>
  <c r="U167" i="8"/>
  <c r="V167" i="8"/>
  <c r="W167" i="8"/>
  <c r="A168" i="8"/>
  <c r="B168" i="8"/>
  <c r="I168" i="8"/>
  <c r="J168" i="8"/>
  <c r="K168" i="8"/>
  <c r="L168" i="8"/>
  <c r="M168" i="8"/>
  <c r="N168" i="8"/>
  <c r="P168" i="8"/>
  <c r="Q168" i="8"/>
  <c r="R168" i="8"/>
  <c r="S168" i="8"/>
  <c r="T168" i="8"/>
  <c r="U168" i="8"/>
  <c r="V168" i="8"/>
  <c r="W168" i="8"/>
  <c r="A169" i="8"/>
  <c r="B169" i="8"/>
  <c r="I169" i="8"/>
  <c r="J169" i="8"/>
  <c r="K169" i="8"/>
  <c r="L169" i="8"/>
  <c r="M169" i="8"/>
  <c r="N169" i="8"/>
  <c r="P169" i="8"/>
  <c r="Q169" i="8"/>
  <c r="R169" i="8"/>
  <c r="S169" i="8"/>
  <c r="T169" i="8"/>
  <c r="U169" i="8"/>
  <c r="V169" i="8"/>
  <c r="W169" i="8"/>
  <c r="A170" i="8"/>
  <c r="B170" i="8"/>
  <c r="I170" i="8"/>
  <c r="J170" i="8"/>
  <c r="K170" i="8"/>
  <c r="L170" i="8"/>
  <c r="M170" i="8"/>
  <c r="N170" i="8"/>
  <c r="P170" i="8"/>
  <c r="Q170" i="8"/>
  <c r="R170" i="8"/>
  <c r="S170" i="8"/>
  <c r="T170" i="8"/>
  <c r="U170" i="8"/>
  <c r="V170" i="8"/>
  <c r="W170" i="8"/>
  <c r="A171" i="8"/>
  <c r="B171" i="8"/>
  <c r="I171" i="8"/>
  <c r="J171" i="8"/>
  <c r="K171" i="8"/>
  <c r="L171" i="8"/>
  <c r="M171" i="8"/>
  <c r="N171" i="8"/>
  <c r="P171" i="8"/>
  <c r="Q171" i="8"/>
  <c r="R171" i="8"/>
  <c r="S171" i="8"/>
  <c r="T171" i="8"/>
  <c r="U171" i="8"/>
  <c r="V171" i="8"/>
  <c r="W171" i="8"/>
  <c r="A172" i="8"/>
  <c r="B172" i="8"/>
  <c r="I172" i="8"/>
  <c r="J172" i="8"/>
  <c r="K172" i="8"/>
  <c r="L172" i="8"/>
  <c r="M172" i="8"/>
  <c r="N172" i="8"/>
  <c r="P172" i="8"/>
  <c r="Q172" i="8"/>
  <c r="R172" i="8"/>
  <c r="S172" i="8"/>
  <c r="T172" i="8"/>
  <c r="U172" i="8"/>
  <c r="V172" i="8"/>
  <c r="W172" i="8"/>
  <c r="A173" i="8"/>
  <c r="B173" i="8"/>
  <c r="I173" i="8"/>
  <c r="J173" i="8"/>
  <c r="K173" i="8"/>
  <c r="L173" i="8"/>
  <c r="M173" i="8"/>
  <c r="N173" i="8"/>
  <c r="P173" i="8"/>
  <c r="Q173" i="8"/>
  <c r="R173" i="8"/>
  <c r="S173" i="8"/>
  <c r="T173" i="8"/>
  <c r="U173" i="8"/>
  <c r="V173" i="8"/>
  <c r="W173" i="8"/>
  <c r="A174" i="8"/>
  <c r="B174" i="8"/>
  <c r="I174" i="8"/>
  <c r="J174" i="8"/>
  <c r="K174" i="8"/>
  <c r="L174" i="8"/>
  <c r="M174" i="8"/>
  <c r="N174" i="8"/>
  <c r="P174" i="8"/>
  <c r="Q174" i="8"/>
  <c r="R174" i="8"/>
  <c r="S174" i="8"/>
  <c r="T174" i="8"/>
  <c r="U174" i="8"/>
  <c r="V174" i="8"/>
  <c r="W174" i="8"/>
  <c r="A175" i="8"/>
  <c r="B175" i="8"/>
  <c r="I175" i="8"/>
  <c r="J175" i="8"/>
  <c r="K175" i="8"/>
  <c r="L175" i="8"/>
  <c r="M175" i="8"/>
  <c r="N175" i="8"/>
  <c r="P175" i="8"/>
  <c r="Q175" i="8"/>
  <c r="R175" i="8"/>
  <c r="S175" i="8"/>
  <c r="T175" i="8"/>
  <c r="U175" i="8"/>
  <c r="V175" i="8"/>
  <c r="W175" i="8"/>
  <c r="A176" i="8"/>
  <c r="B176" i="8"/>
  <c r="I176" i="8"/>
  <c r="J176" i="8"/>
  <c r="K176" i="8"/>
  <c r="L176" i="8"/>
  <c r="M176" i="8"/>
  <c r="N176" i="8"/>
  <c r="P176" i="8"/>
  <c r="Q176" i="8"/>
  <c r="R176" i="8"/>
  <c r="S176" i="8"/>
  <c r="T176" i="8"/>
  <c r="U176" i="8"/>
  <c r="V176" i="8"/>
  <c r="W176" i="8"/>
  <c r="A177" i="8"/>
  <c r="B177" i="8"/>
  <c r="I177" i="8"/>
  <c r="J177" i="8"/>
  <c r="K177" i="8"/>
  <c r="L177" i="8"/>
  <c r="M177" i="8"/>
  <c r="N177" i="8"/>
  <c r="P177" i="8"/>
  <c r="Q177" i="8"/>
  <c r="R177" i="8"/>
  <c r="S177" i="8"/>
  <c r="T177" i="8"/>
  <c r="U177" i="8"/>
  <c r="V177" i="8"/>
  <c r="W177" i="8"/>
  <c r="A178" i="8"/>
  <c r="B178" i="8"/>
  <c r="I178" i="8"/>
  <c r="J178" i="8"/>
  <c r="K178" i="8"/>
  <c r="L178" i="8"/>
  <c r="M178" i="8"/>
  <c r="N178" i="8"/>
  <c r="P178" i="8"/>
  <c r="Q178" i="8"/>
  <c r="R178" i="8"/>
  <c r="S178" i="8"/>
  <c r="T178" i="8"/>
  <c r="U178" i="8"/>
  <c r="V178" i="8"/>
  <c r="W178" i="8"/>
  <c r="A179" i="8"/>
  <c r="B179" i="8"/>
  <c r="I179" i="8"/>
  <c r="J179" i="8"/>
  <c r="K179" i="8"/>
  <c r="L179" i="8"/>
  <c r="M179" i="8"/>
  <c r="N179" i="8"/>
  <c r="P179" i="8"/>
  <c r="Q179" i="8"/>
  <c r="R179" i="8"/>
  <c r="S179" i="8"/>
  <c r="T179" i="8"/>
  <c r="U179" i="8"/>
  <c r="V179" i="8"/>
  <c r="W179" i="8"/>
  <c r="A180" i="8"/>
  <c r="B180" i="8"/>
  <c r="I180" i="8"/>
  <c r="J180" i="8"/>
  <c r="K180" i="8"/>
  <c r="L180" i="8"/>
  <c r="M180" i="8"/>
  <c r="N180" i="8"/>
  <c r="P180" i="8"/>
  <c r="Q180" i="8"/>
  <c r="R180" i="8"/>
  <c r="S180" i="8"/>
  <c r="T180" i="8"/>
  <c r="U180" i="8"/>
  <c r="V180" i="8"/>
  <c r="W180" i="8"/>
  <c r="A181" i="8"/>
  <c r="B181" i="8"/>
  <c r="I181" i="8"/>
  <c r="J181" i="8"/>
  <c r="K181" i="8"/>
  <c r="L181" i="8"/>
  <c r="M181" i="8"/>
  <c r="N181" i="8"/>
  <c r="P181" i="8"/>
  <c r="Q181" i="8"/>
  <c r="R181" i="8"/>
  <c r="S181" i="8"/>
  <c r="T181" i="8"/>
  <c r="U181" i="8"/>
  <c r="V181" i="8"/>
  <c r="W181" i="8"/>
  <c r="A182" i="8"/>
  <c r="B182" i="8"/>
  <c r="I182" i="8"/>
  <c r="J182" i="8"/>
  <c r="K182" i="8"/>
  <c r="L182" i="8"/>
  <c r="M182" i="8"/>
  <c r="N182" i="8"/>
  <c r="P182" i="8"/>
  <c r="Q182" i="8"/>
  <c r="R182" i="8"/>
  <c r="S182" i="8"/>
  <c r="T182" i="8"/>
  <c r="U182" i="8"/>
  <c r="V182" i="8"/>
  <c r="W182" i="8"/>
  <c r="A183" i="8"/>
  <c r="B183" i="8"/>
  <c r="I183" i="8"/>
  <c r="J183" i="8"/>
  <c r="K183" i="8"/>
  <c r="L183" i="8"/>
  <c r="M183" i="8"/>
  <c r="N183" i="8"/>
  <c r="P183" i="8"/>
  <c r="Q183" i="8"/>
  <c r="R183" i="8"/>
  <c r="S183" i="8"/>
  <c r="T183" i="8"/>
  <c r="U183" i="8"/>
  <c r="V183" i="8"/>
  <c r="W183" i="8"/>
  <c r="A184" i="8"/>
  <c r="B184" i="8"/>
  <c r="I184" i="8"/>
  <c r="J184" i="8"/>
  <c r="K184" i="8"/>
  <c r="L184" i="8"/>
  <c r="M184" i="8"/>
  <c r="N184" i="8"/>
  <c r="P184" i="8"/>
  <c r="Q184" i="8"/>
  <c r="R184" i="8"/>
  <c r="S184" i="8"/>
  <c r="T184" i="8"/>
  <c r="U184" i="8"/>
  <c r="V184" i="8"/>
  <c r="W184" i="8"/>
  <c r="A185" i="8"/>
  <c r="B185" i="8"/>
  <c r="I185" i="8"/>
  <c r="J185" i="8"/>
  <c r="K185" i="8"/>
  <c r="L185" i="8"/>
  <c r="M185" i="8"/>
  <c r="N185" i="8"/>
  <c r="P185" i="8"/>
  <c r="Q185" i="8"/>
  <c r="R185" i="8"/>
  <c r="S185" i="8"/>
  <c r="T185" i="8"/>
  <c r="U185" i="8"/>
  <c r="V185" i="8"/>
  <c r="W185" i="8"/>
  <c r="A186" i="8"/>
  <c r="B186" i="8"/>
  <c r="I186" i="8"/>
  <c r="J186" i="8"/>
  <c r="K186" i="8"/>
  <c r="L186" i="8"/>
  <c r="M186" i="8"/>
  <c r="N186" i="8"/>
  <c r="P186" i="8"/>
  <c r="Q186" i="8"/>
  <c r="R186" i="8"/>
  <c r="S186" i="8"/>
  <c r="T186" i="8"/>
  <c r="U186" i="8"/>
  <c r="V186" i="8"/>
  <c r="W186" i="8"/>
  <c r="A187" i="8"/>
  <c r="B187" i="8"/>
  <c r="I187" i="8"/>
  <c r="J187" i="8"/>
  <c r="K187" i="8"/>
  <c r="L187" i="8"/>
  <c r="M187" i="8"/>
  <c r="N187" i="8"/>
  <c r="P187" i="8"/>
  <c r="Q187" i="8"/>
  <c r="R187" i="8"/>
  <c r="S187" i="8"/>
  <c r="T187" i="8"/>
  <c r="U187" i="8"/>
  <c r="V187" i="8"/>
  <c r="W187" i="8"/>
  <c r="A188" i="8"/>
  <c r="B188" i="8"/>
  <c r="I188" i="8"/>
  <c r="J188" i="8"/>
  <c r="K188" i="8"/>
  <c r="L188" i="8"/>
  <c r="M188" i="8"/>
  <c r="N188" i="8"/>
  <c r="P188" i="8"/>
  <c r="Q188" i="8"/>
  <c r="R188" i="8"/>
  <c r="S188" i="8"/>
  <c r="T188" i="8"/>
  <c r="U188" i="8"/>
  <c r="V188" i="8"/>
  <c r="W188" i="8"/>
  <c r="A189" i="8"/>
  <c r="B189" i="8"/>
  <c r="I189" i="8"/>
  <c r="J189" i="8"/>
  <c r="K189" i="8"/>
  <c r="L189" i="8"/>
  <c r="M189" i="8"/>
  <c r="N189" i="8"/>
  <c r="P189" i="8"/>
  <c r="Q189" i="8"/>
  <c r="R189" i="8"/>
  <c r="S189" i="8"/>
  <c r="T189" i="8"/>
  <c r="U189" i="8"/>
  <c r="V189" i="8"/>
  <c r="W189" i="8"/>
  <c r="A190" i="8"/>
  <c r="B190" i="8"/>
  <c r="I190" i="8"/>
  <c r="J190" i="8"/>
  <c r="K190" i="8"/>
  <c r="L190" i="8"/>
  <c r="M190" i="8"/>
  <c r="N190" i="8"/>
  <c r="P190" i="8"/>
  <c r="Q190" i="8"/>
  <c r="R190" i="8"/>
  <c r="S190" i="8"/>
  <c r="T190" i="8"/>
  <c r="U190" i="8"/>
  <c r="V190" i="8"/>
  <c r="W190" i="8"/>
  <c r="A191" i="8"/>
  <c r="B191" i="8"/>
  <c r="I191" i="8"/>
  <c r="J191" i="8"/>
  <c r="K191" i="8"/>
  <c r="L191" i="8"/>
  <c r="M191" i="8"/>
  <c r="N191" i="8"/>
  <c r="P191" i="8"/>
  <c r="Q191" i="8"/>
  <c r="R191" i="8"/>
  <c r="S191" i="8"/>
  <c r="T191" i="8"/>
  <c r="U191" i="8"/>
  <c r="V191" i="8"/>
  <c r="W191" i="8"/>
  <c r="A192" i="8"/>
  <c r="B192" i="8"/>
  <c r="I192" i="8"/>
  <c r="J192" i="8"/>
  <c r="K192" i="8"/>
  <c r="L192" i="8"/>
  <c r="M192" i="8"/>
  <c r="N192" i="8"/>
  <c r="P192" i="8"/>
  <c r="Q192" i="8"/>
  <c r="R192" i="8"/>
  <c r="S192" i="8"/>
  <c r="T192" i="8"/>
  <c r="U192" i="8"/>
  <c r="V192" i="8"/>
  <c r="W192" i="8"/>
  <c r="A193" i="8"/>
  <c r="B193" i="8"/>
  <c r="I193" i="8"/>
  <c r="J193" i="8"/>
  <c r="K193" i="8"/>
  <c r="L193" i="8"/>
  <c r="M193" i="8"/>
  <c r="N193" i="8"/>
  <c r="P193" i="8"/>
  <c r="Q193" i="8"/>
  <c r="R193" i="8"/>
  <c r="S193" i="8"/>
  <c r="T193" i="8"/>
  <c r="U193" i="8"/>
  <c r="V193" i="8"/>
  <c r="W193" i="8"/>
  <c r="A194" i="8"/>
  <c r="B194" i="8"/>
  <c r="I194" i="8"/>
  <c r="J194" i="8"/>
  <c r="K194" i="8"/>
  <c r="L194" i="8"/>
  <c r="M194" i="8"/>
  <c r="N194" i="8"/>
  <c r="P194" i="8"/>
  <c r="Q194" i="8"/>
  <c r="R194" i="8"/>
  <c r="S194" i="8"/>
  <c r="T194" i="8"/>
  <c r="U194" i="8"/>
  <c r="V194" i="8"/>
  <c r="W194" i="8"/>
  <c r="A195" i="8"/>
  <c r="B195" i="8"/>
  <c r="I195" i="8"/>
  <c r="J195" i="8"/>
  <c r="K195" i="8"/>
  <c r="L195" i="8"/>
  <c r="M195" i="8"/>
  <c r="N195" i="8"/>
  <c r="P195" i="8"/>
  <c r="Q195" i="8"/>
  <c r="R195" i="8"/>
  <c r="S195" i="8"/>
  <c r="T195" i="8"/>
  <c r="U195" i="8"/>
  <c r="V195" i="8"/>
  <c r="W195" i="8"/>
  <c r="A196" i="8"/>
  <c r="B196" i="8"/>
  <c r="I196" i="8"/>
  <c r="J196" i="8"/>
  <c r="K196" i="8"/>
  <c r="L196" i="8"/>
  <c r="M196" i="8"/>
  <c r="N196" i="8"/>
  <c r="P196" i="8"/>
  <c r="Q196" i="8"/>
  <c r="R196" i="8"/>
  <c r="S196" i="8"/>
  <c r="T196" i="8"/>
  <c r="U196" i="8"/>
  <c r="V196" i="8"/>
  <c r="W196" i="8"/>
  <c r="A197" i="8"/>
  <c r="B197" i="8"/>
  <c r="I197" i="8"/>
  <c r="J197" i="8"/>
  <c r="K197" i="8"/>
  <c r="L197" i="8"/>
  <c r="M197" i="8"/>
  <c r="N197" i="8"/>
  <c r="P197" i="8"/>
  <c r="Q197" i="8"/>
  <c r="R197" i="8"/>
  <c r="S197" i="8"/>
  <c r="T197" i="8"/>
  <c r="U197" i="8"/>
  <c r="V197" i="8"/>
  <c r="W197" i="8"/>
  <c r="A198" i="8"/>
  <c r="B198" i="8"/>
  <c r="I198" i="8"/>
  <c r="J198" i="8"/>
  <c r="K198" i="8"/>
  <c r="L198" i="8"/>
  <c r="M198" i="8"/>
  <c r="N198" i="8"/>
  <c r="P198" i="8"/>
  <c r="Q198" i="8"/>
  <c r="R198" i="8"/>
  <c r="S198" i="8"/>
  <c r="T198" i="8"/>
  <c r="U198" i="8"/>
  <c r="V198" i="8"/>
  <c r="W198" i="8"/>
  <c r="A199" i="8"/>
  <c r="B199" i="8"/>
  <c r="I199" i="8"/>
  <c r="J199" i="8"/>
  <c r="K199" i="8"/>
  <c r="L199" i="8"/>
  <c r="M199" i="8"/>
  <c r="N199" i="8"/>
  <c r="P199" i="8"/>
  <c r="Q199" i="8"/>
  <c r="R199" i="8"/>
  <c r="S199" i="8"/>
  <c r="T199" i="8"/>
  <c r="U199" i="8"/>
  <c r="V199" i="8"/>
  <c r="W199" i="8"/>
  <c r="A200" i="8"/>
  <c r="B200" i="8"/>
  <c r="I200" i="8"/>
  <c r="J200" i="8"/>
  <c r="K200" i="8"/>
  <c r="L200" i="8"/>
  <c r="M200" i="8"/>
  <c r="N200" i="8"/>
  <c r="P200" i="8"/>
  <c r="Q200" i="8"/>
  <c r="R200" i="8"/>
  <c r="S200" i="8"/>
  <c r="T200" i="8"/>
  <c r="U200" i="8"/>
  <c r="V200" i="8"/>
  <c r="W200" i="8"/>
  <c r="A201" i="8"/>
  <c r="B201" i="8"/>
  <c r="I201" i="8"/>
  <c r="J201" i="8"/>
  <c r="K201" i="8"/>
  <c r="L201" i="8"/>
  <c r="M201" i="8"/>
  <c r="N201" i="8"/>
  <c r="P201" i="8"/>
  <c r="Q201" i="8"/>
  <c r="R201" i="8"/>
  <c r="S201" i="8"/>
  <c r="T201" i="8"/>
  <c r="U201" i="8"/>
  <c r="V201" i="8"/>
  <c r="W201" i="8"/>
  <c r="A202" i="8"/>
  <c r="B202" i="8"/>
  <c r="I202" i="8"/>
  <c r="J202" i="8"/>
  <c r="K202" i="8"/>
  <c r="L202" i="8"/>
  <c r="M202" i="8"/>
  <c r="N202" i="8"/>
  <c r="P202" i="8"/>
  <c r="Q202" i="8"/>
  <c r="R202" i="8"/>
  <c r="S202" i="8"/>
  <c r="T202" i="8"/>
  <c r="U202" i="8"/>
  <c r="V202" i="8"/>
  <c r="W202" i="8"/>
  <c r="A203" i="8"/>
  <c r="B203" i="8"/>
  <c r="I203" i="8"/>
  <c r="J203" i="8"/>
  <c r="K203" i="8"/>
  <c r="L203" i="8"/>
  <c r="M203" i="8"/>
  <c r="N203" i="8"/>
  <c r="P203" i="8"/>
  <c r="Q203" i="8"/>
  <c r="R203" i="8"/>
  <c r="S203" i="8"/>
  <c r="T203" i="8"/>
  <c r="U203" i="8"/>
  <c r="V203" i="8"/>
  <c r="W203" i="8"/>
  <c r="A204" i="8"/>
  <c r="B204" i="8"/>
  <c r="I204" i="8"/>
  <c r="J204" i="8"/>
  <c r="K204" i="8"/>
  <c r="L204" i="8"/>
  <c r="M204" i="8"/>
  <c r="N204" i="8"/>
  <c r="P204" i="8"/>
  <c r="Q204" i="8"/>
  <c r="R204" i="8"/>
  <c r="S204" i="8"/>
  <c r="T204" i="8"/>
  <c r="U204" i="8"/>
  <c r="V204" i="8"/>
  <c r="W204" i="8"/>
  <c r="A205" i="8"/>
  <c r="B205" i="8"/>
  <c r="I205" i="8"/>
  <c r="J205" i="8"/>
  <c r="K205" i="8"/>
  <c r="L205" i="8"/>
  <c r="M205" i="8"/>
  <c r="N205" i="8"/>
  <c r="P205" i="8"/>
  <c r="Q205" i="8"/>
  <c r="R205" i="8"/>
  <c r="S205" i="8"/>
  <c r="T205" i="8"/>
  <c r="U205" i="8"/>
  <c r="V205" i="8"/>
  <c r="W205" i="8"/>
  <c r="A206" i="8"/>
  <c r="B206" i="8"/>
  <c r="I206" i="8"/>
  <c r="J206" i="8"/>
  <c r="K206" i="8"/>
  <c r="L206" i="8"/>
  <c r="M206" i="8"/>
  <c r="N206" i="8"/>
  <c r="P206" i="8"/>
  <c r="Q206" i="8"/>
  <c r="R206" i="8"/>
  <c r="S206" i="8"/>
  <c r="T206" i="8"/>
  <c r="U206" i="8"/>
  <c r="V206" i="8"/>
  <c r="W206" i="8"/>
  <c r="A207" i="8"/>
  <c r="B207" i="8"/>
  <c r="I207" i="8"/>
  <c r="J207" i="8"/>
  <c r="K207" i="8"/>
  <c r="L207" i="8"/>
  <c r="M207" i="8"/>
  <c r="N207" i="8"/>
  <c r="P207" i="8"/>
  <c r="Q207" i="8"/>
  <c r="R207" i="8"/>
  <c r="S207" i="8"/>
  <c r="T207" i="8"/>
  <c r="U207" i="8"/>
  <c r="V207" i="8"/>
  <c r="W207" i="8"/>
  <c r="A208" i="8"/>
  <c r="B208" i="8"/>
  <c r="I208" i="8"/>
  <c r="J208" i="8"/>
  <c r="K208" i="8"/>
  <c r="L208" i="8"/>
  <c r="M208" i="8"/>
  <c r="N208" i="8"/>
  <c r="P208" i="8"/>
  <c r="Q208" i="8"/>
  <c r="R208" i="8"/>
  <c r="S208" i="8"/>
  <c r="T208" i="8"/>
  <c r="U208" i="8"/>
  <c r="V208" i="8"/>
  <c r="W208" i="8"/>
  <c r="A209" i="8"/>
  <c r="B209" i="8"/>
  <c r="I209" i="8"/>
  <c r="J209" i="8"/>
  <c r="K209" i="8"/>
  <c r="L209" i="8"/>
  <c r="M209" i="8"/>
  <c r="N209" i="8"/>
  <c r="P209" i="8"/>
  <c r="Q209" i="8"/>
  <c r="R209" i="8"/>
  <c r="S209" i="8"/>
  <c r="T209" i="8"/>
  <c r="U209" i="8"/>
  <c r="V209" i="8"/>
  <c r="W209" i="8"/>
  <c r="A210" i="8"/>
  <c r="B210" i="8"/>
  <c r="I210" i="8"/>
  <c r="J210" i="8"/>
  <c r="K210" i="8"/>
  <c r="L210" i="8"/>
  <c r="M210" i="8"/>
  <c r="N210" i="8"/>
  <c r="P210" i="8"/>
  <c r="Q210" i="8"/>
  <c r="R210" i="8"/>
  <c r="S210" i="8"/>
  <c r="T210" i="8"/>
  <c r="U210" i="8"/>
  <c r="V210" i="8"/>
  <c r="W210" i="8"/>
  <c r="A211" i="8"/>
  <c r="B211" i="8"/>
  <c r="I211" i="8"/>
  <c r="J211" i="8"/>
  <c r="K211" i="8"/>
  <c r="L211" i="8"/>
  <c r="M211" i="8"/>
  <c r="N211" i="8"/>
  <c r="P211" i="8"/>
  <c r="Q211" i="8"/>
  <c r="R211" i="8"/>
  <c r="S211" i="8"/>
  <c r="T211" i="8"/>
  <c r="U211" i="8"/>
  <c r="V211" i="8"/>
  <c r="W211" i="8"/>
  <c r="A212" i="8"/>
  <c r="B212" i="8"/>
  <c r="I212" i="8"/>
  <c r="J212" i="8"/>
  <c r="K212" i="8"/>
  <c r="L212" i="8"/>
  <c r="M212" i="8"/>
  <c r="N212" i="8"/>
  <c r="P212" i="8"/>
  <c r="Q212" i="8"/>
  <c r="R212" i="8"/>
  <c r="S212" i="8"/>
  <c r="T212" i="8"/>
  <c r="U212" i="8"/>
  <c r="V212" i="8"/>
  <c r="W212" i="8"/>
  <c r="A213" i="8"/>
  <c r="B213" i="8"/>
  <c r="I213" i="8"/>
  <c r="J213" i="8"/>
  <c r="K213" i="8"/>
  <c r="L213" i="8"/>
  <c r="M213" i="8"/>
  <c r="N213" i="8"/>
  <c r="P213" i="8"/>
  <c r="Q213" i="8"/>
  <c r="R213" i="8"/>
  <c r="S213" i="8"/>
  <c r="T213" i="8"/>
  <c r="U213" i="8"/>
  <c r="V213" i="8"/>
  <c r="W213" i="8"/>
  <c r="A214" i="8"/>
  <c r="B214" i="8"/>
  <c r="I214" i="8"/>
  <c r="J214" i="8"/>
  <c r="K214" i="8"/>
  <c r="L214" i="8"/>
  <c r="M214" i="8"/>
  <c r="N214" i="8"/>
  <c r="P214" i="8"/>
  <c r="Q214" i="8"/>
  <c r="R214" i="8"/>
  <c r="S214" i="8"/>
  <c r="T214" i="8"/>
  <c r="U214" i="8"/>
  <c r="V214" i="8"/>
  <c r="W214" i="8"/>
  <c r="A215" i="8"/>
  <c r="B215" i="8"/>
  <c r="I215" i="8"/>
  <c r="J215" i="8"/>
  <c r="K215" i="8"/>
  <c r="L215" i="8"/>
  <c r="M215" i="8"/>
  <c r="N215" i="8"/>
  <c r="P215" i="8"/>
  <c r="Q215" i="8"/>
  <c r="R215" i="8"/>
  <c r="S215" i="8"/>
  <c r="T215" i="8"/>
  <c r="U215" i="8"/>
  <c r="V215" i="8"/>
  <c r="W215" i="8"/>
  <c r="A216" i="8"/>
  <c r="B216" i="8"/>
  <c r="I216" i="8"/>
  <c r="J216" i="8"/>
  <c r="K216" i="8"/>
  <c r="L216" i="8"/>
  <c r="M216" i="8"/>
  <c r="N216" i="8"/>
  <c r="P216" i="8"/>
  <c r="Q216" i="8"/>
  <c r="R216" i="8"/>
  <c r="S216" i="8"/>
  <c r="T216" i="8"/>
  <c r="U216" i="8"/>
  <c r="V216" i="8"/>
  <c r="W216" i="8"/>
  <c r="A217" i="8"/>
  <c r="B217" i="8"/>
  <c r="I217" i="8"/>
  <c r="J217" i="8"/>
  <c r="K217" i="8"/>
  <c r="L217" i="8"/>
  <c r="M217" i="8"/>
  <c r="N217" i="8"/>
  <c r="P217" i="8"/>
  <c r="Q217" i="8"/>
  <c r="R217" i="8"/>
  <c r="S217" i="8"/>
  <c r="T217" i="8"/>
  <c r="U217" i="8"/>
  <c r="V217" i="8"/>
  <c r="W217" i="8"/>
  <c r="A218" i="8"/>
  <c r="B218" i="8"/>
  <c r="I218" i="8"/>
  <c r="J218" i="8"/>
  <c r="K218" i="8"/>
  <c r="L218" i="8"/>
  <c r="M218" i="8"/>
  <c r="N218" i="8"/>
  <c r="P218" i="8"/>
  <c r="Q218" i="8"/>
  <c r="R218" i="8"/>
  <c r="S218" i="8"/>
  <c r="T218" i="8"/>
  <c r="U218" i="8"/>
  <c r="V218" i="8"/>
  <c r="W218" i="8"/>
  <c r="A219" i="8"/>
  <c r="B219" i="8"/>
  <c r="I219" i="8"/>
  <c r="J219" i="8"/>
  <c r="K219" i="8"/>
  <c r="L219" i="8"/>
  <c r="M219" i="8"/>
  <c r="N219" i="8"/>
  <c r="P219" i="8"/>
  <c r="Q219" i="8"/>
  <c r="R219" i="8"/>
  <c r="S219" i="8"/>
  <c r="T219" i="8"/>
  <c r="U219" i="8"/>
  <c r="V219" i="8"/>
  <c r="W219" i="8"/>
  <c r="A220" i="8"/>
  <c r="B220" i="8"/>
  <c r="I220" i="8"/>
  <c r="J220" i="8"/>
  <c r="K220" i="8"/>
  <c r="L220" i="8"/>
  <c r="M220" i="8"/>
  <c r="N220" i="8"/>
  <c r="P220" i="8"/>
  <c r="Q220" i="8"/>
  <c r="R220" i="8"/>
  <c r="S220" i="8"/>
  <c r="T220" i="8"/>
  <c r="U220" i="8"/>
  <c r="V220" i="8"/>
  <c r="W220" i="8"/>
  <c r="A221" i="8"/>
  <c r="B221" i="8"/>
  <c r="I221" i="8"/>
  <c r="J221" i="8"/>
  <c r="K221" i="8"/>
  <c r="L221" i="8"/>
  <c r="M221" i="8"/>
  <c r="N221" i="8"/>
  <c r="P221" i="8"/>
  <c r="Q221" i="8"/>
  <c r="R221" i="8"/>
  <c r="S221" i="8"/>
  <c r="T221" i="8"/>
  <c r="U221" i="8"/>
  <c r="V221" i="8"/>
  <c r="W221" i="8"/>
  <c r="A222" i="8"/>
  <c r="B222" i="8"/>
  <c r="I222" i="8"/>
  <c r="J222" i="8"/>
  <c r="K222" i="8"/>
  <c r="L222" i="8"/>
  <c r="M222" i="8"/>
  <c r="N222" i="8"/>
  <c r="P222" i="8"/>
  <c r="Q222" i="8"/>
  <c r="R222" i="8"/>
  <c r="S222" i="8"/>
  <c r="T222" i="8"/>
  <c r="U222" i="8"/>
  <c r="V222" i="8"/>
  <c r="W222" i="8"/>
  <c r="A223" i="8"/>
  <c r="B223" i="8"/>
  <c r="I223" i="8"/>
  <c r="J223" i="8"/>
  <c r="K223" i="8"/>
  <c r="L223" i="8"/>
  <c r="M223" i="8"/>
  <c r="N223" i="8"/>
  <c r="P223" i="8"/>
  <c r="Q223" i="8"/>
  <c r="R223" i="8"/>
  <c r="S223" i="8"/>
  <c r="T223" i="8"/>
  <c r="U223" i="8"/>
  <c r="V223" i="8"/>
  <c r="W223" i="8"/>
  <c r="A224" i="8"/>
  <c r="B224" i="8"/>
  <c r="I224" i="8"/>
  <c r="J224" i="8"/>
  <c r="K224" i="8"/>
  <c r="L224" i="8"/>
  <c r="M224" i="8"/>
  <c r="N224" i="8"/>
  <c r="P224" i="8"/>
  <c r="Q224" i="8"/>
  <c r="R224" i="8"/>
  <c r="S224" i="8"/>
  <c r="T224" i="8"/>
  <c r="U224" i="8"/>
  <c r="V224" i="8"/>
  <c r="W224" i="8"/>
  <c r="A225" i="8"/>
  <c r="B225" i="8"/>
  <c r="I225" i="8"/>
  <c r="J225" i="8"/>
  <c r="K225" i="8"/>
  <c r="L225" i="8"/>
  <c r="M225" i="8"/>
  <c r="N225" i="8"/>
  <c r="P225" i="8"/>
  <c r="Q225" i="8"/>
  <c r="R225" i="8"/>
  <c r="S225" i="8"/>
  <c r="T225" i="8"/>
  <c r="U225" i="8"/>
  <c r="V225" i="8"/>
  <c r="W225" i="8"/>
  <c r="A226" i="8"/>
  <c r="B226" i="8"/>
  <c r="I226" i="8"/>
  <c r="J226" i="8"/>
  <c r="K226" i="8"/>
  <c r="L226" i="8"/>
  <c r="M226" i="8"/>
  <c r="N226" i="8"/>
  <c r="P226" i="8"/>
  <c r="Q226" i="8"/>
  <c r="R226" i="8"/>
  <c r="S226" i="8"/>
  <c r="T226" i="8"/>
  <c r="U226" i="8"/>
  <c r="V226" i="8"/>
  <c r="W226" i="8"/>
  <c r="A227" i="8"/>
  <c r="B227" i="8"/>
  <c r="I227" i="8"/>
  <c r="J227" i="8"/>
  <c r="K227" i="8"/>
  <c r="L227" i="8"/>
  <c r="M227" i="8"/>
  <c r="N227" i="8"/>
  <c r="P227" i="8"/>
  <c r="Q227" i="8"/>
  <c r="R227" i="8"/>
  <c r="S227" i="8"/>
  <c r="T227" i="8"/>
  <c r="U227" i="8"/>
  <c r="V227" i="8"/>
  <c r="W227" i="8"/>
  <c r="A228" i="8"/>
  <c r="B228" i="8"/>
  <c r="I228" i="8"/>
  <c r="J228" i="8"/>
  <c r="K228" i="8"/>
  <c r="L228" i="8"/>
  <c r="M228" i="8"/>
  <c r="N228" i="8"/>
  <c r="P228" i="8"/>
  <c r="Q228" i="8"/>
  <c r="R228" i="8"/>
  <c r="S228" i="8"/>
  <c r="T228" i="8"/>
  <c r="U228" i="8"/>
  <c r="V228" i="8"/>
  <c r="W228" i="8"/>
  <c r="A229" i="8"/>
  <c r="B229" i="8"/>
  <c r="I229" i="8"/>
  <c r="J229" i="8"/>
  <c r="K229" i="8"/>
  <c r="L229" i="8"/>
  <c r="M229" i="8"/>
  <c r="N229" i="8"/>
  <c r="P229" i="8"/>
  <c r="Q229" i="8"/>
  <c r="R229" i="8"/>
  <c r="S229" i="8"/>
  <c r="T229" i="8"/>
  <c r="U229" i="8"/>
  <c r="V229" i="8"/>
  <c r="W229" i="8"/>
  <c r="A230" i="8"/>
  <c r="B230" i="8"/>
  <c r="I230" i="8"/>
  <c r="J230" i="8"/>
  <c r="K230" i="8"/>
  <c r="L230" i="8"/>
  <c r="M230" i="8"/>
  <c r="N230" i="8"/>
  <c r="P230" i="8"/>
  <c r="Q230" i="8"/>
  <c r="R230" i="8"/>
  <c r="S230" i="8"/>
  <c r="T230" i="8"/>
  <c r="U230" i="8"/>
  <c r="V230" i="8"/>
  <c r="W230" i="8"/>
  <c r="A231" i="8"/>
  <c r="B231" i="8"/>
  <c r="I231" i="8"/>
  <c r="J231" i="8"/>
  <c r="K231" i="8"/>
  <c r="L231" i="8"/>
  <c r="M231" i="8"/>
  <c r="N231" i="8"/>
  <c r="P231" i="8"/>
  <c r="Q231" i="8"/>
  <c r="R231" i="8"/>
  <c r="S231" i="8"/>
  <c r="T231" i="8"/>
  <c r="U231" i="8"/>
  <c r="V231" i="8"/>
  <c r="W231" i="8"/>
  <c r="A232" i="8"/>
  <c r="B232" i="8"/>
  <c r="I232" i="8"/>
  <c r="J232" i="8"/>
  <c r="K232" i="8"/>
  <c r="L232" i="8"/>
  <c r="M232" i="8"/>
  <c r="N232" i="8"/>
  <c r="P232" i="8"/>
  <c r="Q232" i="8"/>
  <c r="R232" i="8"/>
  <c r="S232" i="8"/>
  <c r="T232" i="8"/>
  <c r="U232" i="8"/>
  <c r="V232" i="8"/>
  <c r="W232" i="8"/>
  <c r="A233" i="8"/>
  <c r="B233" i="8"/>
  <c r="I233" i="8"/>
  <c r="J233" i="8"/>
  <c r="K233" i="8"/>
  <c r="L233" i="8"/>
  <c r="M233" i="8"/>
  <c r="N233" i="8"/>
  <c r="P233" i="8"/>
  <c r="Q233" i="8"/>
  <c r="R233" i="8"/>
  <c r="S233" i="8"/>
  <c r="T233" i="8"/>
  <c r="U233" i="8"/>
  <c r="V233" i="8"/>
  <c r="W233" i="8"/>
  <c r="A234" i="8"/>
  <c r="B234" i="8"/>
  <c r="I234" i="8"/>
  <c r="J234" i="8"/>
  <c r="K234" i="8"/>
  <c r="L234" i="8"/>
  <c r="M234" i="8"/>
  <c r="N234" i="8"/>
  <c r="P234" i="8"/>
  <c r="Q234" i="8"/>
  <c r="R234" i="8"/>
  <c r="S234" i="8"/>
  <c r="T234" i="8"/>
  <c r="U234" i="8"/>
  <c r="V234" i="8"/>
  <c r="W234" i="8"/>
  <c r="A235" i="8"/>
  <c r="B235" i="8"/>
  <c r="I235" i="8"/>
  <c r="J235" i="8"/>
  <c r="K235" i="8"/>
  <c r="L235" i="8"/>
  <c r="M235" i="8"/>
  <c r="N235" i="8"/>
  <c r="P235" i="8"/>
  <c r="Q235" i="8"/>
  <c r="R235" i="8"/>
  <c r="S235" i="8"/>
  <c r="T235" i="8"/>
  <c r="U235" i="8"/>
  <c r="V235" i="8"/>
  <c r="W235" i="8"/>
  <c r="A236" i="8"/>
  <c r="B236" i="8"/>
  <c r="I236" i="8"/>
  <c r="J236" i="8"/>
  <c r="K236" i="8"/>
  <c r="L236" i="8"/>
  <c r="M236" i="8"/>
  <c r="N236" i="8"/>
  <c r="P236" i="8"/>
  <c r="Q236" i="8"/>
  <c r="R236" i="8"/>
  <c r="S236" i="8"/>
  <c r="T236" i="8"/>
  <c r="U236" i="8"/>
  <c r="V236" i="8"/>
  <c r="W236" i="8"/>
  <c r="A237" i="8"/>
  <c r="B237" i="8"/>
  <c r="I237" i="8"/>
  <c r="J237" i="8"/>
  <c r="K237" i="8"/>
  <c r="L237" i="8"/>
  <c r="M237" i="8"/>
  <c r="N237" i="8"/>
  <c r="P237" i="8"/>
  <c r="Q237" i="8"/>
  <c r="R237" i="8"/>
  <c r="S237" i="8"/>
  <c r="T237" i="8"/>
  <c r="U237" i="8"/>
  <c r="V237" i="8"/>
  <c r="W237" i="8"/>
  <c r="A238" i="8"/>
  <c r="B238" i="8"/>
  <c r="I238" i="8"/>
  <c r="J238" i="8"/>
  <c r="K238" i="8"/>
  <c r="L238" i="8"/>
  <c r="M238" i="8"/>
  <c r="N238" i="8"/>
  <c r="P238" i="8"/>
  <c r="Q238" i="8"/>
  <c r="R238" i="8"/>
  <c r="S238" i="8"/>
  <c r="T238" i="8"/>
  <c r="U238" i="8"/>
  <c r="V238" i="8"/>
  <c r="W238" i="8"/>
  <c r="A239" i="8"/>
  <c r="B239" i="8"/>
  <c r="I239" i="8"/>
  <c r="J239" i="8"/>
  <c r="K239" i="8"/>
  <c r="L239" i="8"/>
  <c r="M239" i="8"/>
  <c r="N239" i="8"/>
  <c r="P239" i="8"/>
  <c r="Q239" i="8"/>
  <c r="R239" i="8"/>
  <c r="S239" i="8"/>
  <c r="T239" i="8"/>
  <c r="U239" i="8"/>
  <c r="V239" i="8"/>
  <c r="W239" i="8"/>
  <c r="A240" i="8"/>
  <c r="B240" i="8"/>
  <c r="I240" i="8"/>
  <c r="J240" i="8"/>
  <c r="K240" i="8"/>
  <c r="L240" i="8"/>
  <c r="M240" i="8"/>
  <c r="N240" i="8"/>
  <c r="P240" i="8"/>
  <c r="Q240" i="8"/>
  <c r="R240" i="8"/>
  <c r="S240" i="8"/>
  <c r="T240" i="8"/>
  <c r="U240" i="8"/>
  <c r="V240" i="8"/>
  <c r="W240" i="8"/>
  <c r="A241" i="8"/>
  <c r="B241" i="8"/>
  <c r="I241" i="8"/>
  <c r="J241" i="8"/>
  <c r="K241" i="8"/>
  <c r="L241" i="8"/>
  <c r="M241" i="8"/>
  <c r="N241" i="8"/>
  <c r="P241" i="8"/>
  <c r="Q241" i="8"/>
  <c r="R241" i="8"/>
  <c r="S241" i="8"/>
  <c r="T241" i="8"/>
  <c r="U241" i="8"/>
  <c r="V241" i="8"/>
  <c r="W241" i="8"/>
  <c r="A242" i="8"/>
  <c r="B242" i="8"/>
  <c r="I242" i="8"/>
  <c r="J242" i="8"/>
  <c r="K242" i="8"/>
  <c r="L242" i="8"/>
  <c r="M242" i="8"/>
  <c r="N242" i="8"/>
  <c r="P242" i="8"/>
  <c r="Q242" i="8"/>
  <c r="R242" i="8"/>
  <c r="S242" i="8"/>
  <c r="T242" i="8"/>
  <c r="U242" i="8"/>
  <c r="V242" i="8"/>
  <c r="W242" i="8"/>
  <c r="A243" i="8"/>
  <c r="B243" i="8"/>
  <c r="I243" i="8"/>
  <c r="J243" i="8"/>
  <c r="K243" i="8"/>
  <c r="L243" i="8"/>
  <c r="M243" i="8"/>
  <c r="N243" i="8"/>
  <c r="P243" i="8"/>
  <c r="Q243" i="8"/>
  <c r="R243" i="8"/>
  <c r="S243" i="8"/>
  <c r="T243" i="8"/>
  <c r="U243" i="8"/>
  <c r="V243" i="8"/>
  <c r="W243" i="8"/>
  <c r="A244" i="8"/>
  <c r="B244" i="8"/>
  <c r="I244" i="8"/>
  <c r="J244" i="8"/>
  <c r="K244" i="8"/>
  <c r="L244" i="8"/>
  <c r="M244" i="8"/>
  <c r="N244" i="8"/>
  <c r="P244" i="8"/>
  <c r="Q244" i="8"/>
  <c r="R244" i="8"/>
  <c r="S244" i="8"/>
  <c r="T244" i="8"/>
  <c r="U244" i="8"/>
  <c r="V244" i="8"/>
  <c r="W244" i="8"/>
  <c r="A245" i="8"/>
  <c r="B245" i="8"/>
  <c r="I245" i="8"/>
  <c r="J245" i="8"/>
  <c r="K245" i="8"/>
  <c r="L245" i="8"/>
  <c r="M245" i="8"/>
  <c r="N245" i="8"/>
  <c r="P245" i="8"/>
  <c r="Q245" i="8"/>
  <c r="R245" i="8"/>
  <c r="S245" i="8"/>
  <c r="T245" i="8"/>
  <c r="U245" i="8"/>
  <c r="V245" i="8"/>
  <c r="W245" i="8"/>
  <c r="A246" i="8"/>
  <c r="B246" i="8"/>
  <c r="I246" i="8"/>
  <c r="J246" i="8"/>
  <c r="K246" i="8"/>
  <c r="L246" i="8"/>
  <c r="M246" i="8"/>
  <c r="N246" i="8"/>
  <c r="P246" i="8"/>
  <c r="Q246" i="8"/>
  <c r="R246" i="8"/>
  <c r="S246" i="8"/>
  <c r="T246" i="8"/>
  <c r="U246" i="8"/>
  <c r="V246" i="8"/>
  <c r="W246" i="8"/>
  <c r="A247" i="8"/>
  <c r="B247" i="8"/>
  <c r="I247" i="8"/>
  <c r="J247" i="8"/>
  <c r="K247" i="8"/>
  <c r="L247" i="8"/>
  <c r="M247" i="8"/>
  <c r="N247" i="8"/>
  <c r="P247" i="8"/>
  <c r="Q247" i="8"/>
  <c r="R247" i="8"/>
  <c r="S247" i="8"/>
  <c r="T247" i="8"/>
  <c r="U247" i="8"/>
  <c r="V247" i="8"/>
  <c r="W247" i="8"/>
  <c r="A248" i="8"/>
  <c r="B248" i="8"/>
  <c r="I248" i="8"/>
  <c r="J248" i="8"/>
  <c r="K248" i="8"/>
  <c r="L248" i="8"/>
  <c r="M248" i="8"/>
  <c r="N248" i="8"/>
  <c r="P248" i="8"/>
  <c r="Q248" i="8"/>
  <c r="R248" i="8"/>
  <c r="S248" i="8"/>
  <c r="T248" i="8"/>
  <c r="U248" i="8"/>
  <c r="V248" i="8"/>
  <c r="W248" i="8"/>
  <c r="A249" i="8"/>
  <c r="B249" i="8"/>
  <c r="I249" i="8"/>
  <c r="J249" i="8"/>
  <c r="K249" i="8"/>
  <c r="L249" i="8"/>
  <c r="M249" i="8"/>
  <c r="N249" i="8"/>
  <c r="P249" i="8"/>
  <c r="Q249" i="8"/>
  <c r="R249" i="8"/>
  <c r="S249" i="8"/>
  <c r="T249" i="8"/>
  <c r="U249" i="8"/>
  <c r="V249" i="8"/>
  <c r="W249" i="8"/>
  <c r="A250" i="8"/>
  <c r="B250" i="8"/>
  <c r="I250" i="8"/>
  <c r="J250" i="8"/>
  <c r="K250" i="8"/>
  <c r="L250" i="8"/>
  <c r="M250" i="8"/>
  <c r="N250" i="8"/>
  <c r="P250" i="8"/>
  <c r="Q250" i="8"/>
  <c r="R250" i="8"/>
  <c r="S250" i="8"/>
  <c r="T250" i="8"/>
  <c r="U250" i="8"/>
  <c r="V250" i="8"/>
  <c r="W250" i="8"/>
  <c r="A251" i="8"/>
  <c r="B251" i="8"/>
  <c r="I251" i="8"/>
  <c r="J251" i="8"/>
  <c r="K251" i="8"/>
  <c r="L251" i="8"/>
  <c r="M251" i="8"/>
  <c r="N251" i="8"/>
  <c r="P251" i="8"/>
  <c r="Q251" i="8"/>
  <c r="R251" i="8"/>
  <c r="S251" i="8"/>
  <c r="T251" i="8"/>
  <c r="U251" i="8"/>
  <c r="V251" i="8"/>
  <c r="W251" i="8"/>
  <c r="A252" i="8"/>
  <c r="B252" i="8"/>
  <c r="I252" i="8"/>
  <c r="J252" i="8"/>
  <c r="K252" i="8"/>
  <c r="L252" i="8"/>
  <c r="M252" i="8"/>
  <c r="N252" i="8"/>
  <c r="P252" i="8"/>
  <c r="Q252" i="8"/>
  <c r="R252" i="8"/>
  <c r="S252" i="8"/>
  <c r="T252" i="8"/>
  <c r="U252" i="8"/>
  <c r="V252" i="8"/>
  <c r="W252" i="8"/>
  <c r="A253" i="8"/>
  <c r="B253" i="8"/>
  <c r="I253" i="8"/>
  <c r="J253" i="8"/>
  <c r="K253" i="8"/>
  <c r="L253" i="8"/>
  <c r="M253" i="8"/>
  <c r="N253" i="8"/>
  <c r="P253" i="8"/>
  <c r="Q253" i="8"/>
  <c r="R253" i="8"/>
  <c r="S253" i="8"/>
  <c r="T253" i="8"/>
  <c r="U253" i="8"/>
  <c r="V253" i="8"/>
  <c r="W253" i="8"/>
  <c r="A254" i="8"/>
  <c r="B254" i="8"/>
  <c r="I254" i="8"/>
  <c r="J254" i="8"/>
  <c r="K254" i="8"/>
  <c r="L254" i="8"/>
  <c r="M254" i="8"/>
  <c r="N254" i="8"/>
  <c r="P254" i="8"/>
  <c r="Q254" i="8"/>
  <c r="R254" i="8"/>
  <c r="S254" i="8"/>
  <c r="T254" i="8"/>
  <c r="U254" i="8"/>
  <c r="V254" i="8"/>
  <c r="W254" i="8"/>
  <c r="A255" i="8"/>
  <c r="B255" i="8"/>
  <c r="I255" i="8"/>
  <c r="J255" i="8"/>
  <c r="K255" i="8"/>
  <c r="L255" i="8"/>
  <c r="M255" i="8"/>
  <c r="N255" i="8"/>
  <c r="P255" i="8"/>
  <c r="Q255" i="8"/>
  <c r="R255" i="8"/>
  <c r="S255" i="8"/>
  <c r="T255" i="8"/>
  <c r="U255" i="8"/>
  <c r="V255" i="8"/>
  <c r="W255" i="8"/>
  <c r="A256" i="8"/>
  <c r="B256" i="8"/>
  <c r="I256" i="8"/>
  <c r="J256" i="8"/>
  <c r="K256" i="8"/>
  <c r="L256" i="8"/>
  <c r="M256" i="8"/>
  <c r="N256" i="8"/>
  <c r="P256" i="8"/>
  <c r="Q256" i="8"/>
  <c r="R256" i="8"/>
  <c r="S256" i="8"/>
  <c r="T256" i="8"/>
  <c r="U256" i="8"/>
  <c r="V256" i="8"/>
  <c r="W256" i="8"/>
  <c r="A257" i="8"/>
  <c r="B257" i="8"/>
  <c r="I257" i="8"/>
  <c r="J257" i="8"/>
  <c r="K257" i="8"/>
  <c r="L257" i="8"/>
  <c r="M257" i="8"/>
  <c r="N257" i="8"/>
  <c r="P257" i="8"/>
  <c r="Q257" i="8"/>
  <c r="R257" i="8"/>
  <c r="S257" i="8"/>
  <c r="T257" i="8"/>
  <c r="U257" i="8"/>
  <c r="V257" i="8"/>
  <c r="W257" i="8"/>
  <c r="A258" i="8"/>
  <c r="B258" i="8"/>
  <c r="I258" i="8"/>
  <c r="J258" i="8"/>
  <c r="K258" i="8"/>
  <c r="L258" i="8"/>
  <c r="M258" i="8"/>
  <c r="N258" i="8"/>
  <c r="P258" i="8"/>
  <c r="Q258" i="8"/>
  <c r="R258" i="8"/>
  <c r="S258" i="8"/>
  <c r="T258" i="8"/>
  <c r="U258" i="8"/>
  <c r="V258" i="8"/>
  <c r="W258" i="8"/>
  <c r="A259" i="8"/>
  <c r="B259" i="8"/>
  <c r="I259" i="8"/>
  <c r="J259" i="8"/>
  <c r="K259" i="8"/>
  <c r="L259" i="8"/>
  <c r="M259" i="8"/>
  <c r="N259" i="8"/>
  <c r="P259" i="8"/>
  <c r="Q259" i="8"/>
  <c r="R259" i="8"/>
  <c r="S259" i="8"/>
  <c r="T259" i="8"/>
  <c r="U259" i="8"/>
  <c r="V259" i="8"/>
  <c r="W259" i="8"/>
  <c r="A260" i="8"/>
  <c r="B260" i="8"/>
  <c r="I260" i="8"/>
  <c r="J260" i="8"/>
  <c r="K260" i="8"/>
  <c r="L260" i="8"/>
  <c r="M260" i="8"/>
  <c r="N260" i="8"/>
  <c r="P260" i="8"/>
  <c r="Q260" i="8"/>
  <c r="R260" i="8"/>
  <c r="S260" i="8"/>
  <c r="T260" i="8"/>
  <c r="U260" i="8"/>
  <c r="V260" i="8"/>
  <c r="W260" i="8"/>
  <c r="A261" i="8"/>
  <c r="B261" i="8"/>
  <c r="I261" i="8"/>
  <c r="J261" i="8"/>
  <c r="K261" i="8"/>
  <c r="L261" i="8"/>
  <c r="M261" i="8"/>
  <c r="N261" i="8"/>
  <c r="P261" i="8"/>
  <c r="Q261" i="8"/>
  <c r="R261" i="8"/>
  <c r="S261" i="8"/>
  <c r="T261" i="8"/>
  <c r="U261" i="8"/>
  <c r="V261" i="8"/>
  <c r="W261" i="8"/>
  <c r="A262" i="8"/>
  <c r="B262" i="8"/>
  <c r="I262" i="8"/>
  <c r="J262" i="8"/>
  <c r="K262" i="8"/>
  <c r="L262" i="8"/>
  <c r="M262" i="8"/>
  <c r="N262" i="8"/>
  <c r="P262" i="8"/>
  <c r="Q262" i="8"/>
  <c r="R262" i="8"/>
  <c r="S262" i="8"/>
  <c r="T262" i="8"/>
  <c r="U262" i="8"/>
  <c r="V262" i="8"/>
  <c r="W262" i="8"/>
  <c r="A263" i="8"/>
  <c r="B263" i="8"/>
  <c r="I263" i="8"/>
  <c r="J263" i="8"/>
  <c r="K263" i="8"/>
  <c r="L263" i="8"/>
  <c r="M263" i="8"/>
  <c r="N263" i="8"/>
  <c r="P263" i="8"/>
  <c r="Q263" i="8"/>
  <c r="R263" i="8"/>
  <c r="S263" i="8"/>
  <c r="T263" i="8"/>
  <c r="U263" i="8"/>
  <c r="V263" i="8"/>
  <c r="W263" i="8"/>
  <c r="A264" i="8"/>
  <c r="B264" i="8"/>
  <c r="I264" i="8"/>
  <c r="J264" i="8"/>
  <c r="K264" i="8"/>
  <c r="L264" i="8"/>
  <c r="M264" i="8"/>
  <c r="N264" i="8"/>
  <c r="P264" i="8"/>
  <c r="Q264" i="8"/>
  <c r="R264" i="8"/>
  <c r="S264" i="8"/>
  <c r="T264" i="8"/>
  <c r="U264" i="8"/>
  <c r="V264" i="8"/>
  <c r="W264" i="8"/>
  <c r="A265" i="8"/>
  <c r="B265" i="8"/>
  <c r="I265" i="8"/>
  <c r="J265" i="8"/>
  <c r="K265" i="8"/>
  <c r="L265" i="8"/>
  <c r="M265" i="8"/>
  <c r="N265" i="8"/>
  <c r="P265" i="8"/>
  <c r="Q265" i="8"/>
  <c r="R265" i="8"/>
  <c r="S265" i="8"/>
  <c r="T265" i="8"/>
  <c r="U265" i="8"/>
  <c r="V265" i="8"/>
  <c r="W265" i="8"/>
  <c r="A266" i="8"/>
  <c r="B266" i="8"/>
  <c r="I266" i="8"/>
  <c r="J266" i="8"/>
  <c r="K266" i="8"/>
  <c r="L266" i="8"/>
  <c r="M266" i="8"/>
  <c r="N266" i="8"/>
  <c r="P266" i="8"/>
  <c r="Q266" i="8"/>
  <c r="R266" i="8"/>
  <c r="S266" i="8"/>
  <c r="T266" i="8"/>
  <c r="U266" i="8"/>
  <c r="V266" i="8"/>
  <c r="W266" i="8"/>
  <c r="A267" i="8"/>
  <c r="B267" i="8"/>
  <c r="I267" i="8"/>
  <c r="J267" i="8"/>
  <c r="K267" i="8"/>
  <c r="L267" i="8"/>
  <c r="M267" i="8"/>
  <c r="N267" i="8"/>
  <c r="P267" i="8"/>
  <c r="Q267" i="8"/>
  <c r="R267" i="8"/>
  <c r="S267" i="8"/>
  <c r="T267" i="8"/>
  <c r="U267" i="8"/>
  <c r="V267" i="8"/>
  <c r="W267" i="8"/>
  <c r="A268" i="8"/>
  <c r="B268" i="8"/>
  <c r="I268" i="8"/>
  <c r="J268" i="8"/>
  <c r="K268" i="8"/>
  <c r="L268" i="8"/>
  <c r="M268" i="8"/>
  <c r="N268" i="8"/>
  <c r="P268" i="8"/>
  <c r="Q268" i="8"/>
  <c r="R268" i="8"/>
  <c r="S268" i="8"/>
  <c r="T268" i="8"/>
  <c r="U268" i="8"/>
  <c r="V268" i="8"/>
  <c r="W268" i="8"/>
  <c r="A269" i="8"/>
  <c r="B269" i="8"/>
  <c r="I269" i="8"/>
  <c r="J269" i="8"/>
  <c r="K269" i="8"/>
  <c r="L269" i="8"/>
  <c r="M269" i="8"/>
  <c r="N269" i="8"/>
  <c r="P269" i="8"/>
  <c r="Q269" i="8"/>
  <c r="R269" i="8"/>
  <c r="S269" i="8"/>
  <c r="T269" i="8"/>
  <c r="U269" i="8"/>
  <c r="V269" i="8"/>
  <c r="W269" i="8"/>
  <c r="A270" i="8"/>
  <c r="B270" i="8"/>
  <c r="I270" i="8"/>
  <c r="J270" i="8"/>
  <c r="K270" i="8"/>
  <c r="L270" i="8"/>
  <c r="M270" i="8"/>
  <c r="N270" i="8"/>
  <c r="P270" i="8"/>
  <c r="Q270" i="8"/>
  <c r="R270" i="8"/>
  <c r="S270" i="8"/>
  <c r="T270" i="8"/>
  <c r="U270" i="8"/>
  <c r="V270" i="8"/>
  <c r="W270" i="8"/>
  <c r="A271" i="8"/>
  <c r="B271" i="8"/>
  <c r="I271" i="8"/>
  <c r="J271" i="8"/>
  <c r="K271" i="8"/>
  <c r="L271" i="8"/>
  <c r="M271" i="8"/>
  <c r="N271" i="8"/>
  <c r="P271" i="8"/>
  <c r="Q271" i="8"/>
  <c r="R271" i="8"/>
  <c r="S271" i="8"/>
  <c r="T271" i="8"/>
  <c r="U271" i="8"/>
  <c r="V271" i="8"/>
  <c r="W271" i="8"/>
  <c r="A272" i="8"/>
  <c r="B272" i="8"/>
  <c r="I272" i="8"/>
  <c r="J272" i="8"/>
  <c r="K272" i="8"/>
  <c r="L272" i="8"/>
  <c r="M272" i="8"/>
  <c r="N272" i="8"/>
  <c r="P272" i="8"/>
  <c r="Q272" i="8"/>
  <c r="R272" i="8"/>
  <c r="S272" i="8"/>
  <c r="T272" i="8"/>
  <c r="U272" i="8"/>
  <c r="V272" i="8"/>
  <c r="W272" i="8"/>
  <c r="A273" i="8"/>
  <c r="B273" i="8"/>
  <c r="I273" i="8"/>
  <c r="J273" i="8"/>
  <c r="K273" i="8"/>
  <c r="L273" i="8"/>
  <c r="M273" i="8"/>
  <c r="N273" i="8"/>
  <c r="P273" i="8"/>
  <c r="Q273" i="8"/>
  <c r="R273" i="8"/>
  <c r="S273" i="8"/>
  <c r="T273" i="8"/>
  <c r="U273" i="8"/>
  <c r="V273" i="8"/>
  <c r="W273" i="8"/>
  <c r="A274" i="8"/>
  <c r="B274" i="8"/>
  <c r="I274" i="8"/>
  <c r="J274" i="8"/>
  <c r="K274" i="8"/>
  <c r="L274" i="8"/>
  <c r="M274" i="8"/>
  <c r="N274" i="8"/>
  <c r="P274" i="8"/>
  <c r="Q274" i="8"/>
  <c r="R274" i="8"/>
  <c r="S274" i="8"/>
  <c r="T274" i="8"/>
  <c r="U274" i="8"/>
  <c r="V274" i="8"/>
  <c r="W274" i="8"/>
  <c r="A275" i="8"/>
  <c r="B275" i="8"/>
  <c r="I275" i="8"/>
  <c r="J275" i="8"/>
  <c r="K275" i="8"/>
  <c r="L275" i="8"/>
  <c r="M275" i="8"/>
  <c r="N275" i="8"/>
  <c r="P275" i="8"/>
  <c r="Q275" i="8"/>
  <c r="R275" i="8"/>
  <c r="S275" i="8"/>
  <c r="T275" i="8"/>
  <c r="U275" i="8"/>
  <c r="V275" i="8"/>
  <c r="W275" i="8"/>
  <c r="A276" i="8"/>
  <c r="B276" i="8"/>
  <c r="I276" i="8"/>
  <c r="J276" i="8"/>
  <c r="K276" i="8"/>
  <c r="L276" i="8"/>
  <c r="M276" i="8"/>
  <c r="N276" i="8"/>
  <c r="P276" i="8"/>
  <c r="Q276" i="8"/>
  <c r="R276" i="8"/>
  <c r="S276" i="8"/>
  <c r="T276" i="8"/>
  <c r="U276" i="8"/>
  <c r="V276" i="8"/>
  <c r="W276" i="8"/>
  <c r="A277" i="8"/>
  <c r="B277" i="8"/>
  <c r="I277" i="8"/>
  <c r="J277" i="8"/>
  <c r="K277" i="8"/>
  <c r="L277" i="8"/>
  <c r="M277" i="8"/>
  <c r="N277" i="8"/>
  <c r="P277" i="8"/>
  <c r="Q277" i="8"/>
  <c r="R277" i="8"/>
  <c r="S277" i="8"/>
  <c r="T277" i="8"/>
  <c r="U277" i="8"/>
  <c r="V277" i="8"/>
  <c r="W277" i="8"/>
  <c r="A278" i="8"/>
  <c r="B278" i="8"/>
  <c r="I278" i="8"/>
  <c r="J278" i="8"/>
  <c r="K278" i="8"/>
  <c r="L278" i="8"/>
  <c r="M278" i="8"/>
  <c r="N278" i="8"/>
  <c r="P278" i="8"/>
  <c r="Q278" i="8"/>
  <c r="R278" i="8"/>
  <c r="S278" i="8"/>
  <c r="T278" i="8"/>
  <c r="U278" i="8"/>
  <c r="V278" i="8"/>
  <c r="W278" i="8"/>
  <c r="A279" i="8"/>
  <c r="B279" i="8"/>
  <c r="I279" i="8"/>
  <c r="J279" i="8"/>
  <c r="K279" i="8"/>
  <c r="L279" i="8"/>
  <c r="M279" i="8"/>
  <c r="N279" i="8"/>
  <c r="P279" i="8"/>
  <c r="Q279" i="8"/>
  <c r="R279" i="8"/>
  <c r="S279" i="8"/>
  <c r="T279" i="8"/>
  <c r="U279" i="8"/>
  <c r="V279" i="8"/>
  <c r="W279" i="8"/>
  <c r="A280" i="8"/>
  <c r="B280" i="8"/>
  <c r="I280" i="8"/>
  <c r="J280" i="8"/>
  <c r="K280" i="8"/>
  <c r="L280" i="8"/>
  <c r="M280" i="8"/>
  <c r="N280" i="8"/>
  <c r="P280" i="8"/>
  <c r="Q280" i="8"/>
  <c r="R280" i="8"/>
  <c r="S280" i="8"/>
  <c r="T280" i="8"/>
  <c r="U280" i="8"/>
  <c r="V280" i="8"/>
  <c r="W280" i="8"/>
  <c r="A281" i="8"/>
  <c r="B281" i="8"/>
  <c r="G281" i="8"/>
  <c r="I281" i="8"/>
  <c r="J281" i="8"/>
  <c r="K281" i="8"/>
  <c r="L281" i="8"/>
  <c r="M281" i="8"/>
  <c r="N281" i="8"/>
  <c r="P281" i="8"/>
  <c r="Q281" i="8"/>
  <c r="R281" i="8"/>
  <c r="S281" i="8"/>
  <c r="T281" i="8"/>
  <c r="U281" i="8"/>
  <c r="V281" i="8"/>
  <c r="W281" i="8"/>
  <c r="A282" i="8"/>
  <c r="B282" i="8"/>
  <c r="I282" i="8"/>
  <c r="J282" i="8"/>
  <c r="K282" i="8"/>
  <c r="L282" i="8"/>
  <c r="M282" i="8"/>
  <c r="N282" i="8"/>
  <c r="P282" i="8"/>
  <c r="Q282" i="8"/>
  <c r="R282" i="8"/>
  <c r="S282" i="8"/>
  <c r="T282" i="8"/>
  <c r="U282" i="8"/>
  <c r="V282" i="8"/>
  <c r="W282" i="8"/>
  <c r="A283" i="8"/>
  <c r="B283" i="8"/>
  <c r="I283" i="8"/>
  <c r="J283" i="8"/>
  <c r="K283" i="8"/>
  <c r="L283" i="8"/>
  <c r="M283" i="8"/>
  <c r="N283" i="8"/>
  <c r="P283" i="8"/>
  <c r="Q283" i="8"/>
  <c r="R283" i="8"/>
  <c r="S283" i="8"/>
  <c r="T283" i="8"/>
  <c r="U283" i="8"/>
  <c r="V283" i="8"/>
  <c r="W283" i="8"/>
  <c r="A284" i="8"/>
  <c r="B284" i="8"/>
  <c r="I284" i="8"/>
  <c r="J284" i="8"/>
  <c r="K284" i="8"/>
  <c r="L284" i="8"/>
  <c r="M284" i="8"/>
  <c r="N284" i="8"/>
  <c r="P284" i="8"/>
  <c r="Q284" i="8"/>
  <c r="R284" i="8"/>
  <c r="S284" i="8"/>
  <c r="T284" i="8"/>
  <c r="U284" i="8"/>
  <c r="V284" i="8"/>
  <c r="W284" i="8"/>
  <c r="A285" i="8"/>
  <c r="B285" i="8"/>
  <c r="I285" i="8"/>
  <c r="J285" i="8"/>
  <c r="K285" i="8"/>
  <c r="L285" i="8"/>
  <c r="M285" i="8"/>
  <c r="N285" i="8"/>
  <c r="P285" i="8"/>
  <c r="Q285" i="8"/>
  <c r="R285" i="8"/>
  <c r="S285" i="8"/>
  <c r="T285" i="8"/>
  <c r="U285" i="8"/>
  <c r="V285" i="8"/>
  <c r="W285" i="8"/>
  <c r="A286" i="8"/>
  <c r="B286" i="8"/>
  <c r="I286" i="8"/>
  <c r="J286" i="8"/>
  <c r="K286" i="8"/>
  <c r="L286" i="8"/>
  <c r="M286" i="8"/>
  <c r="N286" i="8"/>
  <c r="P286" i="8"/>
  <c r="Q286" i="8"/>
  <c r="R286" i="8"/>
  <c r="S286" i="8"/>
  <c r="T286" i="8"/>
  <c r="U286" i="8"/>
  <c r="V286" i="8"/>
  <c r="W286" i="8"/>
  <c r="A287" i="8"/>
  <c r="B287" i="8"/>
  <c r="I287" i="8"/>
  <c r="J287" i="8"/>
  <c r="K287" i="8"/>
  <c r="L287" i="8"/>
  <c r="M287" i="8"/>
  <c r="N287" i="8"/>
  <c r="P287" i="8"/>
  <c r="Q287" i="8"/>
  <c r="R287" i="8"/>
  <c r="S287" i="8"/>
  <c r="T287" i="8"/>
  <c r="U287" i="8"/>
  <c r="V287" i="8"/>
  <c r="W287" i="8"/>
  <c r="A288" i="8"/>
  <c r="B288" i="8"/>
  <c r="I288" i="8"/>
  <c r="J288" i="8"/>
  <c r="K288" i="8"/>
  <c r="L288" i="8"/>
  <c r="M288" i="8"/>
  <c r="N288" i="8"/>
  <c r="P288" i="8"/>
  <c r="Q288" i="8"/>
  <c r="R288" i="8"/>
  <c r="S288" i="8"/>
  <c r="T288" i="8"/>
  <c r="U288" i="8"/>
  <c r="V288" i="8"/>
  <c r="W288" i="8"/>
  <c r="A289" i="8"/>
  <c r="B289" i="8"/>
  <c r="I289" i="8"/>
  <c r="J289" i="8"/>
  <c r="K289" i="8"/>
  <c r="L289" i="8"/>
  <c r="M289" i="8"/>
  <c r="N289" i="8"/>
  <c r="P289" i="8"/>
  <c r="Q289" i="8"/>
  <c r="R289" i="8"/>
  <c r="S289" i="8"/>
  <c r="T289" i="8"/>
  <c r="U289" i="8"/>
  <c r="V289" i="8"/>
  <c r="W289" i="8"/>
  <c r="A290" i="8"/>
  <c r="B290" i="8"/>
  <c r="I290" i="8"/>
  <c r="J290" i="8"/>
  <c r="K290" i="8"/>
  <c r="L290" i="8"/>
  <c r="M290" i="8"/>
  <c r="N290" i="8"/>
  <c r="P290" i="8"/>
  <c r="Q290" i="8"/>
  <c r="R290" i="8"/>
  <c r="S290" i="8"/>
  <c r="T290" i="8"/>
  <c r="U290" i="8"/>
  <c r="V290" i="8"/>
  <c r="W290" i="8"/>
  <c r="A291" i="8"/>
  <c r="B291" i="8"/>
  <c r="I291" i="8"/>
  <c r="J291" i="8"/>
  <c r="K291" i="8"/>
  <c r="L291" i="8"/>
  <c r="M291" i="8"/>
  <c r="N291" i="8"/>
  <c r="P291" i="8"/>
  <c r="Q291" i="8"/>
  <c r="R291" i="8"/>
  <c r="S291" i="8"/>
  <c r="T291" i="8"/>
  <c r="U291" i="8"/>
  <c r="V291" i="8"/>
  <c r="W291" i="8"/>
  <c r="A292" i="8"/>
  <c r="B292" i="8"/>
  <c r="I292" i="8"/>
  <c r="J292" i="8"/>
  <c r="K292" i="8"/>
  <c r="L292" i="8"/>
  <c r="M292" i="8"/>
  <c r="N292" i="8"/>
  <c r="P292" i="8"/>
  <c r="Q292" i="8"/>
  <c r="R292" i="8"/>
  <c r="S292" i="8"/>
  <c r="T292" i="8"/>
  <c r="U292" i="8"/>
  <c r="V292" i="8"/>
  <c r="W292" i="8"/>
  <c r="A293" i="8"/>
  <c r="B293" i="8"/>
  <c r="I293" i="8"/>
  <c r="J293" i="8"/>
  <c r="K293" i="8"/>
  <c r="L293" i="8"/>
  <c r="M293" i="8"/>
  <c r="N293" i="8"/>
  <c r="P293" i="8"/>
  <c r="Q293" i="8"/>
  <c r="R293" i="8"/>
  <c r="S293" i="8"/>
  <c r="T293" i="8"/>
  <c r="U293" i="8"/>
  <c r="V293" i="8"/>
  <c r="W293" i="8"/>
  <c r="A294" i="8"/>
  <c r="B294" i="8"/>
  <c r="I294" i="8"/>
  <c r="J294" i="8"/>
  <c r="K294" i="8"/>
  <c r="L294" i="8"/>
  <c r="M294" i="8"/>
  <c r="N294" i="8"/>
  <c r="P294" i="8"/>
  <c r="Q294" i="8"/>
  <c r="R294" i="8"/>
  <c r="S294" i="8"/>
  <c r="T294" i="8"/>
  <c r="U294" i="8"/>
  <c r="V294" i="8"/>
  <c r="W294" i="8"/>
  <c r="A295" i="8"/>
  <c r="B295" i="8"/>
  <c r="I295" i="8"/>
  <c r="J295" i="8"/>
  <c r="K295" i="8"/>
  <c r="L295" i="8"/>
  <c r="M295" i="8"/>
  <c r="N295" i="8"/>
  <c r="P295" i="8"/>
  <c r="Q295" i="8"/>
  <c r="R295" i="8"/>
  <c r="S295" i="8"/>
  <c r="T295" i="8"/>
  <c r="U295" i="8"/>
  <c r="V295" i="8"/>
  <c r="W295" i="8"/>
  <c r="A296" i="8"/>
  <c r="B296" i="8"/>
  <c r="I296" i="8"/>
  <c r="J296" i="8"/>
  <c r="K296" i="8"/>
  <c r="L296" i="8"/>
  <c r="M296" i="8"/>
  <c r="N296" i="8"/>
  <c r="P296" i="8"/>
  <c r="Q296" i="8"/>
  <c r="R296" i="8"/>
  <c r="S296" i="8"/>
  <c r="T296" i="8"/>
  <c r="U296" i="8"/>
  <c r="V296" i="8"/>
  <c r="W296" i="8"/>
  <c r="A297" i="8"/>
  <c r="B297" i="8"/>
  <c r="I297" i="8"/>
  <c r="J297" i="8"/>
  <c r="K297" i="8"/>
  <c r="L297" i="8"/>
  <c r="M297" i="8"/>
  <c r="N297" i="8"/>
  <c r="P297" i="8"/>
  <c r="Q297" i="8"/>
  <c r="R297" i="8"/>
  <c r="S297" i="8"/>
  <c r="T297" i="8"/>
  <c r="U297" i="8"/>
  <c r="V297" i="8"/>
  <c r="W297" i="8"/>
  <c r="A298" i="8"/>
  <c r="B298" i="8"/>
  <c r="I298" i="8"/>
  <c r="J298" i="8"/>
  <c r="K298" i="8"/>
  <c r="L298" i="8"/>
  <c r="M298" i="8"/>
  <c r="N298" i="8"/>
  <c r="P298" i="8"/>
  <c r="Q298" i="8"/>
  <c r="R298" i="8"/>
  <c r="S298" i="8"/>
  <c r="T298" i="8"/>
  <c r="U298" i="8"/>
  <c r="V298" i="8"/>
  <c r="W298" i="8"/>
  <c r="A299" i="8"/>
  <c r="B299" i="8"/>
  <c r="I299" i="8"/>
  <c r="J299" i="8"/>
  <c r="K299" i="8"/>
  <c r="L299" i="8"/>
  <c r="M299" i="8"/>
  <c r="N299" i="8"/>
  <c r="P299" i="8"/>
  <c r="Q299" i="8"/>
  <c r="R299" i="8"/>
  <c r="S299" i="8"/>
  <c r="T299" i="8"/>
  <c r="U299" i="8"/>
  <c r="V299" i="8"/>
  <c r="W299" i="8"/>
  <c r="A300" i="8"/>
  <c r="B300" i="8"/>
  <c r="I300" i="8"/>
  <c r="J300" i="8"/>
  <c r="K300" i="8"/>
  <c r="L300" i="8"/>
  <c r="M300" i="8"/>
  <c r="N300" i="8"/>
  <c r="P300" i="8"/>
  <c r="Q300" i="8"/>
  <c r="R300" i="8"/>
  <c r="S300" i="8"/>
  <c r="T300" i="8"/>
  <c r="U300" i="8"/>
  <c r="V300" i="8"/>
  <c r="W300" i="8"/>
  <c r="A301" i="8"/>
  <c r="B301" i="8"/>
  <c r="I301" i="8"/>
  <c r="J301" i="8"/>
  <c r="K301" i="8"/>
  <c r="L301" i="8"/>
  <c r="M301" i="8"/>
  <c r="N301" i="8"/>
  <c r="P301" i="8"/>
  <c r="Q301" i="8"/>
  <c r="R301" i="8"/>
  <c r="S301" i="8"/>
  <c r="T301" i="8"/>
  <c r="U301" i="8"/>
  <c r="V301" i="8"/>
  <c r="W301" i="8"/>
  <c r="A302" i="8"/>
  <c r="B302" i="8"/>
  <c r="I302" i="8"/>
  <c r="J302" i="8"/>
  <c r="K302" i="8"/>
  <c r="L302" i="8"/>
  <c r="M302" i="8"/>
  <c r="N302" i="8"/>
  <c r="P302" i="8"/>
  <c r="Q302" i="8"/>
  <c r="R302" i="8"/>
  <c r="S302" i="8"/>
  <c r="T302" i="8"/>
  <c r="U302" i="8"/>
  <c r="V302" i="8"/>
  <c r="W302" i="8"/>
  <c r="A303" i="8"/>
  <c r="B303" i="8"/>
  <c r="I303" i="8"/>
  <c r="J303" i="8"/>
  <c r="K303" i="8"/>
  <c r="L303" i="8"/>
  <c r="M303" i="8"/>
  <c r="N303" i="8"/>
  <c r="P303" i="8"/>
  <c r="Q303" i="8"/>
  <c r="R303" i="8"/>
  <c r="S303" i="8"/>
  <c r="T303" i="8"/>
  <c r="U303" i="8"/>
  <c r="V303" i="8"/>
  <c r="W303" i="8"/>
  <c r="A304" i="8"/>
  <c r="B304" i="8"/>
  <c r="I304" i="8"/>
  <c r="J304" i="8"/>
  <c r="K304" i="8"/>
  <c r="L304" i="8"/>
  <c r="M304" i="8"/>
  <c r="N304" i="8"/>
  <c r="P304" i="8"/>
  <c r="Q304" i="8"/>
  <c r="R304" i="8"/>
  <c r="S304" i="8"/>
  <c r="T304" i="8"/>
  <c r="U304" i="8"/>
  <c r="V304" i="8"/>
  <c r="W304" i="8"/>
  <c r="A305" i="8"/>
  <c r="B305" i="8"/>
  <c r="I305" i="8"/>
  <c r="J305" i="8"/>
  <c r="K305" i="8"/>
  <c r="L305" i="8"/>
  <c r="M305" i="8"/>
  <c r="N305" i="8"/>
  <c r="P305" i="8"/>
  <c r="Q305" i="8"/>
  <c r="R305" i="8"/>
  <c r="S305" i="8"/>
  <c r="T305" i="8"/>
  <c r="U305" i="8"/>
  <c r="V305" i="8"/>
  <c r="W305" i="8"/>
  <c r="A306" i="8"/>
  <c r="B306" i="8"/>
  <c r="I306" i="8"/>
  <c r="J306" i="8"/>
  <c r="K306" i="8"/>
  <c r="L306" i="8"/>
  <c r="M306" i="8"/>
  <c r="N306" i="8"/>
  <c r="P306" i="8"/>
  <c r="Q306" i="8"/>
  <c r="R306" i="8"/>
  <c r="S306" i="8"/>
  <c r="T306" i="8"/>
  <c r="U306" i="8"/>
  <c r="V306" i="8"/>
  <c r="W306" i="8"/>
  <c r="A307" i="8"/>
  <c r="B307" i="8"/>
  <c r="I307" i="8"/>
  <c r="J307" i="8"/>
  <c r="K307" i="8"/>
  <c r="L307" i="8"/>
  <c r="M307" i="8"/>
  <c r="N307" i="8"/>
  <c r="P307" i="8"/>
  <c r="Q307" i="8"/>
  <c r="R307" i="8"/>
  <c r="S307" i="8"/>
  <c r="T307" i="8"/>
  <c r="U307" i="8"/>
  <c r="V307" i="8"/>
  <c r="W307" i="8"/>
  <c r="A308" i="8"/>
  <c r="B308" i="8"/>
  <c r="I308" i="8"/>
  <c r="J308" i="8"/>
  <c r="K308" i="8"/>
  <c r="L308" i="8"/>
  <c r="M308" i="8"/>
  <c r="N308" i="8"/>
  <c r="P308" i="8"/>
  <c r="Q308" i="8"/>
  <c r="R308" i="8"/>
  <c r="S308" i="8"/>
  <c r="T308" i="8"/>
  <c r="U308" i="8"/>
  <c r="V308" i="8"/>
  <c r="W308" i="8"/>
  <c r="A309" i="8"/>
  <c r="B309" i="8"/>
  <c r="I309" i="8"/>
  <c r="J309" i="8"/>
  <c r="K309" i="8"/>
  <c r="L309" i="8"/>
  <c r="M309" i="8"/>
  <c r="N309" i="8"/>
  <c r="P309" i="8"/>
  <c r="Q309" i="8"/>
  <c r="R309" i="8"/>
  <c r="S309" i="8"/>
  <c r="T309" i="8"/>
  <c r="U309" i="8"/>
  <c r="V309" i="8"/>
  <c r="W309" i="8"/>
  <c r="A310" i="8"/>
  <c r="B310" i="8"/>
  <c r="I310" i="8"/>
  <c r="J310" i="8"/>
  <c r="K310" i="8"/>
  <c r="L310" i="8"/>
  <c r="M310" i="8"/>
  <c r="N310" i="8"/>
  <c r="P310" i="8"/>
  <c r="Q310" i="8"/>
  <c r="R310" i="8"/>
  <c r="S310" i="8"/>
  <c r="T310" i="8"/>
  <c r="U310" i="8"/>
  <c r="V310" i="8"/>
  <c r="W310" i="8"/>
  <c r="A311" i="8"/>
  <c r="B311" i="8"/>
  <c r="I311" i="8"/>
  <c r="J311" i="8"/>
  <c r="K311" i="8"/>
  <c r="L311" i="8"/>
  <c r="M311" i="8"/>
  <c r="N311" i="8"/>
  <c r="P311" i="8"/>
  <c r="Q311" i="8"/>
  <c r="R311" i="8"/>
  <c r="S311" i="8"/>
  <c r="T311" i="8"/>
  <c r="U311" i="8"/>
  <c r="V311" i="8"/>
  <c r="W311" i="8"/>
  <c r="A312" i="8"/>
  <c r="B312" i="8"/>
  <c r="I312" i="8"/>
  <c r="J312" i="8"/>
  <c r="K312" i="8"/>
  <c r="L312" i="8"/>
  <c r="M312" i="8"/>
  <c r="N312" i="8"/>
  <c r="P312" i="8"/>
  <c r="Q312" i="8"/>
  <c r="R312" i="8"/>
  <c r="S312" i="8"/>
  <c r="T312" i="8"/>
  <c r="U312" i="8"/>
  <c r="V312" i="8"/>
  <c r="W312" i="8"/>
  <c r="A313" i="8"/>
  <c r="B313" i="8"/>
  <c r="I313" i="8"/>
  <c r="J313" i="8"/>
  <c r="K313" i="8"/>
  <c r="L313" i="8"/>
  <c r="M313" i="8"/>
  <c r="N313" i="8"/>
  <c r="P313" i="8"/>
  <c r="Q313" i="8"/>
  <c r="R313" i="8"/>
  <c r="S313" i="8"/>
  <c r="T313" i="8"/>
  <c r="U313" i="8"/>
  <c r="V313" i="8"/>
  <c r="W313" i="8"/>
  <c r="A314" i="8"/>
  <c r="B314" i="8"/>
  <c r="I314" i="8"/>
  <c r="J314" i="8"/>
  <c r="K314" i="8"/>
  <c r="L314" i="8"/>
  <c r="M314" i="8"/>
  <c r="N314" i="8"/>
  <c r="P314" i="8"/>
  <c r="Q314" i="8"/>
  <c r="R314" i="8"/>
  <c r="S314" i="8"/>
  <c r="T314" i="8"/>
  <c r="U314" i="8"/>
  <c r="V314" i="8"/>
  <c r="W314" i="8"/>
  <c r="A315" i="8"/>
  <c r="B315" i="8"/>
  <c r="I315" i="8"/>
  <c r="J315" i="8"/>
  <c r="K315" i="8"/>
  <c r="L315" i="8"/>
  <c r="M315" i="8"/>
  <c r="N315" i="8"/>
  <c r="P315" i="8"/>
  <c r="Q315" i="8"/>
  <c r="R315" i="8"/>
  <c r="S315" i="8"/>
  <c r="T315" i="8"/>
  <c r="U315" i="8"/>
  <c r="V315" i="8"/>
  <c r="W315" i="8"/>
  <c r="A316" i="8"/>
  <c r="B316" i="8"/>
  <c r="I316" i="8"/>
  <c r="J316" i="8"/>
  <c r="K316" i="8"/>
  <c r="L316" i="8"/>
  <c r="M316" i="8"/>
  <c r="N316" i="8"/>
  <c r="P316" i="8"/>
  <c r="Q316" i="8"/>
  <c r="R316" i="8"/>
  <c r="S316" i="8"/>
  <c r="T316" i="8"/>
  <c r="U316" i="8"/>
  <c r="V316" i="8"/>
  <c r="W316" i="8"/>
  <c r="A317" i="8"/>
  <c r="B317" i="8"/>
  <c r="I317" i="8"/>
  <c r="J317" i="8"/>
  <c r="K317" i="8"/>
  <c r="L317" i="8"/>
  <c r="M317" i="8"/>
  <c r="N317" i="8"/>
  <c r="P317" i="8"/>
  <c r="Q317" i="8"/>
  <c r="R317" i="8"/>
  <c r="S317" i="8"/>
  <c r="T317" i="8"/>
  <c r="U317" i="8"/>
  <c r="V317" i="8"/>
  <c r="W317" i="8"/>
  <c r="A318" i="8"/>
  <c r="B318" i="8"/>
  <c r="I318" i="8"/>
  <c r="J318" i="8"/>
  <c r="K318" i="8"/>
  <c r="L318" i="8"/>
  <c r="M318" i="8"/>
  <c r="N318" i="8"/>
  <c r="P318" i="8"/>
  <c r="Q318" i="8"/>
  <c r="R318" i="8"/>
  <c r="S318" i="8"/>
  <c r="T318" i="8"/>
  <c r="U318" i="8"/>
  <c r="V318" i="8"/>
  <c r="W318" i="8"/>
  <c r="A319" i="8"/>
  <c r="B319" i="8"/>
  <c r="I319" i="8"/>
  <c r="J319" i="8"/>
  <c r="K319" i="8"/>
  <c r="L319" i="8"/>
  <c r="M319" i="8"/>
  <c r="N319" i="8"/>
  <c r="P319" i="8"/>
  <c r="Q319" i="8"/>
  <c r="R319" i="8"/>
  <c r="S319" i="8"/>
  <c r="T319" i="8"/>
  <c r="U319" i="8"/>
  <c r="V319" i="8"/>
  <c r="W319" i="8"/>
  <c r="A320" i="8"/>
  <c r="B320" i="8"/>
  <c r="I320" i="8"/>
  <c r="J320" i="8"/>
  <c r="K320" i="8"/>
  <c r="L320" i="8"/>
  <c r="M320" i="8"/>
  <c r="N320" i="8"/>
  <c r="P320" i="8"/>
  <c r="Q320" i="8"/>
  <c r="R320" i="8"/>
  <c r="S320" i="8"/>
  <c r="T320" i="8"/>
  <c r="U320" i="8"/>
  <c r="V320" i="8"/>
  <c r="W320" i="8"/>
  <c r="A321" i="8"/>
  <c r="B321" i="8"/>
  <c r="I321" i="8"/>
  <c r="J321" i="8"/>
  <c r="K321" i="8"/>
  <c r="L321" i="8"/>
  <c r="M321" i="8"/>
  <c r="N321" i="8"/>
  <c r="P321" i="8"/>
  <c r="Q321" i="8"/>
  <c r="R321" i="8"/>
  <c r="S321" i="8"/>
  <c r="T321" i="8"/>
  <c r="U321" i="8"/>
  <c r="V321" i="8"/>
  <c r="W321" i="8"/>
  <c r="A322" i="8"/>
  <c r="B322" i="8"/>
  <c r="I322" i="8"/>
  <c r="J322" i="8"/>
  <c r="K322" i="8"/>
  <c r="L322" i="8"/>
  <c r="M322" i="8"/>
  <c r="N322" i="8"/>
  <c r="P322" i="8"/>
  <c r="Q322" i="8"/>
  <c r="R322" i="8"/>
  <c r="S322" i="8"/>
  <c r="T322" i="8"/>
  <c r="U322" i="8"/>
  <c r="V322" i="8"/>
  <c r="W322" i="8"/>
  <c r="A323" i="8"/>
  <c r="B323" i="8"/>
  <c r="I323" i="8"/>
  <c r="J323" i="8"/>
  <c r="K323" i="8"/>
  <c r="L323" i="8"/>
  <c r="M323" i="8"/>
  <c r="N323" i="8"/>
  <c r="P323" i="8"/>
  <c r="Q323" i="8"/>
  <c r="R323" i="8"/>
  <c r="S323" i="8"/>
  <c r="T323" i="8"/>
  <c r="U323" i="8"/>
  <c r="V323" i="8"/>
  <c r="W323" i="8"/>
  <c r="A324" i="8"/>
  <c r="B324" i="8"/>
  <c r="I324" i="8"/>
  <c r="J324" i="8"/>
  <c r="K324" i="8"/>
  <c r="L324" i="8"/>
  <c r="M324" i="8"/>
  <c r="N324" i="8"/>
  <c r="P324" i="8"/>
  <c r="Q324" i="8"/>
  <c r="R324" i="8"/>
  <c r="S324" i="8"/>
  <c r="T324" i="8"/>
  <c r="U324" i="8"/>
  <c r="V324" i="8"/>
  <c r="W324" i="8"/>
  <c r="A325" i="8"/>
  <c r="B325" i="8"/>
  <c r="I325" i="8"/>
  <c r="J325" i="8"/>
  <c r="K325" i="8"/>
  <c r="L325" i="8"/>
  <c r="M325" i="8"/>
  <c r="N325" i="8"/>
  <c r="P325" i="8"/>
  <c r="Q325" i="8"/>
  <c r="R325" i="8"/>
  <c r="S325" i="8"/>
  <c r="T325" i="8"/>
  <c r="U325" i="8"/>
  <c r="V325" i="8"/>
  <c r="W325" i="8"/>
  <c r="A326" i="8"/>
  <c r="B326" i="8"/>
  <c r="I326" i="8"/>
  <c r="J326" i="8"/>
  <c r="K326" i="8"/>
  <c r="L326" i="8"/>
  <c r="M326" i="8"/>
  <c r="N326" i="8"/>
  <c r="P326" i="8"/>
  <c r="Q326" i="8"/>
  <c r="R326" i="8"/>
  <c r="S326" i="8"/>
  <c r="T326" i="8"/>
  <c r="U326" i="8"/>
  <c r="V326" i="8"/>
  <c r="W326" i="8"/>
  <c r="A327" i="8"/>
  <c r="B327" i="8"/>
  <c r="I327" i="8"/>
  <c r="J327" i="8"/>
  <c r="K327" i="8"/>
  <c r="L327" i="8"/>
  <c r="M327" i="8"/>
  <c r="N327" i="8"/>
  <c r="P327" i="8"/>
  <c r="Q327" i="8"/>
  <c r="R327" i="8"/>
  <c r="S327" i="8"/>
  <c r="T327" i="8"/>
  <c r="U327" i="8"/>
  <c r="V327" i="8"/>
  <c r="W327" i="8"/>
  <c r="A328" i="8"/>
  <c r="B328" i="8"/>
  <c r="I328" i="8"/>
  <c r="J328" i="8"/>
  <c r="K328" i="8"/>
  <c r="L328" i="8"/>
  <c r="M328" i="8"/>
  <c r="N328" i="8"/>
  <c r="P328" i="8"/>
  <c r="Q328" i="8"/>
  <c r="R328" i="8"/>
  <c r="S328" i="8"/>
  <c r="T328" i="8"/>
  <c r="U328" i="8"/>
  <c r="V328" i="8"/>
  <c r="W328" i="8"/>
  <c r="A329" i="8"/>
  <c r="B329" i="8"/>
  <c r="I329" i="8"/>
  <c r="J329" i="8"/>
  <c r="K329" i="8"/>
  <c r="L329" i="8"/>
  <c r="M329" i="8"/>
  <c r="N329" i="8"/>
  <c r="P329" i="8"/>
  <c r="Q329" i="8"/>
  <c r="R329" i="8"/>
  <c r="S329" i="8"/>
  <c r="T329" i="8"/>
  <c r="U329" i="8"/>
  <c r="V329" i="8"/>
  <c r="W329" i="8"/>
  <c r="A330" i="8"/>
  <c r="B330" i="8"/>
  <c r="I330" i="8"/>
  <c r="J330" i="8"/>
  <c r="K330" i="8"/>
  <c r="L330" i="8"/>
  <c r="M330" i="8"/>
  <c r="N330" i="8"/>
  <c r="P330" i="8"/>
  <c r="Q330" i="8"/>
  <c r="R330" i="8"/>
  <c r="S330" i="8"/>
  <c r="T330" i="8"/>
  <c r="U330" i="8"/>
  <c r="V330" i="8"/>
  <c r="W330" i="8"/>
  <c r="A331" i="8"/>
  <c r="B331" i="8"/>
  <c r="I331" i="8"/>
  <c r="J331" i="8"/>
  <c r="K331" i="8"/>
  <c r="L331" i="8"/>
  <c r="M331" i="8"/>
  <c r="N331" i="8"/>
  <c r="P331" i="8"/>
  <c r="Q331" i="8"/>
  <c r="R331" i="8"/>
  <c r="S331" i="8"/>
  <c r="T331" i="8"/>
  <c r="U331" i="8"/>
  <c r="V331" i="8"/>
  <c r="W331" i="8"/>
  <c r="A332" i="8"/>
  <c r="B332" i="8"/>
  <c r="I332" i="8"/>
  <c r="J332" i="8"/>
  <c r="K332" i="8"/>
  <c r="L332" i="8"/>
  <c r="M332" i="8"/>
  <c r="N332" i="8"/>
  <c r="P332" i="8"/>
  <c r="Q332" i="8"/>
  <c r="R332" i="8"/>
  <c r="S332" i="8"/>
  <c r="T332" i="8"/>
  <c r="U332" i="8"/>
  <c r="V332" i="8"/>
  <c r="W332" i="8"/>
  <c r="A333" i="8"/>
  <c r="B333" i="8"/>
  <c r="I333" i="8"/>
  <c r="J333" i="8"/>
  <c r="K333" i="8"/>
  <c r="L333" i="8"/>
  <c r="M333" i="8"/>
  <c r="N333" i="8"/>
  <c r="P333" i="8"/>
  <c r="Q333" i="8"/>
  <c r="R333" i="8"/>
  <c r="S333" i="8"/>
  <c r="T333" i="8"/>
  <c r="U333" i="8"/>
  <c r="V333" i="8"/>
  <c r="W333" i="8"/>
  <c r="A334" i="8"/>
  <c r="B334" i="8"/>
  <c r="I334" i="8"/>
  <c r="J334" i="8"/>
  <c r="K334" i="8"/>
  <c r="L334" i="8"/>
  <c r="M334" i="8"/>
  <c r="N334" i="8"/>
  <c r="P334" i="8"/>
  <c r="Q334" i="8"/>
  <c r="R334" i="8"/>
  <c r="S334" i="8"/>
  <c r="T334" i="8"/>
  <c r="U334" i="8"/>
  <c r="V334" i="8"/>
  <c r="W334" i="8"/>
  <c r="A335" i="8"/>
  <c r="B335" i="8"/>
  <c r="I335" i="8"/>
  <c r="J335" i="8"/>
  <c r="K335" i="8"/>
  <c r="L335" i="8"/>
  <c r="M335" i="8"/>
  <c r="N335" i="8"/>
  <c r="P335" i="8"/>
  <c r="Q335" i="8"/>
  <c r="R335" i="8"/>
  <c r="S335" i="8"/>
  <c r="T335" i="8"/>
  <c r="U335" i="8"/>
  <c r="V335" i="8"/>
  <c r="W335" i="8"/>
  <c r="A336" i="8"/>
  <c r="B336" i="8"/>
  <c r="I336" i="8"/>
  <c r="J336" i="8"/>
  <c r="K336" i="8"/>
  <c r="L336" i="8"/>
  <c r="M336" i="8"/>
  <c r="N336" i="8"/>
  <c r="P336" i="8"/>
  <c r="Q336" i="8"/>
  <c r="R336" i="8"/>
  <c r="S336" i="8"/>
  <c r="T336" i="8"/>
  <c r="U336" i="8"/>
  <c r="V336" i="8"/>
  <c r="W336" i="8"/>
  <c r="A337" i="8"/>
  <c r="B337" i="8"/>
  <c r="I337" i="8"/>
  <c r="J337" i="8"/>
  <c r="K337" i="8"/>
  <c r="L337" i="8"/>
  <c r="M337" i="8"/>
  <c r="N337" i="8"/>
  <c r="P337" i="8"/>
  <c r="Q337" i="8"/>
  <c r="R337" i="8"/>
  <c r="S337" i="8"/>
  <c r="T337" i="8"/>
  <c r="U337" i="8"/>
  <c r="V337" i="8"/>
  <c r="W337" i="8"/>
  <c r="A338" i="8"/>
  <c r="B338" i="8"/>
  <c r="I338" i="8"/>
  <c r="J338" i="8"/>
  <c r="K338" i="8"/>
  <c r="L338" i="8"/>
  <c r="M338" i="8"/>
  <c r="N338" i="8"/>
  <c r="P338" i="8"/>
  <c r="Q338" i="8"/>
  <c r="R338" i="8"/>
  <c r="S338" i="8"/>
  <c r="T338" i="8"/>
  <c r="U338" i="8"/>
  <c r="V338" i="8"/>
  <c r="W338" i="8"/>
  <c r="A339" i="8"/>
  <c r="B339" i="8"/>
  <c r="I339" i="8"/>
  <c r="J339" i="8"/>
  <c r="K339" i="8"/>
  <c r="L339" i="8"/>
  <c r="M339" i="8"/>
  <c r="N339" i="8"/>
  <c r="P339" i="8"/>
  <c r="Q339" i="8"/>
  <c r="R339" i="8"/>
  <c r="S339" i="8"/>
  <c r="T339" i="8"/>
  <c r="U339" i="8"/>
  <c r="V339" i="8"/>
  <c r="W339" i="8"/>
  <c r="A340" i="8"/>
  <c r="B340" i="8"/>
  <c r="I340" i="8"/>
  <c r="J340" i="8"/>
  <c r="K340" i="8"/>
  <c r="L340" i="8"/>
  <c r="M340" i="8"/>
  <c r="N340" i="8"/>
  <c r="P340" i="8"/>
  <c r="Q340" i="8"/>
  <c r="R340" i="8"/>
  <c r="S340" i="8"/>
  <c r="T340" i="8"/>
  <c r="U340" i="8"/>
  <c r="V340" i="8"/>
  <c r="W340" i="8"/>
  <c r="A341" i="8"/>
  <c r="B341" i="8"/>
  <c r="I341" i="8"/>
  <c r="J341" i="8"/>
  <c r="K341" i="8"/>
  <c r="L341" i="8"/>
  <c r="M341" i="8"/>
  <c r="N341" i="8"/>
  <c r="P341" i="8"/>
  <c r="Q341" i="8"/>
  <c r="R341" i="8"/>
  <c r="S341" i="8"/>
  <c r="T341" i="8"/>
  <c r="U341" i="8"/>
  <c r="V341" i="8"/>
  <c r="W341" i="8"/>
  <c r="A342" i="8"/>
  <c r="B342" i="8"/>
  <c r="I342" i="8"/>
  <c r="J342" i="8"/>
  <c r="K342" i="8"/>
  <c r="L342" i="8"/>
  <c r="M342" i="8"/>
  <c r="N342" i="8"/>
  <c r="P342" i="8"/>
  <c r="Q342" i="8"/>
  <c r="R342" i="8"/>
  <c r="S342" i="8"/>
  <c r="T342" i="8"/>
  <c r="U342" i="8"/>
  <c r="V342" i="8"/>
  <c r="W342" i="8"/>
  <c r="A343" i="8"/>
  <c r="B343" i="8"/>
  <c r="I343" i="8"/>
  <c r="J343" i="8"/>
  <c r="K343" i="8"/>
  <c r="L343" i="8"/>
  <c r="M343" i="8"/>
  <c r="N343" i="8"/>
  <c r="P343" i="8"/>
  <c r="Q343" i="8"/>
  <c r="R343" i="8"/>
  <c r="S343" i="8"/>
  <c r="T343" i="8"/>
  <c r="U343" i="8"/>
  <c r="V343" i="8"/>
  <c r="W343" i="8"/>
  <c r="A344" i="8"/>
  <c r="B344" i="8"/>
  <c r="I344" i="8"/>
  <c r="J344" i="8"/>
  <c r="K344" i="8"/>
  <c r="L344" i="8"/>
  <c r="M344" i="8"/>
  <c r="N344" i="8"/>
  <c r="P344" i="8"/>
  <c r="Q344" i="8"/>
  <c r="R344" i="8"/>
  <c r="S344" i="8"/>
  <c r="T344" i="8"/>
  <c r="U344" i="8"/>
  <c r="V344" i="8"/>
  <c r="W344" i="8"/>
  <c r="A345" i="8"/>
  <c r="B345" i="8"/>
  <c r="I345" i="8"/>
  <c r="J345" i="8"/>
  <c r="K345" i="8"/>
  <c r="L345" i="8"/>
  <c r="M345" i="8"/>
  <c r="N345" i="8"/>
  <c r="P345" i="8"/>
  <c r="Q345" i="8"/>
  <c r="R345" i="8"/>
  <c r="S345" i="8"/>
  <c r="T345" i="8"/>
  <c r="U345" i="8"/>
  <c r="V345" i="8"/>
  <c r="W345" i="8"/>
  <c r="A346" i="8"/>
  <c r="B346" i="8"/>
  <c r="I346" i="8"/>
  <c r="J346" i="8"/>
  <c r="K346" i="8"/>
  <c r="L346" i="8"/>
  <c r="M346" i="8"/>
  <c r="N346" i="8"/>
  <c r="P346" i="8"/>
  <c r="Q346" i="8"/>
  <c r="R346" i="8"/>
  <c r="S346" i="8"/>
  <c r="T346" i="8"/>
  <c r="U346" i="8"/>
  <c r="V346" i="8"/>
  <c r="W346" i="8"/>
  <c r="A347" i="8"/>
  <c r="B347" i="8"/>
  <c r="I347" i="8"/>
  <c r="J347" i="8"/>
  <c r="K347" i="8"/>
  <c r="L347" i="8"/>
  <c r="M347" i="8"/>
  <c r="N347" i="8"/>
  <c r="P347" i="8"/>
  <c r="Q347" i="8"/>
  <c r="R347" i="8"/>
  <c r="S347" i="8"/>
  <c r="T347" i="8"/>
  <c r="U347" i="8"/>
  <c r="V347" i="8"/>
  <c r="W347" i="8"/>
  <c r="A348" i="8"/>
  <c r="B348" i="8"/>
  <c r="I348" i="8"/>
  <c r="J348" i="8"/>
  <c r="K348" i="8"/>
  <c r="L348" i="8"/>
  <c r="M348" i="8"/>
  <c r="N348" i="8"/>
  <c r="P348" i="8"/>
  <c r="Q348" i="8"/>
  <c r="R348" i="8"/>
  <c r="S348" i="8"/>
  <c r="T348" i="8"/>
  <c r="U348" i="8"/>
  <c r="V348" i="8"/>
  <c r="W348" i="8"/>
  <c r="A349" i="8"/>
  <c r="B349" i="8"/>
  <c r="I349" i="8"/>
  <c r="J349" i="8"/>
  <c r="K349" i="8"/>
  <c r="L349" i="8"/>
  <c r="M349" i="8"/>
  <c r="N349" i="8"/>
  <c r="P349" i="8"/>
  <c r="Q349" i="8"/>
  <c r="R349" i="8"/>
  <c r="S349" i="8"/>
  <c r="T349" i="8"/>
  <c r="U349" i="8"/>
  <c r="V349" i="8"/>
  <c r="W349" i="8"/>
  <c r="A350" i="8"/>
  <c r="B350" i="8"/>
  <c r="I350" i="8"/>
  <c r="J350" i="8"/>
  <c r="K350" i="8"/>
  <c r="L350" i="8"/>
  <c r="M350" i="8"/>
  <c r="N350" i="8"/>
  <c r="P350" i="8"/>
  <c r="Q350" i="8"/>
  <c r="R350" i="8"/>
  <c r="S350" i="8"/>
  <c r="T350" i="8"/>
  <c r="U350" i="8"/>
  <c r="V350" i="8"/>
  <c r="W350" i="8"/>
  <c r="A351" i="8"/>
  <c r="B351" i="8"/>
  <c r="I351" i="8"/>
  <c r="J351" i="8"/>
  <c r="K351" i="8"/>
  <c r="L351" i="8"/>
  <c r="M351" i="8"/>
  <c r="N351" i="8"/>
  <c r="P351" i="8"/>
  <c r="Q351" i="8"/>
  <c r="R351" i="8"/>
  <c r="S351" i="8"/>
  <c r="T351" i="8"/>
  <c r="U351" i="8"/>
  <c r="V351" i="8"/>
  <c r="W351" i="8"/>
  <c r="A352" i="8"/>
  <c r="B352" i="8"/>
  <c r="I352" i="8"/>
  <c r="J352" i="8"/>
  <c r="K352" i="8"/>
  <c r="L352" i="8"/>
  <c r="M352" i="8"/>
  <c r="N352" i="8"/>
  <c r="P352" i="8"/>
  <c r="Q352" i="8"/>
  <c r="R352" i="8"/>
  <c r="S352" i="8"/>
  <c r="T352" i="8"/>
  <c r="U352" i="8"/>
  <c r="V352" i="8"/>
  <c r="W352" i="8"/>
  <c r="A353" i="8"/>
  <c r="B353" i="8"/>
  <c r="I353" i="8"/>
  <c r="J353" i="8"/>
  <c r="K353" i="8"/>
  <c r="L353" i="8"/>
  <c r="M353" i="8"/>
  <c r="N353" i="8"/>
  <c r="P353" i="8"/>
  <c r="Q353" i="8"/>
  <c r="R353" i="8"/>
  <c r="S353" i="8"/>
  <c r="T353" i="8"/>
  <c r="U353" i="8"/>
  <c r="V353" i="8"/>
  <c r="W353" i="8"/>
  <c r="A354" i="8"/>
  <c r="B354" i="8"/>
  <c r="I354" i="8"/>
  <c r="J354" i="8"/>
  <c r="K354" i="8"/>
  <c r="L354" i="8"/>
  <c r="M354" i="8"/>
  <c r="N354" i="8"/>
  <c r="P354" i="8"/>
  <c r="Q354" i="8"/>
  <c r="R354" i="8"/>
  <c r="S354" i="8"/>
  <c r="T354" i="8"/>
  <c r="U354" i="8"/>
  <c r="V354" i="8"/>
  <c r="W354" i="8"/>
  <c r="A355" i="8"/>
  <c r="B355" i="8"/>
  <c r="I355" i="8"/>
  <c r="J355" i="8"/>
  <c r="K355" i="8"/>
  <c r="L355" i="8"/>
  <c r="M355" i="8"/>
  <c r="N355" i="8"/>
  <c r="P355" i="8"/>
  <c r="Q355" i="8"/>
  <c r="R355" i="8"/>
  <c r="S355" i="8"/>
  <c r="T355" i="8"/>
  <c r="U355" i="8"/>
  <c r="V355" i="8"/>
  <c r="W355" i="8"/>
  <c r="A356" i="8"/>
  <c r="B356" i="8"/>
  <c r="I356" i="8"/>
  <c r="J356" i="8"/>
  <c r="K356" i="8"/>
  <c r="L356" i="8"/>
  <c r="M356" i="8"/>
  <c r="N356" i="8"/>
  <c r="P356" i="8"/>
  <c r="Q356" i="8"/>
  <c r="R356" i="8"/>
  <c r="S356" i="8"/>
  <c r="T356" i="8"/>
  <c r="U356" i="8"/>
  <c r="V356" i="8"/>
  <c r="W356" i="8"/>
  <c r="A357" i="8"/>
  <c r="B357" i="8"/>
  <c r="I357" i="8"/>
  <c r="J357" i="8"/>
  <c r="K357" i="8"/>
  <c r="L357" i="8"/>
  <c r="M357" i="8"/>
  <c r="N357" i="8"/>
  <c r="P357" i="8"/>
  <c r="Q357" i="8"/>
  <c r="R357" i="8"/>
  <c r="S357" i="8"/>
  <c r="T357" i="8"/>
  <c r="U357" i="8"/>
  <c r="V357" i="8"/>
  <c r="W357" i="8"/>
  <c r="A358" i="8"/>
  <c r="B358" i="8"/>
  <c r="I358" i="8"/>
  <c r="J358" i="8"/>
  <c r="K358" i="8"/>
  <c r="L358" i="8"/>
  <c r="M358" i="8"/>
  <c r="N358" i="8"/>
  <c r="P358" i="8"/>
  <c r="Q358" i="8"/>
  <c r="R358" i="8"/>
  <c r="S358" i="8"/>
  <c r="T358" i="8"/>
  <c r="U358" i="8"/>
  <c r="V358" i="8"/>
  <c r="W358" i="8"/>
  <c r="A359" i="8"/>
  <c r="B359" i="8"/>
  <c r="I359" i="8"/>
  <c r="J359" i="8"/>
  <c r="K359" i="8"/>
  <c r="L359" i="8"/>
  <c r="M359" i="8"/>
  <c r="N359" i="8"/>
  <c r="P359" i="8"/>
  <c r="Q359" i="8"/>
  <c r="R359" i="8"/>
  <c r="S359" i="8"/>
  <c r="T359" i="8"/>
  <c r="U359" i="8"/>
  <c r="V359" i="8"/>
  <c r="W359" i="8"/>
  <c r="A360" i="8"/>
  <c r="B360" i="8"/>
  <c r="I360" i="8"/>
  <c r="J360" i="8"/>
  <c r="K360" i="8"/>
  <c r="L360" i="8"/>
  <c r="M360" i="8"/>
  <c r="N360" i="8"/>
  <c r="P360" i="8"/>
  <c r="Q360" i="8"/>
  <c r="R360" i="8"/>
  <c r="S360" i="8"/>
  <c r="T360" i="8"/>
  <c r="U360" i="8"/>
  <c r="V360" i="8"/>
  <c r="W360" i="8"/>
  <c r="A361" i="8"/>
  <c r="B361" i="8"/>
  <c r="I361" i="8"/>
  <c r="J361" i="8"/>
  <c r="K361" i="8"/>
  <c r="L361" i="8"/>
  <c r="M361" i="8"/>
  <c r="N361" i="8"/>
  <c r="P361" i="8"/>
  <c r="Q361" i="8"/>
  <c r="R361" i="8"/>
  <c r="S361" i="8"/>
  <c r="T361" i="8"/>
  <c r="U361" i="8"/>
  <c r="V361" i="8"/>
  <c r="W361" i="8"/>
  <c r="A362" i="8"/>
  <c r="B362" i="8"/>
  <c r="I362" i="8"/>
  <c r="J362" i="8"/>
  <c r="K362" i="8"/>
  <c r="L362" i="8"/>
  <c r="M362" i="8"/>
  <c r="N362" i="8"/>
  <c r="P362" i="8"/>
  <c r="Q362" i="8"/>
  <c r="R362" i="8"/>
  <c r="S362" i="8"/>
  <c r="T362" i="8"/>
  <c r="U362" i="8"/>
  <c r="V362" i="8"/>
  <c r="W362" i="8"/>
  <c r="A363" i="8"/>
  <c r="B363" i="8"/>
  <c r="I363" i="8"/>
  <c r="J363" i="8"/>
  <c r="K363" i="8"/>
  <c r="L363" i="8"/>
  <c r="M363" i="8"/>
  <c r="N363" i="8"/>
  <c r="P363" i="8"/>
  <c r="Q363" i="8"/>
  <c r="R363" i="8"/>
  <c r="S363" i="8"/>
  <c r="T363" i="8"/>
  <c r="U363" i="8"/>
  <c r="V363" i="8"/>
  <c r="W363" i="8"/>
  <c r="A364" i="8"/>
  <c r="B364" i="8"/>
  <c r="I364" i="8"/>
  <c r="J364" i="8"/>
  <c r="K364" i="8"/>
  <c r="L364" i="8"/>
  <c r="M364" i="8"/>
  <c r="N364" i="8"/>
  <c r="P364" i="8"/>
  <c r="Q364" i="8"/>
  <c r="R364" i="8"/>
  <c r="S364" i="8"/>
  <c r="T364" i="8"/>
  <c r="U364" i="8"/>
  <c r="V364" i="8"/>
  <c r="W364" i="8"/>
  <c r="A365" i="8"/>
  <c r="B365" i="8"/>
  <c r="I365" i="8"/>
  <c r="J365" i="8"/>
  <c r="K365" i="8"/>
  <c r="L365" i="8"/>
  <c r="M365" i="8"/>
  <c r="N365" i="8"/>
  <c r="P365" i="8"/>
  <c r="Q365" i="8"/>
  <c r="R365" i="8"/>
  <c r="S365" i="8"/>
  <c r="T365" i="8"/>
  <c r="U365" i="8"/>
  <c r="V365" i="8"/>
  <c r="W365" i="8"/>
  <c r="A366" i="8"/>
  <c r="B366" i="8"/>
  <c r="I366" i="8"/>
  <c r="J366" i="8"/>
  <c r="K366" i="8"/>
  <c r="L366" i="8"/>
  <c r="M366" i="8"/>
  <c r="N366" i="8"/>
  <c r="P366" i="8"/>
  <c r="Q366" i="8"/>
  <c r="R366" i="8"/>
  <c r="S366" i="8"/>
  <c r="T366" i="8"/>
  <c r="U366" i="8"/>
  <c r="V366" i="8"/>
  <c r="W366" i="8"/>
  <c r="A367" i="8"/>
  <c r="B367" i="8"/>
  <c r="I367" i="8"/>
  <c r="J367" i="8"/>
  <c r="K367" i="8"/>
  <c r="L367" i="8"/>
  <c r="M367" i="8"/>
  <c r="N367" i="8"/>
  <c r="P367" i="8"/>
  <c r="Q367" i="8"/>
  <c r="R367" i="8"/>
  <c r="S367" i="8"/>
  <c r="T367" i="8"/>
  <c r="U367" i="8"/>
  <c r="V367" i="8"/>
  <c r="W367" i="8"/>
  <c r="A368" i="8"/>
  <c r="B368" i="8"/>
  <c r="I368" i="8"/>
  <c r="J368" i="8"/>
  <c r="K368" i="8"/>
  <c r="L368" i="8"/>
  <c r="M368" i="8"/>
  <c r="N368" i="8"/>
  <c r="P368" i="8"/>
  <c r="Q368" i="8"/>
  <c r="R368" i="8"/>
  <c r="S368" i="8"/>
  <c r="T368" i="8"/>
  <c r="U368" i="8"/>
  <c r="V368" i="8"/>
  <c r="W368" i="8"/>
  <c r="A369" i="8"/>
  <c r="B369" i="8"/>
  <c r="I369" i="8"/>
  <c r="J369" i="8"/>
  <c r="K369" i="8"/>
  <c r="L369" i="8"/>
  <c r="M369" i="8"/>
  <c r="N369" i="8"/>
  <c r="P369" i="8"/>
  <c r="Q369" i="8"/>
  <c r="R369" i="8"/>
  <c r="S369" i="8"/>
  <c r="T369" i="8"/>
  <c r="U369" i="8"/>
  <c r="V369" i="8"/>
  <c r="W369" i="8"/>
  <c r="A370" i="8"/>
  <c r="B370" i="8"/>
  <c r="I370" i="8"/>
  <c r="J370" i="8"/>
  <c r="K370" i="8"/>
  <c r="L370" i="8"/>
  <c r="M370" i="8"/>
  <c r="N370" i="8"/>
  <c r="P370" i="8"/>
  <c r="Q370" i="8"/>
  <c r="R370" i="8"/>
  <c r="S370" i="8"/>
  <c r="T370" i="8"/>
  <c r="U370" i="8"/>
  <c r="V370" i="8"/>
  <c r="W370" i="8"/>
  <c r="A371" i="8"/>
  <c r="B371" i="8"/>
  <c r="I371" i="8"/>
  <c r="J371" i="8"/>
  <c r="K371" i="8"/>
  <c r="L371" i="8"/>
  <c r="M371" i="8"/>
  <c r="N371" i="8"/>
  <c r="P371" i="8"/>
  <c r="Q371" i="8"/>
  <c r="R371" i="8"/>
  <c r="S371" i="8"/>
  <c r="T371" i="8"/>
  <c r="U371" i="8"/>
  <c r="V371" i="8"/>
  <c r="W371" i="8"/>
  <c r="B1" i="33"/>
  <c r="C1" i="33"/>
  <c r="D1" i="33"/>
  <c r="E1" i="33"/>
  <c r="F1" i="33"/>
  <c r="G1" i="33"/>
  <c r="H1" i="33"/>
  <c r="I1" i="33"/>
  <c r="J1" i="33"/>
  <c r="K1" i="33"/>
  <c r="L1" i="33"/>
  <c r="M1" i="33"/>
  <c r="N1" i="33"/>
  <c r="O1" i="33"/>
  <c r="P1" i="33"/>
  <c r="Q1" i="33"/>
  <c r="R1" i="33"/>
  <c r="S1" i="33"/>
  <c r="T1" i="33"/>
  <c r="U1" i="33"/>
  <c r="V1" i="33"/>
  <c r="W1" i="33"/>
  <c r="K2" i="33"/>
  <c r="K3" i="33"/>
  <c r="L3" i="33"/>
  <c r="T3" i="33"/>
  <c r="B6" i="33"/>
  <c r="I6" i="33"/>
  <c r="J6" i="33"/>
  <c r="K6" i="33"/>
  <c r="L6" i="33"/>
  <c r="M6" i="33"/>
  <c r="N6" i="33"/>
  <c r="P6" i="33"/>
  <c r="Q6" i="33"/>
  <c r="R6" i="33"/>
  <c r="S6" i="33"/>
  <c r="T6" i="33"/>
  <c r="U6" i="33"/>
  <c r="V6" i="33"/>
  <c r="W6" i="33"/>
  <c r="A7" i="33"/>
  <c r="B7" i="33"/>
  <c r="I7" i="33"/>
  <c r="J7" i="33"/>
  <c r="K7" i="33"/>
  <c r="L7" i="33"/>
  <c r="M7" i="33"/>
  <c r="N7" i="33"/>
  <c r="P7" i="33"/>
  <c r="Q7" i="33"/>
  <c r="R7" i="33"/>
  <c r="S7" i="33"/>
  <c r="T7" i="33"/>
  <c r="U7" i="33"/>
  <c r="V7" i="33"/>
  <c r="W7" i="33"/>
  <c r="A8" i="33"/>
  <c r="B8" i="33"/>
  <c r="I8" i="33"/>
  <c r="J8" i="33"/>
  <c r="K8" i="33"/>
  <c r="L8" i="33"/>
  <c r="M8" i="33"/>
  <c r="N8" i="33"/>
  <c r="P8" i="33"/>
  <c r="Q8" i="33"/>
  <c r="R8" i="33"/>
  <c r="S8" i="33"/>
  <c r="T8" i="33"/>
  <c r="U8" i="33"/>
  <c r="V8" i="33"/>
  <c r="W8" i="33"/>
  <c r="A9" i="33"/>
  <c r="B9" i="33"/>
  <c r="I9" i="33"/>
  <c r="J9" i="33"/>
  <c r="K9" i="33"/>
  <c r="L9" i="33"/>
  <c r="M9" i="33"/>
  <c r="N9" i="33"/>
  <c r="P9" i="33"/>
  <c r="Q9" i="33"/>
  <c r="R9" i="33"/>
  <c r="S9" i="33"/>
  <c r="T9" i="33"/>
  <c r="U9" i="33"/>
  <c r="V9" i="33"/>
  <c r="W9" i="33"/>
  <c r="A10" i="33"/>
  <c r="B10" i="33"/>
  <c r="I10" i="33"/>
  <c r="J10" i="33"/>
  <c r="K10" i="33"/>
  <c r="L10" i="33"/>
  <c r="M10" i="33"/>
  <c r="N10" i="33"/>
  <c r="P10" i="33"/>
  <c r="Q10" i="33"/>
  <c r="R10" i="33"/>
  <c r="S10" i="33"/>
  <c r="T10" i="33"/>
  <c r="U10" i="33"/>
  <c r="V10" i="33"/>
  <c r="W10" i="33"/>
  <c r="A11" i="33"/>
  <c r="B11" i="33"/>
  <c r="I11" i="33"/>
  <c r="J11" i="33"/>
  <c r="K11" i="33"/>
  <c r="L11" i="33"/>
  <c r="M11" i="33"/>
  <c r="N11" i="33"/>
  <c r="P11" i="33"/>
  <c r="Q11" i="33"/>
  <c r="R11" i="33"/>
  <c r="S11" i="33"/>
  <c r="T11" i="33"/>
  <c r="U11" i="33"/>
  <c r="V11" i="33"/>
  <c r="W11" i="33"/>
  <c r="A12" i="33"/>
  <c r="B12" i="33"/>
  <c r="I12" i="33"/>
  <c r="J12" i="33"/>
  <c r="K12" i="33"/>
  <c r="L12" i="33"/>
  <c r="M12" i="33"/>
  <c r="N12" i="33"/>
  <c r="P12" i="33"/>
  <c r="Q12" i="33"/>
  <c r="R12" i="33"/>
  <c r="S12" i="33"/>
  <c r="T12" i="33"/>
  <c r="U12" i="33"/>
  <c r="V12" i="33"/>
  <c r="W12" i="33"/>
  <c r="A13" i="33"/>
  <c r="B13" i="33"/>
  <c r="I13" i="33"/>
  <c r="J13" i="33"/>
  <c r="K13" i="33"/>
  <c r="L13" i="33"/>
  <c r="M13" i="33"/>
  <c r="N13" i="33"/>
  <c r="P13" i="33"/>
  <c r="Q13" i="33"/>
  <c r="R13" i="33"/>
  <c r="S13" i="33"/>
  <c r="T13" i="33"/>
  <c r="U13" i="33"/>
  <c r="V13" i="33"/>
  <c r="W13" i="33"/>
  <c r="A14" i="33"/>
  <c r="B14" i="33"/>
  <c r="I14" i="33"/>
  <c r="J14" i="33"/>
  <c r="K14" i="33"/>
  <c r="L14" i="33"/>
  <c r="M14" i="33"/>
  <c r="N14" i="33"/>
  <c r="P14" i="33"/>
  <c r="Q14" i="33"/>
  <c r="R14" i="33"/>
  <c r="S14" i="33"/>
  <c r="T14" i="33"/>
  <c r="U14" i="33"/>
  <c r="V14" i="33"/>
  <c r="W14" i="33"/>
  <c r="A15" i="33"/>
  <c r="B15" i="33"/>
  <c r="I15" i="33"/>
  <c r="J15" i="33"/>
  <c r="K15" i="33"/>
  <c r="L15" i="33"/>
  <c r="M15" i="33"/>
  <c r="N15" i="33"/>
  <c r="P15" i="33"/>
  <c r="Q15" i="33"/>
  <c r="R15" i="33"/>
  <c r="S15" i="33"/>
  <c r="T15" i="33"/>
  <c r="U15" i="33"/>
  <c r="V15" i="33"/>
  <c r="W15" i="33"/>
  <c r="A16" i="33"/>
  <c r="B16" i="33"/>
  <c r="I16" i="33"/>
  <c r="J16" i="33"/>
  <c r="K16" i="33"/>
  <c r="L16" i="33"/>
  <c r="M16" i="33"/>
  <c r="N16" i="33"/>
  <c r="P16" i="33"/>
  <c r="Q16" i="33"/>
  <c r="R16" i="33"/>
  <c r="S16" i="33"/>
  <c r="T16" i="33"/>
  <c r="U16" i="33"/>
  <c r="V16" i="33"/>
  <c r="W16" i="33"/>
  <c r="A17" i="33"/>
  <c r="B17" i="33"/>
  <c r="I17" i="33"/>
  <c r="J17" i="33"/>
  <c r="K17" i="33"/>
  <c r="L17" i="33"/>
  <c r="M17" i="33"/>
  <c r="N17" i="33"/>
  <c r="P17" i="33"/>
  <c r="Q17" i="33"/>
  <c r="R17" i="33"/>
  <c r="S17" i="33"/>
  <c r="T17" i="33"/>
  <c r="U17" i="33"/>
  <c r="V17" i="33"/>
  <c r="W17" i="33"/>
  <c r="A18" i="33"/>
  <c r="B18" i="33"/>
  <c r="I18" i="33"/>
  <c r="J18" i="33"/>
  <c r="K18" i="33"/>
  <c r="L18" i="33"/>
  <c r="M18" i="33"/>
  <c r="N18" i="33"/>
  <c r="P18" i="33"/>
  <c r="Q18" i="33"/>
  <c r="R18" i="33"/>
  <c r="S18" i="33"/>
  <c r="T18" i="33"/>
  <c r="U18" i="33"/>
  <c r="V18" i="33"/>
  <c r="W18" i="33"/>
  <c r="A19" i="33"/>
  <c r="B19" i="33"/>
  <c r="I19" i="33"/>
  <c r="J19" i="33"/>
  <c r="K19" i="33"/>
  <c r="L19" i="33"/>
  <c r="M19" i="33"/>
  <c r="N19" i="33"/>
  <c r="P19" i="33"/>
  <c r="Q19" i="33"/>
  <c r="R19" i="33"/>
  <c r="S19" i="33"/>
  <c r="T19" i="33"/>
  <c r="U19" i="33"/>
  <c r="V19" i="33"/>
  <c r="W19" i="33"/>
  <c r="A20" i="33"/>
  <c r="B20" i="33"/>
  <c r="I20" i="33"/>
  <c r="J20" i="33"/>
  <c r="K20" i="33"/>
  <c r="L20" i="33"/>
  <c r="M20" i="33"/>
  <c r="N20" i="33"/>
  <c r="P20" i="33"/>
  <c r="Q20" i="33"/>
  <c r="R20" i="33"/>
  <c r="S20" i="33"/>
  <c r="T20" i="33"/>
  <c r="U20" i="33"/>
  <c r="V20" i="33"/>
  <c r="W20" i="33"/>
  <c r="A21" i="33"/>
  <c r="B21" i="33"/>
  <c r="I21" i="33"/>
  <c r="J21" i="33"/>
  <c r="K21" i="33"/>
  <c r="L21" i="33"/>
  <c r="M21" i="33"/>
  <c r="N21" i="33"/>
  <c r="P21" i="33"/>
  <c r="Q21" i="33"/>
  <c r="R21" i="33"/>
  <c r="S21" i="33"/>
  <c r="T21" i="33"/>
  <c r="U21" i="33"/>
  <c r="V21" i="33"/>
  <c r="W21" i="33"/>
  <c r="A22" i="33"/>
  <c r="B22" i="33"/>
  <c r="I22" i="33"/>
  <c r="J22" i="33"/>
  <c r="K22" i="33"/>
  <c r="L22" i="33"/>
  <c r="M22" i="33"/>
  <c r="N22" i="33"/>
  <c r="P22" i="33"/>
  <c r="Q22" i="33"/>
  <c r="R22" i="33"/>
  <c r="S22" i="33"/>
  <c r="T22" i="33"/>
  <c r="U22" i="33"/>
  <c r="V22" i="33"/>
  <c r="W22" i="33"/>
  <c r="A23" i="33"/>
  <c r="B23" i="33"/>
  <c r="I23" i="33"/>
  <c r="J23" i="33"/>
  <c r="K23" i="33"/>
  <c r="L23" i="33"/>
  <c r="M23" i="33"/>
  <c r="N23" i="33"/>
  <c r="P23" i="33"/>
  <c r="Q23" i="33"/>
  <c r="R23" i="33"/>
  <c r="S23" i="33"/>
  <c r="T23" i="33"/>
  <c r="U23" i="33"/>
  <c r="V23" i="33"/>
  <c r="W23" i="33"/>
  <c r="A24" i="33"/>
  <c r="B24" i="33"/>
  <c r="I24" i="33"/>
  <c r="J24" i="33"/>
  <c r="K24" i="33"/>
  <c r="L24" i="33"/>
  <c r="M24" i="33"/>
  <c r="N24" i="33"/>
  <c r="P24" i="33"/>
  <c r="Q24" i="33"/>
  <c r="R24" i="33"/>
  <c r="S24" i="33"/>
  <c r="T24" i="33"/>
  <c r="U24" i="33"/>
  <c r="V24" i="33"/>
  <c r="W24" i="33"/>
  <c r="A25" i="33"/>
  <c r="B25" i="33"/>
  <c r="I25" i="33"/>
  <c r="J25" i="33"/>
  <c r="K25" i="33"/>
  <c r="L25" i="33"/>
  <c r="M25" i="33"/>
  <c r="N25" i="33"/>
  <c r="P25" i="33"/>
  <c r="Q25" i="33"/>
  <c r="R25" i="33"/>
  <c r="S25" i="33"/>
  <c r="T25" i="33"/>
  <c r="U25" i="33"/>
  <c r="V25" i="33"/>
  <c r="W25" i="33"/>
  <c r="A26" i="33"/>
  <c r="B26" i="33"/>
  <c r="I26" i="33"/>
  <c r="J26" i="33"/>
  <c r="K26" i="33"/>
  <c r="L26" i="33"/>
  <c r="M26" i="33"/>
  <c r="N26" i="33"/>
  <c r="P26" i="33"/>
  <c r="Q26" i="33"/>
  <c r="R26" i="33"/>
  <c r="S26" i="33"/>
  <c r="T26" i="33"/>
  <c r="U26" i="33"/>
  <c r="V26" i="33"/>
  <c r="W26" i="33"/>
  <c r="A27" i="33"/>
  <c r="B27" i="33"/>
  <c r="I27" i="33"/>
  <c r="J27" i="33"/>
  <c r="K27" i="33"/>
  <c r="L27" i="33"/>
  <c r="M27" i="33"/>
  <c r="N27" i="33"/>
  <c r="P27" i="33"/>
  <c r="Q27" i="33"/>
  <c r="R27" i="33"/>
  <c r="S27" i="33"/>
  <c r="T27" i="33"/>
  <c r="U27" i="33"/>
  <c r="V27" i="33"/>
  <c r="W27" i="33"/>
  <c r="A28" i="33"/>
  <c r="B28" i="33"/>
  <c r="I28" i="33"/>
  <c r="J28" i="33"/>
  <c r="K28" i="33"/>
  <c r="L28" i="33"/>
  <c r="M28" i="33"/>
  <c r="N28" i="33"/>
  <c r="P28" i="33"/>
  <c r="Q28" i="33"/>
  <c r="R28" i="33"/>
  <c r="S28" i="33"/>
  <c r="T28" i="33"/>
  <c r="U28" i="33"/>
  <c r="V28" i="33"/>
  <c r="W28" i="33"/>
  <c r="A29" i="33"/>
  <c r="B29" i="33"/>
  <c r="I29" i="33"/>
  <c r="J29" i="33"/>
  <c r="K29" i="33"/>
  <c r="L29" i="33"/>
  <c r="M29" i="33"/>
  <c r="N29" i="33"/>
  <c r="P29" i="33"/>
  <c r="Q29" i="33"/>
  <c r="R29" i="33"/>
  <c r="S29" i="33"/>
  <c r="T29" i="33"/>
  <c r="U29" i="33"/>
  <c r="V29" i="33"/>
  <c r="W29" i="33"/>
  <c r="A30" i="33"/>
  <c r="B30" i="33"/>
  <c r="I30" i="33"/>
  <c r="J30" i="33"/>
  <c r="K30" i="33"/>
  <c r="L30" i="33"/>
  <c r="M30" i="33"/>
  <c r="N30" i="33"/>
  <c r="P30" i="33"/>
  <c r="Q30" i="33"/>
  <c r="R30" i="33"/>
  <c r="S30" i="33"/>
  <c r="T30" i="33"/>
  <c r="U30" i="33"/>
  <c r="V30" i="33"/>
  <c r="W30" i="33"/>
  <c r="A31" i="33"/>
  <c r="B31" i="33"/>
  <c r="I31" i="33"/>
  <c r="J31" i="33"/>
  <c r="K31" i="33"/>
  <c r="L31" i="33"/>
  <c r="M31" i="33"/>
  <c r="N31" i="33"/>
  <c r="P31" i="33"/>
  <c r="Q31" i="33"/>
  <c r="R31" i="33"/>
  <c r="S31" i="33"/>
  <c r="T31" i="33"/>
  <c r="U31" i="33"/>
  <c r="V31" i="33"/>
  <c r="W31" i="33"/>
  <c r="A32" i="33"/>
  <c r="B32" i="33"/>
  <c r="I32" i="33"/>
  <c r="J32" i="33"/>
  <c r="K32" i="33"/>
  <c r="L32" i="33"/>
  <c r="M32" i="33"/>
  <c r="N32" i="33"/>
  <c r="P32" i="33"/>
  <c r="Q32" i="33"/>
  <c r="R32" i="33"/>
  <c r="S32" i="33"/>
  <c r="T32" i="33"/>
  <c r="U32" i="33"/>
  <c r="V32" i="33"/>
  <c r="W32" i="33"/>
  <c r="A33" i="33"/>
  <c r="B33" i="33"/>
  <c r="I33" i="33"/>
  <c r="J33" i="33"/>
  <c r="K33" i="33"/>
  <c r="L33" i="33"/>
  <c r="M33" i="33"/>
  <c r="N33" i="33"/>
  <c r="P33" i="33"/>
  <c r="Q33" i="33"/>
  <c r="R33" i="33"/>
  <c r="S33" i="33"/>
  <c r="T33" i="33"/>
  <c r="U33" i="33"/>
  <c r="V33" i="33"/>
  <c r="W33" i="33"/>
  <c r="A34" i="33"/>
  <c r="B34" i="33"/>
  <c r="I34" i="33"/>
  <c r="J34" i="33"/>
  <c r="K34" i="33"/>
  <c r="L34" i="33"/>
  <c r="M34" i="33"/>
  <c r="N34" i="33"/>
  <c r="P34" i="33"/>
  <c r="Q34" i="33"/>
  <c r="R34" i="33"/>
  <c r="S34" i="33"/>
  <c r="T34" i="33"/>
  <c r="U34" i="33"/>
  <c r="V34" i="33"/>
  <c r="W34" i="33"/>
  <c r="A35" i="33"/>
  <c r="B35" i="33"/>
  <c r="I35" i="33"/>
  <c r="J35" i="33"/>
  <c r="K35" i="33"/>
  <c r="L35" i="33"/>
  <c r="M35" i="33"/>
  <c r="N35" i="33"/>
  <c r="P35" i="33"/>
  <c r="Q35" i="33"/>
  <c r="R35" i="33"/>
  <c r="S35" i="33"/>
  <c r="T35" i="33"/>
  <c r="U35" i="33"/>
  <c r="V35" i="33"/>
  <c r="W35" i="33"/>
  <c r="A36" i="33"/>
  <c r="B36" i="33"/>
  <c r="I36" i="33"/>
  <c r="J36" i="33"/>
  <c r="K36" i="33"/>
  <c r="L36" i="33"/>
  <c r="M36" i="33"/>
  <c r="N36" i="33"/>
  <c r="P36" i="33"/>
  <c r="Q36" i="33"/>
  <c r="R36" i="33"/>
  <c r="S36" i="33"/>
  <c r="T36" i="33"/>
  <c r="U36" i="33"/>
  <c r="V36" i="33"/>
  <c r="W36" i="33"/>
  <c r="A37" i="33"/>
  <c r="B37" i="33"/>
  <c r="I37" i="33"/>
  <c r="J37" i="33"/>
  <c r="K37" i="33"/>
  <c r="L37" i="33"/>
  <c r="M37" i="33"/>
  <c r="N37" i="33"/>
  <c r="P37" i="33"/>
  <c r="Q37" i="33"/>
  <c r="R37" i="33"/>
  <c r="S37" i="33"/>
  <c r="T37" i="33"/>
  <c r="U37" i="33"/>
  <c r="V37" i="33"/>
  <c r="W37" i="33"/>
  <c r="A38" i="33"/>
  <c r="B38" i="33"/>
  <c r="I38" i="33"/>
  <c r="J38" i="33"/>
  <c r="K38" i="33"/>
  <c r="L38" i="33"/>
  <c r="M38" i="33"/>
  <c r="N38" i="33"/>
  <c r="P38" i="33"/>
  <c r="Q38" i="33"/>
  <c r="R38" i="33"/>
  <c r="S38" i="33"/>
  <c r="T38" i="33"/>
  <c r="U38" i="33"/>
  <c r="V38" i="33"/>
  <c r="W38" i="33"/>
  <c r="A39" i="33"/>
  <c r="B39" i="33"/>
  <c r="I39" i="33"/>
  <c r="J39" i="33"/>
  <c r="K39" i="33"/>
  <c r="L39" i="33"/>
  <c r="M39" i="33"/>
  <c r="N39" i="33"/>
  <c r="P39" i="33"/>
  <c r="Q39" i="33"/>
  <c r="R39" i="33"/>
  <c r="S39" i="33"/>
  <c r="T39" i="33"/>
  <c r="U39" i="33"/>
  <c r="V39" i="33"/>
  <c r="W39" i="33"/>
  <c r="A40" i="33"/>
  <c r="B40" i="33"/>
  <c r="I40" i="33"/>
  <c r="J40" i="33"/>
  <c r="K40" i="33"/>
  <c r="L40" i="33"/>
  <c r="M40" i="33"/>
  <c r="N40" i="33"/>
  <c r="P40" i="33"/>
  <c r="Q40" i="33"/>
  <c r="R40" i="33"/>
  <c r="S40" i="33"/>
  <c r="T40" i="33"/>
  <c r="U40" i="33"/>
  <c r="V40" i="33"/>
  <c r="W40" i="33"/>
  <c r="A41" i="33"/>
  <c r="B41" i="33"/>
  <c r="I41" i="33"/>
  <c r="J41" i="33"/>
  <c r="K41" i="33"/>
  <c r="L41" i="33"/>
  <c r="M41" i="33"/>
  <c r="N41" i="33"/>
  <c r="P41" i="33"/>
  <c r="Q41" i="33"/>
  <c r="R41" i="33"/>
  <c r="S41" i="33"/>
  <c r="T41" i="33"/>
  <c r="U41" i="33"/>
  <c r="V41" i="33"/>
  <c r="W41" i="33"/>
  <c r="A42" i="33"/>
  <c r="B42" i="33"/>
  <c r="I42" i="33"/>
  <c r="J42" i="33"/>
  <c r="K42" i="33"/>
  <c r="L42" i="33"/>
  <c r="M42" i="33"/>
  <c r="N42" i="33"/>
  <c r="P42" i="33"/>
  <c r="Q42" i="33"/>
  <c r="R42" i="33"/>
  <c r="S42" i="33"/>
  <c r="T42" i="33"/>
  <c r="U42" i="33"/>
  <c r="V42" i="33"/>
  <c r="W42" i="33"/>
  <c r="A43" i="33"/>
  <c r="B43" i="33"/>
  <c r="I43" i="33"/>
  <c r="J43" i="33"/>
  <c r="K43" i="33"/>
  <c r="L43" i="33"/>
  <c r="M43" i="33"/>
  <c r="N43" i="33"/>
  <c r="P43" i="33"/>
  <c r="Q43" i="33"/>
  <c r="R43" i="33"/>
  <c r="S43" i="33"/>
  <c r="T43" i="33"/>
  <c r="U43" i="33"/>
  <c r="V43" i="33"/>
  <c r="W43" i="33"/>
  <c r="A44" i="33"/>
  <c r="B44" i="33"/>
  <c r="I44" i="33"/>
  <c r="J44" i="33"/>
  <c r="K44" i="33"/>
  <c r="L44" i="33"/>
  <c r="M44" i="33"/>
  <c r="N44" i="33"/>
  <c r="P44" i="33"/>
  <c r="Q44" i="33"/>
  <c r="R44" i="33"/>
  <c r="S44" i="33"/>
  <c r="T44" i="33"/>
  <c r="U44" i="33"/>
  <c r="V44" i="33"/>
  <c r="W44" i="33"/>
  <c r="A45" i="33"/>
  <c r="B45" i="33"/>
  <c r="I45" i="33"/>
  <c r="J45" i="33"/>
  <c r="K45" i="33"/>
  <c r="L45" i="33"/>
  <c r="M45" i="33"/>
  <c r="N45" i="33"/>
  <c r="P45" i="33"/>
  <c r="Q45" i="33"/>
  <c r="R45" i="33"/>
  <c r="S45" i="33"/>
  <c r="T45" i="33"/>
  <c r="U45" i="33"/>
  <c r="V45" i="33"/>
  <c r="W45" i="33"/>
  <c r="A46" i="33"/>
  <c r="B46" i="33"/>
  <c r="I46" i="33"/>
  <c r="J46" i="33"/>
  <c r="K46" i="33"/>
  <c r="L46" i="33"/>
  <c r="M46" i="33"/>
  <c r="N46" i="33"/>
  <c r="P46" i="33"/>
  <c r="Q46" i="33"/>
  <c r="R46" i="33"/>
  <c r="S46" i="33"/>
  <c r="T46" i="33"/>
  <c r="U46" i="33"/>
  <c r="V46" i="33"/>
  <c r="W46" i="33"/>
  <c r="A47" i="33"/>
  <c r="B47" i="33"/>
  <c r="I47" i="33"/>
  <c r="J47" i="33"/>
  <c r="K47" i="33"/>
  <c r="L47" i="33"/>
  <c r="M47" i="33"/>
  <c r="N47" i="33"/>
  <c r="P47" i="33"/>
  <c r="Q47" i="33"/>
  <c r="R47" i="33"/>
  <c r="S47" i="33"/>
  <c r="T47" i="33"/>
  <c r="U47" i="33"/>
  <c r="V47" i="33"/>
  <c r="W47" i="33"/>
  <c r="A48" i="33"/>
  <c r="B48" i="33"/>
  <c r="I48" i="33"/>
  <c r="J48" i="33"/>
  <c r="K48" i="33"/>
  <c r="L48" i="33"/>
  <c r="M48" i="33"/>
  <c r="N48" i="33"/>
  <c r="P48" i="33"/>
  <c r="Q48" i="33"/>
  <c r="R48" i="33"/>
  <c r="S48" i="33"/>
  <c r="T48" i="33"/>
  <c r="U48" i="33"/>
  <c r="V48" i="33"/>
  <c r="W48" i="33"/>
  <c r="A49" i="33"/>
  <c r="B49" i="33"/>
  <c r="I49" i="33"/>
  <c r="J49" i="33"/>
  <c r="K49" i="33"/>
  <c r="L49" i="33"/>
  <c r="M49" i="33"/>
  <c r="N49" i="33"/>
  <c r="P49" i="33"/>
  <c r="Q49" i="33"/>
  <c r="R49" i="33"/>
  <c r="S49" i="33"/>
  <c r="T49" i="33"/>
  <c r="U49" i="33"/>
  <c r="V49" i="33"/>
  <c r="W49" i="33"/>
  <c r="A50" i="33"/>
  <c r="B50" i="33"/>
  <c r="I50" i="33"/>
  <c r="J50" i="33"/>
  <c r="K50" i="33"/>
  <c r="L50" i="33"/>
  <c r="M50" i="33"/>
  <c r="N50" i="33"/>
  <c r="P50" i="33"/>
  <c r="Q50" i="33"/>
  <c r="R50" i="33"/>
  <c r="S50" i="33"/>
  <c r="T50" i="33"/>
  <c r="U50" i="33"/>
  <c r="V50" i="33"/>
  <c r="W50" i="33"/>
  <c r="A51" i="33"/>
  <c r="B51" i="33"/>
  <c r="I51" i="33"/>
  <c r="J51" i="33"/>
  <c r="K51" i="33"/>
  <c r="L51" i="33"/>
  <c r="M51" i="33"/>
  <c r="N51" i="33"/>
  <c r="P51" i="33"/>
  <c r="Q51" i="33"/>
  <c r="R51" i="33"/>
  <c r="S51" i="33"/>
  <c r="T51" i="33"/>
  <c r="U51" i="33"/>
  <c r="V51" i="33"/>
  <c r="W51" i="33"/>
  <c r="A52" i="33"/>
  <c r="B52" i="33"/>
  <c r="I52" i="33"/>
  <c r="J52" i="33"/>
  <c r="K52" i="33"/>
  <c r="L52" i="33"/>
  <c r="M52" i="33"/>
  <c r="N52" i="33"/>
  <c r="P52" i="33"/>
  <c r="Q52" i="33"/>
  <c r="R52" i="33"/>
  <c r="S52" i="33"/>
  <c r="T52" i="33"/>
  <c r="U52" i="33"/>
  <c r="V52" i="33"/>
  <c r="W52" i="33"/>
  <c r="A53" i="33"/>
  <c r="B53" i="33"/>
  <c r="I53" i="33"/>
  <c r="J53" i="33"/>
  <c r="K53" i="33"/>
  <c r="L53" i="33"/>
  <c r="M53" i="33"/>
  <c r="N53" i="33"/>
  <c r="P53" i="33"/>
  <c r="Q53" i="33"/>
  <c r="R53" i="33"/>
  <c r="S53" i="33"/>
  <c r="T53" i="33"/>
  <c r="U53" i="33"/>
  <c r="V53" i="33"/>
  <c r="W53" i="33"/>
  <c r="A54" i="33"/>
  <c r="B54" i="33"/>
  <c r="I54" i="33"/>
  <c r="J54" i="33"/>
  <c r="K54" i="33"/>
  <c r="L54" i="33"/>
  <c r="M54" i="33"/>
  <c r="N54" i="33"/>
  <c r="P54" i="33"/>
  <c r="Q54" i="33"/>
  <c r="R54" i="33"/>
  <c r="S54" i="33"/>
  <c r="T54" i="33"/>
  <c r="U54" i="33"/>
  <c r="V54" i="33"/>
  <c r="W54" i="33"/>
  <c r="A55" i="33"/>
  <c r="B55" i="33"/>
  <c r="I55" i="33"/>
  <c r="J55" i="33"/>
  <c r="K55" i="33"/>
  <c r="L55" i="33"/>
  <c r="M55" i="33"/>
  <c r="N55" i="33"/>
  <c r="P55" i="33"/>
  <c r="Q55" i="33"/>
  <c r="R55" i="33"/>
  <c r="S55" i="33"/>
  <c r="T55" i="33"/>
  <c r="U55" i="33"/>
  <c r="V55" i="33"/>
  <c r="W55" i="33"/>
  <c r="A56" i="33"/>
  <c r="B56" i="33"/>
  <c r="I56" i="33"/>
  <c r="J56" i="33"/>
  <c r="K56" i="33"/>
  <c r="L56" i="33"/>
  <c r="M56" i="33"/>
  <c r="N56" i="33"/>
  <c r="P56" i="33"/>
  <c r="Q56" i="33"/>
  <c r="R56" i="33"/>
  <c r="S56" i="33"/>
  <c r="T56" i="33"/>
  <c r="U56" i="33"/>
  <c r="V56" i="33"/>
  <c r="W56" i="33"/>
  <c r="A57" i="33"/>
  <c r="B57" i="33"/>
  <c r="I57" i="33"/>
  <c r="J57" i="33"/>
  <c r="K57" i="33"/>
  <c r="L57" i="33"/>
  <c r="M57" i="33"/>
  <c r="N57" i="33"/>
  <c r="P57" i="33"/>
  <c r="Q57" i="33"/>
  <c r="R57" i="33"/>
  <c r="S57" i="33"/>
  <c r="T57" i="33"/>
  <c r="U57" i="33"/>
  <c r="V57" i="33"/>
  <c r="W57" i="33"/>
  <c r="A58" i="33"/>
  <c r="B58" i="33"/>
  <c r="I58" i="33"/>
  <c r="J58" i="33"/>
  <c r="K58" i="33"/>
  <c r="L58" i="33"/>
  <c r="M58" i="33"/>
  <c r="N58" i="33"/>
  <c r="P58" i="33"/>
  <c r="Q58" i="33"/>
  <c r="R58" i="33"/>
  <c r="S58" i="33"/>
  <c r="T58" i="33"/>
  <c r="U58" i="33"/>
  <c r="V58" i="33"/>
  <c r="W58" i="33"/>
  <c r="A59" i="33"/>
  <c r="B59" i="33"/>
  <c r="I59" i="33"/>
  <c r="J59" i="33"/>
  <c r="K59" i="33"/>
  <c r="L59" i="33"/>
  <c r="M59" i="33"/>
  <c r="N59" i="33"/>
  <c r="P59" i="33"/>
  <c r="Q59" i="33"/>
  <c r="R59" i="33"/>
  <c r="S59" i="33"/>
  <c r="T59" i="33"/>
  <c r="U59" i="33"/>
  <c r="V59" i="33"/>
  <c r="W59" i="33"/>
  <c r="A60" i="33"/>
  <c r="B60" i="33"/>
  <c r="I60" i="33"/>
  <c r="J60" i="33"/>
  <c r="K60" i="33"/>
  <c r="L60" i="33"/>
  <c r="M60" i="33"/>
  <c r="N60" i="33"/>
  <c r="P60" i="33"/>
  <c r="Q60" i="33"/>
  <c r="R60" i="33"/>
  <c r="S60" i="33"/>
  <c r="T60" i="33"/>
  <c r="U60" i="33"/>
  <c r="V60" i="33"/>
  <c r="W60" i="33"/>
  <c r="A61" i="33"/>
  <c r="B61" i="33"/>
  <c r="I61" i="33"/>
  <c r="J61" i="33"/>
  <c r="K61" i="33"/>
  <c r="L61" i="33"/>
  <c r="M61" i="33"/>
  <c r="N61" i="33"/>
  <c r="P61" i="33"/>
  <c r="Q61" i="33"/>
  <c r="R61" i="33"/>
  <c r="S61" i="33"/>
  <c r="T61" i="33"/>
  <c r="U61" i="33"/>
  <c r="V61" i="33"/>
  <c r="W61" i="33"/>
  <c r="A62" i="33"/>
  <c r="B62" i="33"/>
  <c r="I62" i="33"/>
  <c r="J62" i="33"/>
  <c r="K62" i="33"/>
  <c r="L62" i="33"/>
  <c r="M62" i="33"/>
  <c r="N62" i="33"/>
  <c r="P62" i="33"/>
  <c r="Q62" i="33"/>
  <c r="R62" i="33"/>
  <c r="S62" i="33"/>
  <c r="T62" i="33"/>
  <c r="U62" i="33"/>
  <c r="V62" i="33"/>
  <c r="W62" i="33"/>
  <c r="A63" i="33"/>
  <c r="B63" i="33"/>
  <c r="I63" i="33"/>
  <c r="J63" i="33"/>
  <c r="K63" i="33"/>
  <c r="L63" i="33"/>
  <c r="M63" i="33"/>
  <c r="N63" i="33"/>
  <c r="P63" i="33"/>
  <c r="Q63" i="33"/>
  <c r="R63" i="33"/>
  <c r="S63" i="33"/>
  <c r="T63" i="33"/>
  <c r="U63" i="33"/>
  <c r="V63" i="33"/>
  <c r="W63" i="33"/>
  <c r="A64" i="33"/>
  <c r="B64" i="33"/>
  <c r="I64" i="33"/>
  <c r="J64" i="33"/>
  <c r="K64" i="33"/>
  <c r="L64" i="33"/>
  <c r="M64" i="33"/>
  <c r="N64" i="33"/>
  <c r="P64" i="33"/>
  <c r="Q64" i="33"/>
  <c r="R64" i="33"/>
  <c r="S64" i="33"/>
  <c r="T64" i="33"/>
  <c r="U64" i="33"/>
  <c r="V64" i="33"/>
  <c r="W64" i="33"/>
  <c r="A65" i="33"/>
  <c r="B65" i="33"/>
  <c r="I65" i="33"/>
  <c r="J65" i="33"/>
  <c r="K65" i="33"/>
  <c r="L65" i="33"/>
  <c r="M65" i="33"/>
  <c r="N65" i="33"/>
  <c r="P65" i="33"/>
  <c r="Q65" i="33"/>
  <c r="R65" i="33"/>
  <c r="S65" i="33"/>
  <c r="T65" i="33"/>
  <c r="U65" i="33"/>
  <c r="V65" i="33"/>
  <c r="W65" i="33"/>
  <c r="A66" i="33"/>
  <c r="B66" i="33"/>
  <c r="I66" i="33"/>
  <c r="J66" i="33"/>
  <c r="K66" i="33"/>
  <c r="L66" i="33"/>
  <c r="M66" i="33"/>
  <c r="N66" i="33"/>
  <c r="P66" i="33"/>
  <c r="Q66" i="33"/>
  <c r="R66" i="33"/>
  <c r="S66" i="33"/>
  <c r="T66" i="33"/>
  <c r="U66" i="33"/>
  <c r="V66" i="33"/>
  <c r="W66" i="33"/>
  <c r="A67" i="33"/>
  <c r="B67" i="33"/>
  <c r="I67" i="33"/>
  <c r="J67" i="33"/>
  <c r="K67" i="33"/>
  <c r="L67" i="33"/>
  <c r="M67" i="33"/>
  <c r="N67" i="33"/>
  <c r="P67" i="33"/>
  <c r="Q67" i="33"/>
  <c r="R67" i="33"/>
  <c r="S67" i="33"/>
  <c r="T67" i="33"/>
  <c r="U67" i="33"/>
  <c r="V67" i="33"/>
  <c r="W67" i="33"/>
  <c r="A68" i="33"/>
  <c r="B68" i="33"/>
  <c r="I68" i="33"/>
  <c r="J68" i="33"/>
  <c r="K68" i="33"/>
  <c r="L68" i="33"/>
  <c r="M68" i="33"/>
  <c r="N68" i="33"/>
  <c r="P68" i="33"/>
  <c r="Q68" i="33"/>
  <c r="R68" i="33"/>
  <c r="S68" i="33"/>
  <c r="T68" i="33"/>
  <c r="U68" i="33"/>
  <c r="V68" i="33"/>
  <c r="W68" i="33"/>
  <c r="A69" i="33"/>
  <c r="B69" i="33"/>
  <c r="I69" i="33"/>
  <c r="J69" i="33"/>
  <c r="K69" i="33"/>
  <c r="L69" i="33"/>
  <c r="M69" i="33"/>
  <c r="N69" i="33"/>
  <c r="P69" i="33"/>
  <c r="Q69" i="33"/>
  <c r="R69" i="33"/>
  <c r="S69" i="33"/>
  <c r="T69" i="33"/>
  <c r="U69" i="33"/>
  <c r="V69" i="33"/>
  <c r="W69" i="33"/>
  <c r="A70" i="33"/>
  <c r="B70" i="33"/>
  <c r="I70" i="33"/>
  <c r="J70" i="33"/>
  <c r="K70" i="33"/>
  <c r="L70" i="33"/>
  <c r="M70" i="33"/>
  <c r="N70" i="33"/>
  <c r="P70" i="33"/>
  <c r="Q70" i="33"/>
  <c r="R70" i="33"/>
  <c r="S70" i="33"/>
  <c r="T70" i="33"/>
  <c r="U70" i="33"/>
  <c r="V70" i="33"/>
  <c r="W70" i="33"/>
  <c r="A71" i="33"/>
  <c r="B71" i="33"/>
  <c r="I71" i="33"/>
  <c r="J71" i="33"/>
  <c r="K71" i="33"/>
  <c r="L71" i="33"/>
  <c r="M71" i="33"/>
  <c r="N71" i="33"/>
  <c r="P71" i="33"/>
  <c r="Q71" i="33"/>
  <c r="R71" i="33"/>
  <c r="S71" i="33"/>
  <c r="T71" i="33"/>
  <c r="U71" i="33"/>
  <c r="V71" i="33"/>
  <c r="W71" i="33"/>
  <c r="A72" i="33"/>
  <c r="B72" i="33"/>
  <c r="I72" i="33"/>
  <c r="J72" i="33"/>
  <c r="K72" i="33"/>
  <c r="L72" i="33"/>
  <c r="M72" i="33"/>
  <c r="N72" i="33"/>
  <c r="P72" i="33"/>
  <c r="Q72" i="33"/>
  <c r="R72" i="33"/>
  <c r="S72" i="33"/>
  <c r="T72" i="33"/>
  <c r="U72" i="33"/>
  <c r="V72" i="33"/>
  <c r="W72" i="33"/>
  <c r="A73" i="33"/>
  <c r="B73" i="33"/>
  <c r="I73" i="33"/>
  <c r="J73" i="33"/>
  <c r="K73" i="33"/>
  <c r="L73" i="33"/>
  <c r="M73" i="33"/>
  <c r="N73" i="33"/>
  <c r="P73" i="33"/>
  <c r="Q73" i="33"/>
  <c r="R73" i="33"/>
  <c r="S73" i="33"/>
  <c r="T73" i="33"/>
  <c r="U73" i="33"/>
  <c r="V73" i="33"/>
  <c r="W73" i="33"/>
  <c r="A74" i="33"/>
  <c r="B74" i="33"/>
  <c r="I74" i="33"/>
  <c r="J74" i="33"/>
  <c r="K74" i="33"/>
  <c r="L74" i="33"/>
  <c r="M74" i="33"/>
  <c r="N74" i="33"/>
  <c r="P74" i="33"/>
  <c r="Q74" i="33"/>
  <c r="R74" i="33"/>
  <c r="S74" i="33"/>
  <c r="T74" i="33"/>
  <c r="U74" i="33"/>
  <c r="V74" i="33"/>
  <c r="W74" i="33"/>
  <c r="A75" i="33"/>
  <c r="B75" i="33"/>
  <c r="I75" i="33"/>
  <c r="J75" i="33"/>
  <c r="K75" i="33"/>
  <c r="L75" i="33"/>
  <c r="M75" i="33"/>
  <c r="N75" i="33"/>
  <c r="P75" i="33"/>
  <c r="Q75" i="33"/>
  <c r="R75" i="33"/>
  <c r="S75" i="33"/>
  <c r="T75" i="33"/>
  <c r="U75" i="33"/>
  <c r="V75" i="33"/>
  <c r="W75" i="33"/>
  <c r="A76" i="33"/>
  <c r="B76" i="33"/>
  <c r="I76" i="33"/>
  <c r="J76" i="33"/>
  <c r="K76" i="33"/>
  <c r="L76" i="33"/>
  <c r="M76" i="33"/>
  <c r="N76" i="33"/>
  <c r="P76" i="33"/>
  <c r="Q76" i="33"/>
  <c r="R76" i="33"/>
  <c r="S76" i="33"/>
  <c r="T76" i="33"/>
  <c r="U76" i="33"/>
  <c r="V76" i="33"/>
  <c r="W76" i="33"/>
  <c r="A77" i="33"/>
  <c r="B77" i="33"/>
  <c r="I77" i="33"/>
  <c r="J77" i="33"/>
  <c r="K77" i="33"/>
  <c r="L77" i="33"/>
  <c r="M77" i="33"/>
  <c r="N77" i="33"/>
  <c r="P77" i="33"/>
  <c r="Q77" i="33"/>
  <c r="R77" i="33"/>
  <c r="S77" i="33"/>
  <c r="T77" i="33"/>
  <c r="U77" i="33"/>
  <c r="V77" i="33"/>
  <c r="W77" i="33"/>
  <c r="A78" i="33"/>
  <c r="B78" i="33"/>
  <c r="I78" i="33"/>
  <c r="J78" i="33"/>
  <c r="K78" i="33"/>
  <c r="L78" i="33"/>
  <c r="M78" i="33"/>
  <c r="N78" i="33"/>
  <c r="P78" i="33"/>
  <c r="Q78" i="33"/>
  <c r="R78" i="33"/>
  <c r="S78" i="33"/>
  <c r="T78" i="33"/>
  <c r="U78" i="33"/>
  <c r="V78" i="33"/>
  <c r="W78" i="33"/>
  <c r="A79" i="33"/>
  <c r="B79" i="33"/>
  <c r="I79" i="33"/>
  <c r="J79" i="33"/>
  <c r="K79" i="33"/>
  <c r="L79" i="33"/>
  <c r="M79" i="33"/>
  <c r="N79" i="33"/>
  <c r="P79" i="33"/>
  <c r="Q79" i="33"/>
  <c r="R79" i="33"/>
  <c r="S79" i="33"/>
  <c r="T79" i="33"/>
  <c r="U79" i="33"/>
  <c r="V79" i="33"/>
  <c r="W79" i="33"/>
  <c r="A80" i="33"/>
  <c r="B80" i="33"/>
  <c r="I80" i="33"/>
  <c r="J80" i="33"/>
  <c r="K80" i="33"/>
  <c r="L80" i="33"/>
  <c r="M80" i="33"/>
  <c r="N80" i="33"/>
  <c r="P80" i="33"/>
  <c r="Q80" i="33"/>
  <c r="R80" i="33"/>
  <c r="S80" i="33"/>
  <c r="T80" i="33"/>
  <c r="U80" i="33"/>
  <c r="V80" i="33"/>
  <c r="W80" i="33"/>
  <c r="A81" i="33"/>
  <c r="B81" i="33"/>
  <c r="I81" i="33"/>
  <c r="J81" i="33"/>
  <c r="K81" i="33"/>
  <c r="L81" i="33"/>
  <c r="M81" i="33"/>
  <c r="N81" i="33"/>
  <c r="P81" i="33"/>
  <c r="Q81" i="33"/>
  <c r="R81" i="33"/>
  <c r="S81" i="33"/>
  <c r="T81" i="33"/>
  <c r="U81" i="33"/>
  <c r="V81" i="33"/>
  <c r="W81" i="33"/>
  <c r="A82" i="33"/>
  <c r="B82" i="33"/>
  <c r="I82" i="33"/>
  <c r="J82" i="33"/>
  <c r="K82" i="33"/>
  <c r="L82" i="33"/>
  <c r="M82" i="33"/>
  <c r="N82" i="33"/>
  <c r="P82" i="33"/>
  <c r="Q82" i="33"/>
  <c r="R82" i="33"/>
  <c r="S82" i="33"/>
  <c r="T82" i="33"/>
  <c r="U82" i="33"/>
  <c r="V82" i="33"/>
  <c r="W82" i="33"/>
  <c r="A83" i="33"/>
  <c r="B83" i="33"/>
  <c r="I83" i="33"/>
  <c r="J83" i="33"/>
  <c r="K83" i="33"/>
  <c r="L83" i="33"/>
  <c r="M83" i="33"/>
  <c r="N83" i="33"/>
  <c r="P83" i="33"/>
  <c r="Q83" i="33"/>
  <c r="R83" i="33"/>
  <c r="S83" i="33"/>
  <c r="T83" i="33"/>
  <c r="U83" i="33"/>
  <c r="V83" i="33"/>
  <c r="W83" i="33"/>
  <c r="A84" i="33"/>
  <c r="B84" i="33"/>
  <c r="I84" i="33"/>
  <c r="J84" i="33"/>
  <c r="K84" i="33"/>
  <c r="L84" i="33"/>
  <c r="M84" i="33"/>
  <c r="N84" i="33"/>
  <c r="P84" i="33"/>
  <c r="Q84" i="33"/>
  <c r="R84" i="33"/>
  <c r="S84" i="33"/>
  <c r="T84" i="33"/>
  <c r="U84" i="33"/>
  <c r="V84" i="33"/>
  <c r="W84" i="33"/>
  <c r="A85" i="33"/>
  <c r="B85" i="33"/>
  <c r="I85" i="33"/>
  <c r="J85" i="33"/>
  <c r="K85" i="33"/>
  <c r="L85" i="33"/>
  <c r="M85" i="33"/>
  <c r="N85" i="33"/>
  <c r="P85" i="33"/>
  <c r="Q85" i="33"/>
  <c r="R85" i="33"/>
  <c r="S85" i="33"/>
  <c r="T85" i="33"/>
  <c r="U85" i="33"/>
  <c r="V85" i="33"/>
  <c r="W85" i="33"/>
  <c r="A86" i="33"/>
  <c r="B86" i="33"/>
  <c r="I86" i="33"/>
  <c r="J86" i="33"/>
  <c r="K86" i="33"/>
  <c r="L86" i="33"/>
  <c r="M86" i="33"/>
  <c r="N86" i="33"/>
  <c r="P86" i="33"/>
  <c r="Q86" i="33"/>
  <c r="R86" i="33"/>
  <c r="S86" i="33"/>
  <c r="T86" i="33"/>
  <c r="U86" i="33"/>
  <c r="V86" i="33"/>
  <c r="W86" i="33"/>
  <c r="A87" i="33"/>
  <c r="B87" i="33"/>
  <c r="I87" i="33"/>
  <c r="J87" i="33"/>
  <c r="K87" i="33"/>
  <c r="L87" i="33"/>
  <c r="M87" i="33"/>
  <c r="N87" i="33"/>
  <c r="P87" i="33"/>
  <c r="Q87" i="33"/>
  <c r="R87" i="33"/>
  <c r="S87" i="33"/>
  <c r="T87" i="33"/>
  <c r="U87" i="33"/>
  <c r="V87" i="33"/>
  <c r="W87" i="33"/>
  <c r="A88" i="33"/>
  <c r="B88" i="33"/>
  <c r="I88" i="33"/>
  <c r="J88" i="33"/>
  <c r="K88" i="33"/>
  <c r="L88" i="33"/>
  <c r="M88" i="33"/>
  <c r="N88" i="33"/>
  <c r="P88" i="33"/>
  <c r="Q88" i="33"/>
  <c r="R88" i="33"/>
  <c r="S88" i="33"/>
  <c r="T88" i="33"/>
  <c r="U88" i="33"/>
  <c r="V88" i="33"/>
  <c r="W88" i="33"/>
  <c r="A89" i="33"/>
  <c r="B89" i="33"/>
  <c r="I89" i="33"/>
  <c r="J89" i="33"/>
  <c r="K89" i="33"/>
  <c r="L89" i="33"/>
  <c r="M89" i="33"/>
  <c r="N89" i="33"/>
  <c r="P89" i="33"/>
  <c r="Q89" i="33"/>
  <c r="R89" i="33"/>
  <c r="S89" i="33"/>
  <c r="T89" i="33"/>
  <c r="U89" i="33"/>
  <c r="V89" i="33"/>
  <c r="W89" i="33"/>
  <c r="A90" i="33"/>
  <c r="B90" i="33"/>
  <c r="I90" i="33"/>
  <c r="J90" i="33"/>
  <c r="K90" i="33"/>
  <c r="L90" i="33"/>
  <c r="M90" i="33"/>
  <c r="N90" i="33"/>
  <c r="P90" i="33"/>
  <c r="Q90" i="33"/>
  <c r="R90" i="33"/>
  <c r="S90" i="33"/>
  <c r="T90" i="33"/>
  <c r="U90" i="33"/>
  <c r="V90" i="33"/>
  <c r="W90" i="33"/>
  <c r="A91" i="33"/>
  <c r="B91" i="33"/>
  <c r="I91" i="33"/>
  <c r="J91" i="33"/>
  <c r="K91" i="33"/>
  <c r="L91" i="33"/>
  <c r="M91" i="33"/>
  <c r="N91" i="33"/>
  <c r="P91" i="33"/>
  <c r="Q91" i="33"/>
  <c r="R91" i="33"/>
  <c r="S91" i="33"/>
  <c r="T91" i="33"/>
  <c r="U91" i="33"/>
  <c r="V91" i="33"/>
  <c r="W91" i="33"/>
  <c r="A92" i="33"/>
  <c r="B92" i="33"/>
  <c r="I92" i="33"/>
  <c r="J92" i="33"/>
  <c r="K92" i="33"/>
  <c r="L92" i="33"/>
  <c r="M92" i="33"/>
  <c r="N92" i="33"/>
  <c r="P92" i="33"/>
  <c r="Q92" i="33"/>
  <c r="R92" i="33"/>
  <c r="S92" i="33"/>
  <c r="T92" i="33"/>
  <c r="U92" i="33"/>
  <c r="V92" i="33"/>
  <c r="W92" i="33"/>
  <c r="A93" i="33"/>
  <c r="B93" i="33"/>
  <c r="I93" i="33"/>
  <c r="J93" i="33"/>
  <c r="K93" i="33"/>
  <c r="L93" i="33"/>
  <c r="M93" i="33"/>
  <c r="N93" i="33"/>
  <c r="P93" i="33"/>
  <c r="Q93" i="33"/>
  <c r="R93" i="33"/>
  <c r="S93" i="33"/>
  <c r="T93" i="33"/>
  <c r="U93" i="33"/>
  <c r="V93" i="33"/>
  <c r="W93" i="33"/>
  <c r="A94" i="33"/>
  <c r="B94" i="33"/>
  <c r="I94" i="33"/>
  <c r="J94" i="33"/>
  <c r="K94" i="33"/>
  <c r="L94" i="33"/>
  <c r="M94" i="33"/>
  <c r="N94" i="33"/>
  <c r="P94" i="33"/>
  <c r="Q94" i="33"/>
  <c r="R94" i="33"/>
  <c r="S94" i="33"/>
  <c r="T94" i="33"/>
  <c r="U94" i="33"/>
  <c r="V94" i="33"/>
  <c r="W94" i="33"/>
  <c r="A95" i="33"/>
  <c r="B95" i="33"/>
  <c r="I95" i="33"/>
  <c r="J95" i="33"/>
  <c r="K95" i="33"/>
  <c r="L95" i="33"/>
  <c r="M95" i="33"/>
  <c r="N95" i="33"/>
  <c r="P95" i="33"/>
  <c r="Q95" i="33"/>
  <c r="R95" i="33"/>
  <c r="S95" i="33"/>
  <c r="T95" i="33"/>
  <c r="U95" i="33"/>
  <c r="V95" i="33"/>
  <c r="W95" i="33"/>
  <c r="A96" i="33"/>
  <c r="B96" i="33"/>
  <c r="I96" i="33"/>
  <c r="J96" i="33"/>
  <c r="K96" i="33"/>
  <c r="L96" i="33"/>
  <c r="M96" i="33"/>
  <c r="N96" i="33"/>
  <c r="P96" i="33"/>
  <c r="Q96" i="33"/>
  <c r="R96" i="33"/>
  <c r="S96" i="33"/>
  <c r="T96" i="33"/>
  <c r="U96" i="33"/>
  <c r="V96" i="33"/>
  <c r="W96" i="33"/>
  <c r="A97" i="33"/>
  <c r="B97" i="33"/>
  <c r="I97" i="33"/>
  <c r="J97" i="33"/>
  <c r="K97" i="33"/>
  <c r="L97" i="33"/>
  <c r="M97" i="33"/>
  <c r="N97" i="33"/>
  <c r="P97" i="33"/>
  <c r="Q97" i="33"/>
  <c r="R97" i="33"/>
  <c r="S97" i="33"/>
  <c r="T97" i="33"/>
  <c r="U97" i="33"/>
  <c r="V97" i="33"/>
  <c r="W97" i="33"/>
  <c r="A98" i="33"/>
  <c r="B98" i="33"/>
  <c r="I98" i="33"/>
  <c r="J98" i="33"/>
  <c r="K98" i="33"/>
  <c r="L98" i="33"/>
  <c r="M98" i="33"/>
  <c r="N98" i="33"/>
  <c r="P98" i="33"/>
  <c r="Q98" i="33"/>
  <c r="R98" i="33"/>
  <c r="S98" i="33"/>
  <c r="T98" i="33"/>
  <c r="U98" i="33"/>
  <c r="V98" i="33"/>
  <c r="W98" i="33"/>
  <c r="A99" i="33"/>
  <c r="B99" i="33"/>
  <c r="I99" i="33"/>
  <c r="J99" i="33"/>
  <c r="K99" i="33"/>
  <c r="L99" i="33"/>
  <c r="M99" i="33"/>
  <c r="N99" i="33"/>
  <c r="P99" i="33"/>
  <c r="Q99" i="33"/>
  <c r="R99" i="33"/>
  <c r="S99" i="33"/>
  <c r="T99" i="33"/>
  <c r="U99" i="33"/>
  <c r="V99" i="33"/>
  <c r="W99" i="33"/>
  <c r="A100" i="33"/>
  <c r="B100" i="33"/>
  <c r="I100" i="33"/>
  <c r="J100" i="33"/>
  <c r="K100" i="33"/>
  <c r="L100" i="33"/>
  <c r="M100" i="33"/>
  <c r="N100" i="33"/>
  <c r="P100" i="33"/>
  <c r="Q100" i="33"/>
  <c r="R100" i="33"/>
  <c r="S100" i="33"/>
  <c r="T100" i="33"/>
  <c r="U100" i="33"/>
  <c r="V100" i="33"/>
  <c r="W100" i="33"/>
  <c r="A101" i="33"/>
  <c r="B101" i="33"/>
  <c r="I101" i="33"/>
  <c r="J101" i="33"/>
  <c r="K101" i="33"/>
  <c r="L101" i="33"/>
  <c r="M101" i="33"/>
  <c r="N101" i="33"/>
  <c r="P101" i="33"/>
  <c r="Q101" i="33"/>
  <c r="R101" i="33"/>
  <c r="S101" i="33"/>
  <c r="T101" i="33"/>
  <c r="U101" i="33"/>
  <c r="V101" i="33"/>
  <c r="W101" i="33"/>
  <c r="A102" i="33"/>
  <c r="B102" i="33"/>
  <c r="I102" i="33"/>
  <c r="J102" i="33"/>
  <c r="K102" i="33"/>
  <c r="L102" i="33"/>
  <c r="M102" i="33"/>
  <c r="N102" i="33"/>
  <c r="P102" i="33"/>
  <c r="Q102" i="33"/>
  <c r="R102" i="33"/>
  <c r="S102" i="33"/>
  <c r="T102" i="33"/>
  <c r="U102" i="33"/>
  <c r="V102" i="33"/>
  <c r="W102" i="33"/>
  <c r="A103" i="33"/>
  <c r="B103" i="33"/>
  <c r="I103" i="33"/>
  <c r="J103" i="33"/>
  <c r="K103" i="33"/>
  <c r="L103" i="33"/>
  <c r="M103" i="33"/>
  <c r="N103" i="33"/>
  <c r="P103" i="33"/>
  <c r="Q103" i="33"/>
  <c r="R103" i="33"/>
  <c r="S103" i="33"/>
  <c r="T103" i="33"/>
  <c r="U103" i="33"/>
  <c r="V103" i="33"/>
  <c r="W103" i="33"/>
  <c r="A104" i="33"/>
  <c r="B104" i="33"/>
  <c r="I104" i="33"/>
  <c r="J104" i="33"/>
  <c r="K104" i="33"/>
  <c r="L104" i="33"/>
  <c r="M104" i="33"/>
  <c r="N104" i="33"/>
  <c r="P104" i="33"/>
  <c r="Q104" i="33"/>
  <c r="R104" i="33"/>
  <c r="S104" i="33"/>
  <c r="T104" i="33"/>
  <c r="U104" i="33"/>
  <c r="V104" i="33"/>
  <c r="W104" i="33"/>
  <c r="A105" i="33"/>
  <c r="B105" i="33"/>
  <c r="I105" i="33"/>
  <c r="J105" i="33"/>
  <c r="K105" i="33"/>
  <c r="L105" i="33"/>
  <c r="M105" i="33"/>
  <c r="N105" i="33"/>
  <c r="P105" i="33"/>
  <c r="Q105" i="33"/>
  <c r="R105" i="33"/>
  <c r="S105" i="33"/>
  <c r="T105" i="33"/>
  <c r="U105" i="33"/>
  <c r="V105" i="33"/>
  <c r="W105" i="33"/>
  <c r="A106" i="33"/>
  <c r="B106" i="33"/>
  <c r="I106" i="33"/>
  <c r="J106" i="33"/>
  <c r="K106" i="33"/>
  <c r="L106" i="33"/>
  <c r="M106" i="33"/>
  <c r="N106" i="33"/>
  <c r="P106" i="33"/>
  <c r="Q106" i="33"/>
  <c r="R106" i="33"/>
  <c r="S106" i="33"/>
  <c r="T106" i="33"/>
  <c r="U106" i="33"/>
  <c r="V106" i="33"/>
  <c r="W106" i="33"/>
  <c r="A107" i="33"/>
  <c r="B107" i="33"/>
  <c r="I107" i="33"/>
  <c r="J107" i="33"/>
  <c r="K107" i="33"/>
  <c r="L107" i="33"/>
  <c r="M107" i="33"/>
  <c r="N107" i="33"/>
  <c r="P107" i="33"/>
  <c r="Q107" i="33"/>
  <c r="R107" i="33"/>
  <c r="S107" i="33"/>
  <c r="T107" i="33"/>
  <c r="U107" i="33"/>
  <c r="V107" i="33"/>
  <c r="W107" i="33"/>
  <c r="A108" i="33"/>
  <c r="B108" i="33"/>
  <c r="I108" i="33"/>
  <c r="J108" i="33"/>
  <c r="K108" i="33"/>
  <c r="L108" i="33"/>
  <c r="M108" i="33"/>
  <c r="N108" i="33"/>
  <c r="P108" i="33"/>
  <c r="Q108" i="33"/>
  <c r="R108" i="33"/>
  <c r="S108" i="33"/>
  <c r="T108" i="33"/>
  <c r="U108" i="33"/>
  <c r="V108" i="33"/>
  <c r="W108" i="33"/>
  <c r="A109" i="33"/>
  <c r="B109" i="33"/>
  <c r="I109" i="33"/>
  <c r="J109" i="33"/>
  <c r="K109" i="33"/>
  <c r="L109" i="33"/>
  <c r="M109" i="33"/>
  <c r="N109" i="33"/>
  <c r="P109" i="33"/>
  <c r="Q109" i="33"/>
  <c r="R109" i="33"/>
  <c r="S109" i="33"/>
  <c r="T109" i="33"/>
  <c r="U109" i="33"/>
  <c r="V109" i="33"/>
  <c r="W109" i="33"/>
  <c r="A110" i="33"/>
  <c r="B110" i="33"/>
  <c r="I110" i="33"/>
  <c r="J110" i="33"/>
  <c r="K110" i="33"/>
  <c r="L110" i="33"/>
  <c r="M110" i="33"/>
  <c r="N110" i="33"/>
  <c r="P110" i="33"/>
  <c r="Q110" i="33"/>
  <c r="R110" i="33"/>
  <c r="S110" i="33"/>
  <c r="T110" i="33"/>
  <c r="U110" i="33"/>
  <c r="V110" i="33"/>
  <c r="W110" i="33"/>
  <c r="A111" i="33"/>
  <c r="B111" i="33"/>
  <c r="I111" i="33"/>
  <c r="J111" i="33"/>
  <c r="K111" i="33"/>
  <c r="L111" i="33"/>
  <c r="M111" i="33"/>
  <c r="N111" i="33"/>
  <c r="P111" i="33"/>
  <c r="Q111" i="33"/>
  <c r="R111" i="33"/>
  <c r="S111" i="33"/>
  <c r="T111" i="33"/>
  <c r="U111" i="33"/>
  <c r="V111" i="33"/>
  <c r="W111" i="33"/>
  <c r="A112" i="33"/>
  <c r="B112" i="33"/>
  <c r="I112" i="33"/>
  <c r="J112" i="33"/>
  <c r="K112" i="33"/>
  <c r="L112" i="33"/>
  <c r="M112" i="33"/>
  <c r="N112" i="33"/>
  <c r="P112" i="33"/>
  <c r="Q112" i="33"/>
  <c r="R112" i="33"/>
  <c r="S112" i="33"/>
  <c r="T112" i="33"/>
  <c r="U112" i="33"/>
  <c r="V112" i="33"/>
  <c r="W112" i="33"/>
  <c r="A113" i="33"/>
  <c r="B113" i="33"/>
  <c r="I113" i="33"/>
  <c r="J113" i="33"/>
  <c r="K113" i="33"/>
  <c r="L113" i="33"/>
  <c r="M113" i="33"/>
  <c r="N113" i="33"/>
  <c r="P113" i="33"/>
  <c r="Q113" i="33"/>
  <c r="R113" i="33"/>
  <c r="S113" i="33"/>
  <c r="T113" i="33"/>
  <c r="U113" i="33"/>
  <c r="V113" i="33"/>
  <c r="W113" i="33"/>
  <c r="A114" i="33"/>
  <c r="B114" i="33"/>
  <c r="I114" i="33"/>
  <c r="J114" i="33"/>
  <c r="K114" i="33"/>
  <c r="L114" i="33"/>
  <c r="M114" i="33"/>
  <c r="N114" i="33"/>
  <c r="P114" i="33"/>
  <c r="Q114" i="33"/>
  <c r="R114" i="33"/>
  <c r="S114" i="33"/>
  <c r="T114" i="33"/>
  <c r="U114" i="33"/>
  <c r="V114" i="33"/>
  <c r="W114" i="33"/>
  <c r="A115" i="33"/>
  <c r="B115" i="33"/>
  <c r="I115" i="33"/>
  <c r="J115" i="33"/>
  <c r="K115" i="33"/>
  <c r="L115" i="33"/>
  <c r="M115" i="33"/>
  <c r="N115" i="33"/>
  <c r="P115" i="33"/>
  <c r="Q115" i="33"/>
  <c r="R115" i="33"/>
  <c r="S115" i="33"/>
  <c r="T115" i="33"/>
  <c r="U115" i="33"/>
  <c r="V115" i="33"/>
  <c r="W115" i="33"/>
  <c r="A116" i="33"/>
  <c r="B116" i="33"/>
  <c r="I116" i="33"/>
  <c r="J116" i="33"/>
  <c r="K116" i="33"/>
  <c r="L116" i="33"/>
  <c r="M116" i="33"/>
  <c r="N116" i="33"/>
  <c r="P116" i="33"/>
  <c r="Q116" i="33"/>
  <c r="R116" i="33"/>
  <c r="S116" i="33"/>
  <c r="T116" i="33"/>
  <c r="U116" i="33"/>
  <c r="V116" i="33"/>
  <c r="W116" i="33"/>
  <c r="A117" i="33"/>
  <c r="B117" i="33"/>
  <c r="I117" i="33"/>
  <c r="J117" i="33"/>
  <c r="K117" i="33"/>
  <c r="L117" i="33"/>
  <c r="M117" i="33"/>
  <c r="N117" i="33"/>
  <c r="P117" i="33"/>
  <c r="Q117" i="33"/>
  <c r="R117" i="33"/>
  <c r="S117" i="33"/>
  <c r="T117" i="33"/>
  <c r="U117" i="33"/>
  <c r="V117" i="33"/>
  <c r="W117" i="33"/>
  <c r="A118" i="33"/>
  <c r="B118" i="33"/>
  <c r="I118" i="33"/>
  <c r="J118" i="33"/>
  <c r="K118" i="33"/>
  <c r="L118" i="33"/>
  <c r="M118" i="33"/>
  <c r="N118" i="33"/>
  <c r="P118" i="33"/>
  <c r="Q118" i="33"/>
  <c r="R118" i="33"/>
  <c r="S118" i="33"/>
  <c r="T118" i="33"/>
  <c r="U118" i="33"/>
  <c r="V118" i="33"/>
  <c r="W118" i="33"/>
  <c r="A119" i="33"/>
  <c r="B119" i="33"/>
  <c r="I119" i="33"/>
  <c r="J119" i="33"/>
  <c r="K119" i="33"/>
  <c r="L119" i="33"/>
  <c r="M119" i="33"/>
  <c r="N119" i="33"/>
  <c r="P119" i="33"/>
  <c r="Q119" i="33"/>
  <c r="R119" i="33"/>
  <c r="S119" i="33"/>
  <c r="T119" i="33"/>
  <c r="U119" i="33"/>
  <c r="V119" i="33"/>
  <c r="W119" i="33"/>
  <c r="A120" i="33"/>
  <c r="B120" i="33"/>
  <c r="I120" i="33"/>
  <c r="J120" i="33"/>
  <c r="K120" i="33"/>
  <c r="L120" i="33"/>
  <c r="M120" i="33"/>
  <c r="N120" i="33"/>
  <c r="P120" i="33"/>
  <c r="Q120" i="33"/>
  <c r="R120" i="33"/>
  <c r="S120" i="33"/>
  <c r="T120" i="33"/>
  <c r="U120" i="33"/>
  <c r="V120" i="33"/>
  <c r="W120" i="33"/>
  <c r="A121" i="33"/>
  <c r="B121" i="33"/>
  <c r="I121" i="33"/>
  <c r="J121" i="33"/>
  <c r="K121" i="33"/>
  <c r="L121" i="33"/>
  <c r="M121" i="33"/>
  <c r="N121" i="33"/>
  <c r="P121" i="33"/>
  <c r="Q121" i="33"/>
  <c r="R121" i="33"/>
  <c r="S121" i="33"/>
  <c r="T121" i="33"/>
  <c r="U121" i="33"/>
  <c r="V121" i="33"/>
  <c r="W121" i="33"/>
  <c r="A122" i="33"/>
  <c r="B122" i="33"/>
  <c r="I122" i="33"/>
  <c r="J122" i="33"/>
  <c r="K122" i="33"/>
  <c r="L122" i="33"/>
  <c r="M122" i="33"/>
  <c r="N122" i="33"/>
  <c r="P122" i="33"/>
  <c r="Q122" i="33"/>
  <c r="R122" i="33"/>
  <c r="S122" i="33"/>
  <c r="T122" i="33"/>
  <c r="U122" i="33"/>
  <c r="V122" i="33"/>
  <c r="W122" i="33"/>
  <c r="A123" i="33"/>
  <c r="B123" i="33"/>
  <c r="I123" i="33"/>
  <c r="J123" i="33"/>
  <c r="K123" i="33"/>
  <c r="L123" i="33"/>
  <c r="M123" i="33"/>
  <c r="N123" i="33"/>
  <c r="P123" i="33"/>
  <c r="Q123" i="33"/>
  <c r="R123" i="33"/>
  <c r="S123" i="33"/>
  <c r="T123" i="33"/>
  <c r="U123" i="33"/>
  <c r="V123" i="33"/>
  <c r="W123" i="33"/>
  <c r="A124" i="33"/>
  <c r="B124" i="33"/>
  <c r="I124" i="33"/>
  <c r="J124" i="33"/>
  <c r="K124" i="33"/>
  <c r="L124" i="33"/>
  <c r="M124" i="33"/>
  <c r="N124" i="33"/>
  <c r="P124" i="33"/>
  <c r="Q124" i="33"/>
  <c r="R124" i="33"/>
  <c r="S124" i="33"/>
  <c r="T124" i="33"/>
  <c r="U124" i="33"/>
  <c r="V124" i="33"/>
  <c r="W124" i="33"/>
  <c r="A125" i="33"/>
  <c r="B125" i="33"/>
  <c r="I125" i="33"/>
  <c r="J125" i="33"/>
  <c r="K125" i="33"/>
  <c r="L125" i="33"/>
  <c r="M125" i="33"/>
  <c r="N125" i="33"/>
  <c r="P125" i="33"/>
  <c r="Q125" i="33"/>
  <c r="R125" i="33"/>
  <c r="S125" i="33"/>
  <c r="T125" i="33"/>
  <c r="U125" i="33"/>
  <c r="V125" i="33"/>
  <c r="W125" i="33"/>
  <c r="A126" i="33"/>
  <c r="B126" i="33"/>
  <c r="I126" i="33"/>
  <c r="J126" i="33"/>
  <c r="K126" i="33"/>
  <c r="L126" i="33"/>
  <c r="M126" i="33"/>
  <c r="N126" i="33"/>
  <c r="P126" i="33"/>
  <c r="Q126" i="33"/>
  <c r="R126" i="33"/>
  <c r="S126" i="33"/>
  <c r="T126" i="33"/>
  <c r="U126" i="33"/>
  <c r="V126" i="33"/>
  <c r="W126" i="33"/>
  <c r="A127" i="33"/>
  <c r="B127" i="33"/>
  <c r="I127" i="33"/>
  <c r="J127" i="33"/>
  <c r="K127" i="33"/>
  <c r="L127" i="33"/>
  <c r="M127" i="33"/>
  <c r="N127" i="33"/>
  <c r="P127" i="33"/>
  <c r="Q127" i="33"/>
  <c r="R127" i="33"/>
  <c r="S127" i="33"/>
  <c r="T127" i="33"/>
  <c r="U127" i="33"/>
  <c r="V127" i="33"/>
  <c r="W127" i="33"/>
  <c r="A128" i="33"/>
  <c r="B128" i="33"/>
  <c r="I128" i="33"/>
  <c r="J128" i="33"/>
  <c r="K128" i="33"/>
  <c r="L128" i="33"/>
  <c r="M128" i="33"/>
  <c r="N128" i="33"/>
  <c r="P128" i="33"/>
  <c r="Q128" i="33"/>
  <c r="R128" i="33"/>
  <c r="S128" i="33"/>
  <c r="T128" i="33"/>
  <c r="U128" i="33"/>
  <c r="V128" i="33"/>
  <c r="W128" i="33"/>
  <c r="A129" i="33"/>
  <c r="B129" i="33"/>
  <c r="I129" i="33"/>
  <c r="J129" i="33"/>
  <c r="K129" i="33"/>
  <c r="L129" i="33"/>
  <c r="M129" i="33"/>
  <c r="N129" i="33"/>
  <c r="P129" i="33"/>
  <c r="Q129" i="33"/>
  <c r="R129" i="33"/>
  <c r="S129" i="33"/>
  <c r="T129" i="33"/>
  <c r="U129" i="33"/>
  <c r="V129" i="33"/>
  <c r="W129" i="33"/>
  <c r="A130" i="33"/>
  <c r="B130" i="33"/>
  <c r="I130" i="33"/>
  <c r="J130" i="33"/>
  <c r="K130" i="33"/>
  <c r="L130" i="33"/>
  <c r="M130" i="33"/>
  <c r="N130" i="33"/>
  <c r="P130" i="33"/>
  <c r="Q130" i="33"/>
  <c r="R130" i="33"/>
  <c r="S130" i="33"/>
  <c r="T130" i="33"/>
  <c r="U130" i="33"/>
  <c r="V130" i="33"/>
  <c r="W130" i="33"/>
  <c r="A131" i="33"/>
  <c r="B131" i="33"/>
  <c r="I131" i="33"/>
  <c r="J131" i="33"/>
  <c r="K131" i="33"/>
  <c r="L131" i="33"/>
  <c r="M131" i="33"/>
  <c r="N131" i="33"/>
  <c r="P131" i="33"/>
  <c r="Q131" i="33"/>
  <c r="R131" i="33"/>
  <c r="S131" i="33"/>
  <c r="T131" i="33"/>
  <c r="U131" i="33"/>
  <c r="V131" i="33"/>
  <c r="W131" i="33"/>
  <c r="A132" i="33"/>
  <c r="B132" i="33"/>
  <c r="I132" i="33"/>
  <c r="J132" i="33"/>
  <c r="K132" i="33"/>
  <c r="L132" i="33"/>
  <c r="M132" i="33"/>
  <c r="N132" i="33"/>
  <c r="P132" i="33"/>
  <c r="Q132" i="33"/>
  <c r="R132" i="33"/>
  <c r="S132" i="33"/>
  <c r="T132" i="33"/>
  <c r="U132" i="33"/>
  <c r="V132" i="33"/>
  <c r="W132" i="33"/>
  <c r="A133" i="33"/>
  <c r="B133" i="33"/>
  <c r="I133" i="33"/>
  <c r="J133" i="33"/>
  <c r="K133" i="33"/>
  <c r="L133" i="33"/>
  <c r="M133" i="33"/>
  <c r="N133" i="33"/>
  <c r="P133" i="33"/>
  <c r="Q133" i="33"/>
  <c r="R133" i="33"/>
  <c r="S133" i="33"/>
  <c r="T133" i="33"/>
  <c r="U133" i="33"/>
  <c r="V133" i="33"/>
  <c r="W133" i="33"/>
  <c r="A134" i="33"/>
  <c r="B134" i="33"/>
  <c r="I134" i="33"/>
  <c r="J134" i="33"/>
  <c r="K134" i="33"/>
  <c r="L134" i="33"/>
  <c r="M134" i="33"/>
  <c r="N134" i="33"/>
  <c r="P134" i="33"/>
  <c r="Q134" i="33"/>
  <c r="R134" i="33"/>
  <c r="S134" i="33"/>
  <c r="T134" i="33"/>
  <c r="U134" i="33"/>
  <c r="V134" i="33"/>
  <c r="W134" i="33"/>
  <c r="A135" i="33"/>
  <c r="B135" i="33"/>
  <c r="I135" i="33"/>
  <c r="J135" i="33"/>
  <c r="K135" i="33"/>
  <c r="L135" i="33"/>
  <c r="M135" i="33"/>
  <c r="N135" i="33"/>
  <c r="P135" i="33"/>
  <c r="Q135" i="33"/>
  <c r="R135" i="33"/>
  <c r="S135" i="33"/>
  <c r="T135" i="33"/>
  <c r="U135" i="33"/>
  <c r="V135" i="33"/>
  <c r="W135" i="33"/>
  <c r="A136" i="33"/>
  <c r="B136" i="33"/>
  <c r="I136" i="33"/>
  <c r="J136" i="33"/>
  <c r="K136" i="33"/>
  <c r="L136" i="33"/>
  <c r="M136" i="33"/>
  <c r="N136" i="33"/>
  <c r="P136" i="33"/>
  <c r="Q136" i="33"/>
  <c r="R136" i="33"/>
  <c r="S136" i="33"/>
  <c r="T136" i="33"/>
  <c r="U136" i="33"/>
  <c r="V136" i="33"/>
  <c r="W136" i="33"/>
  <c r="A137" i="33"/>
  <c r="B137" i="33"/>
  <c r="I137" i="33"/>
  <c r="J137" i="33"/>
  <c r="K137" i="33"/>
  <c r="L137" i="33"/>
  <c r="M137" i="33"/>
  <c r="N137" i="33"/>
  <c r="P137" i="33"/>
  <c r="Q137" i="33"/>
  <c r="R137" i="33"/>
  <c r="S137" i="33"/>
  <c r="T137" i="33"/>
  <c r="U137" i="33"/>
  <c r="V137" i="33"/>
  <c r="W137" i="33"/>
  <c r="A138" i="33"/>
  <c r="B138" i="33"/>
  <c r="I138" i="33"/>
  <c r="J138" i="33"/>
  <c r="K138" i="33"/>
  <c r="L138" i="33"/>
  <c r="M138" i="33"/>
  <c r="N138" i="33"/>
  <c r="P138" i="33"/>
  <c r="Q138" i="33"/>
  <c r="R138" i="33"/>
  <c r="S138" i="33"/>
  <c r="T138" i="33"/>
  <c r="U138" i="33"/>
  <c r="V138" i="33"/>
  <c r="W138" i="33"/>
  <c r="A139" i="33"/>
  <c r="B139" i="33"/>
  <c r="I139" i="33"/>
  <c r="J139" i="33"/>
  <c r="K139" i="33"/>
  <c r="L139" i="33"/>
  <c r="M139" i="33"/>
  <c r="N139" i="33"/>
  <c r="P139" i="33"/>
  <c r="Q139" i="33"/>
  <c r="R139" i="33"/>
  <c r="S139" i="33"/>
  <c r="T139" i="33"/>
  <c r="U139" i="33"/>
  <c r="V139" i="33"/>
  <c r="W139" i="33"/>
  <c r="A140" i="33"/>
  <c r="B140" i="33"/>
  <c r="I140" i="33"/>
  <c r="J140" i="33"/>
  <c r="K140" i="33"/>
  <c r="L140" i="33"/>
  <c r="M140" i="33"/>
  <c r="N140" i="33"/>
  <c r="P140" i="33"/>
  <c r="Q140" i="33"/>
  <c r="R140" i="33"/>
  <c r="S140" i="33"/>
  <c r="T140" i="33"/>
  <c r="U140" i="33"/>
  <c r="V140" i="33"/>
  <c r="W140" i="33"/>
  <c r="A141" i="33"/>
  <c r="B141" i="33"/>
  <c r="I141" i="33"/>
  <c r="J141" i="33"/>
  <c r="K141" i="33"/>
  <c r="L141" i="33"/>
  <c r="M141" i="33"/>
  <c r="N141" i="33"/>
  <c r="P141" i="33"/>
  <c r="Q141" i="33"/>
  <c r="R141" i="33"/>
  <c r="S141" i="33"/>
  <c r="T141" i="33"/>
  <c r="U141" i="33"/>
  <c r="V141" i="33"/>
  <c r="W141" i="33"/>
  <c r="A142" i="33"/>
  <c r="B142" i="33"/>
  <c r="I142" i="33"/>
  <c r="J142" i="33"/>
  <c r="K142" i="33"/>
  <c r="L142" i="33"/>
  <c r="M142" i="33"/>
  <c r="N142" i="33"/>
  <c r="P142" i="33"/>
  <c r="Q142" i="33"/>
  <c r="R142" i="33"/>
  <c r="S142" i="33"/>
  <c r="T142" i="33"/>
  <c r="U142" i="33"/>
  <c r="V142" i="33"/>
  <c r="W142" i="33"/>
  <c r="A143" i="33"/>
  <c r="B143" i="33"/>
  <c r="I143" i="33"/>
  <c r="J143" i="33"/>
  <c r="K143" i="33"/>
  <c r="L143" i="33"/>
  <c r="M143" i="33"/>
  <c r="N143" i="33"/>
  <c r="P143" i="33"/>
  <c r="Q143" i="33"/>
  <c r="R143" i="33"/>
  <c r="S143" i="33"/>
  <c r="T143" i="33"/>
  <c r="U143" i="33"/>
  <c r="V143" i="33"/>
  <c r="W143" i="33"/>
  <c r="A144" i="33"/>
  <c r="B144" i="33"/>
  <c r="I144" i="33"/>
  <c r="J144" i="33"/>
  <c r="K144" i="33"/>
  <c r="L144" i="33"/>
  <c r="M144" i="33"/>
  <c r="N144" i="33"/>
  <c r="P144" i="33"/>
  <c r="Q144" i="33"/>
  <c r="R144" i="33"/>
  <c r="S144" i="33"/>
  <c r="T144" i="33"/>
  <c r="U144" i="33"/>
  <c r="V144" i="33"/>
  <c r="W144" i="33"/>
  <c r="A145" i="33"/>
  <c r="B145" i="33"/>
  <c r="I145" i="33"/>
  <c r="J145" i="33"/>
  <c r="K145" i="33"/>
  <c r="L145" i="33"/>
  <c r="M145" i="33"/>
  <c r="N145" i="33"/>
  <c r="P145" i="33"/>
  <c r="Q145" i="33"/>
  <c r="R145" i="33"/>
  <c r="S145" i="33"/>
  <c r="T145" i="33"/>
  <c r="U145" i="33"/>
  <c r="V145" i="33"/>
  <c r="W145" i="33"/>
  <c r="A146" i="33"/>
  <c r="B146" i="33"/>
  <c r="I146" i="33"/>
  <c r="J146" i="33"/>
  <c r="K146" i="33"/>
  <c r="L146" i="33"/>
  <c r="M146" i="33"/>
  <c r="N146" i="33"/>
  <c r="P146" i="33"/>
  <c r="Q146" i="33"/>
  <c r="R146" i="33"/>
  <c r="S146" i="33"/>
  <c r="T146" i="33"/>
  <c r="U146" i="33"/>
  <c r="V146" i="33"/>
  <c r="W146" i="33"/>
  <c r="A147" i="33"/>
  <c r="B147" i="33"/>
  <c r="I147" i="33"/>
  <c r="J147" i="33"/>
  <c r="K147" i="33"/>
  <c r="L147" i="33"/>
  <c r="M147" i="33"/>
  <c r="N147" i="33"/>
  <c r="P147" i="33"/>
  <c r="Q147" i="33"/>
  <c r="R147" i="33"/>
  <c r="S147" i="33"/>
  <c r="T147" i="33"/>
  <c r="U147" i="33"/>
  <c r="V147" i="33"/>
  <c r="W147" i="33"/>
  <c r="A148" i="33"/>
  <c r="B148" i="33"/>
  <c r="I148" i="33"/>
  <c r="J148" i="33"/>
  <c r="K148" i="33"/>
  <c r="L148" i="33"/>
  <c r="M148" i="33"/>
  <c r="N148" i="33"/>
  <c r="P148" i="33"/>
  <c r="Q148" i="33"/>
  <c r="R148" i="33"/>
  <c r="S148" i="33"/>
  <c r="T148" i="33"/>
  <c r="U148" i="33"/>
  <c r="V148" i="33"/>
  <c r="W148" i="33"/>
  <c r="A149" i="33"/>
  <c r="B149" i="33"/>
  <c r="I149" i="33"/>
  <c r="J149" i="33"/>
  <c r="K149" i="33"/>
  <c r="L149" i="33"/>
  <c r="M149" i="33"/>
  <c r="N149" i="33"/>
  <c r="P149" i="33"/>
  <c r="Q149" i="33"/>
  <c r="R149" i="33"/>
  <c r="S149" i="33"/>
  <c r="T149" i="33"/>
  <c r="U149" i="33"/>
  <c r="V149" i="33"/>
  <c r="W149" i="33"/>
  <c r="A150" i="33"/>
  <c r="B150" i="33"/>
  <c r="I150" i="33"/>
  <c r="J150" i="33"/>
  <c r="K150" i="33"/>
  <c r="L150" i="33"/>
  <c r="M150" i="33"/>
  <c r="N150" i="33"/>
  <c r="P150" i="33"/>
  <c r="Q150" i="33"/>
  <c r="R150" i="33"/>
  <c r="S150" i="33"/>
  <c r="T150" i="33"/>
  <c r="U150" i="33"/>
  <c r="V150" i="33"/>
  <c r="W150" i="33"/>
  <c r="A151" i="33"/>
  <c r="B151" i="33"/>
  <c r="I151" i="33"/>
  <c r="J151" i="33"/>
  <c r="K151" i="33"/>
  <c r="L151" i="33"/>
  <c r="M151" i="33"/>
  <c r="N151" i="33"/>
  <c r="P151" i="33"/>
  <c r="Q151" i="33"/>
  <c r="R151" i="33"/>
  <c r="S151" i="33"/>
  <c r="T151" i="33"/>
  <c r="U151" i="33"/>
  <c r="V151" i="33"/>
  <c r="W151" i="33"/>
  <c r="A152" i="33"/>
  <c r="B152" i="33"/>
  <c r="I152" i="33"/>
  <c r="J152" i="33"/>
  <c r="K152" i="33"/>
  <c r="L152" i="33"/>
  <c r="M152" i="33"/>
  <c r="N152" i="33"/>
  <c r="P152" i="33"/>
  <c r="Q152" i="33"/>
  <c r="R152" i="33"/>
  <c r="S152" i="33"/>
  <c r="T152" i="33"/>
  <c r="U152" i="33"/>
  <c r="V152" i="33"/>
  <c r="W152" i="33"/>
  <c r="A153" i="33"/>
  <c r="B153" i="33"/>
  <c r="I153" i="33"/>
  <c r="J153" i="33"/>
  <c r="K153" i="33"/>
  <c r="L153" i="33"/>
  <c r="M153" i="33"/>
  <c r="N153" i="33"/>
  <c r="P153" i="33"/>
  <c r="Q153" i="33"/>
  <c r="R153" i="33"/>
  <c r="S153" i="33"/>
  <c r="T153" i="33"/>
  <c r="U153" i="33"/>
  <c r="V153" i="33"/>
  <c r="W153" i="33"/>
  <c r="A154" i="33"/>
  <c r="B154" i="33"/>
  <c r="I154" i="33"/>
  <c r="J154" i="33"/>
  <c r="K154" i="33"/>
  <c r="L154" i="33"/>
  <c r="M154" i="33"/>
  <c r="N154" i="33"/>
  <c r="P154" i="33"/>
  <c r="Q154" i="33"/>
  <c r="R154" i="33"/>
  <c r="S154" i="33"/>
  <c r="T154" i="33"/>
  <c r="U154" i="33"/>
  <c r="V154" i="33"/>
  <c r="W154" i="33"/>
  <c r="A155" i="33"/>
  <c r="B155" i="33"/>
  <c r="I155" i="33"/>
  <c r="J155" i="33"/>
  <c r="K155" i="33"/>
  <c r="L155" i="33"/>
  <c r="M155" i="33"/>
  <c r="N155" i="33"/>
  <c r="P155" i="33"/>
  <c r="Q155" i="33"/>
  <c r="R155" i="33"/>
  <c r="S155" i="33"/>
  <c r="T155" i="33"/>
  <c r="U155" i="33"/>
  <c r="V155" i="33"/>
  <c r="W155" i="33"/>
  <c r="A156" i="33"/>
  <c r="B156" i="33"/>
  <c r="I156" i="33"/>
  <c r="J156" i="33"/>
  <c r="K156" i="33"/>
  <c r="L156" i="33"/>
  <c r="M156" i="33"/>
  <c r="N156" i="33"/>
  <c r="P156" i="33"/>
  <c r="Q156" i="33"/>
  <c r="R156" i="33"/>
  <c r="S156" i="33"/>
  <c r="T156" i="33"/>
  <c r="U156" i="33"/>
  <c r="V156" i="33"/>
  <c r="W156" i="33"/>
  <c r="A157" i="33"/>
  <c r="B157" i="33"/>
  <c r="I157" i="33"/>
  <c r="J157" i="33"/>
  <c r="K157" i="33"/>
  <c r="L157" i="33"/>
  <c r="M157" i="33"/>
  <c r="N157" i="33"/>
  <c r="P157" i="33"/>
  <c r="Q157" i="33"/>
  <c r="R157" i="33"/>
  <c r="S157" i="33"/>
  <c r="T157" i="33"/>
  <c r="U157" i="33"/>
  <c r="V157" i="33"/>
  <c r="W157" i="33"/>
  <c r="A158" i="33"/>
  <c r="B158" i="33"/>
  <c r="I158" i="33"/>
  <c r="J158" i="33"/>
  <c r="K158" i="33"/>
  <c r="L158" i="33"/>
  <c r="M158" i="33"/>
  <c r="N158" i="33"/>
  <c r="P158" i="33"/>
  <c r="Q158" i="33"/>
  <c r="R158" i="33"/>
  <c r="S158" i="33"/>
  <c r="T158" i="33"/>
  <c r="U158" i="33"/>
  <c r="V158" i="33"/>
  <c r="W158" i="33"/>
  <c r="A159" i="33"/>
  <c r="B159" i="33"/>
  <c r="I159" i="33"/>
  <c r="J159" i="33"/>
  <c r="K159" i="33"/>
  <c r="L159" i="33"/>
  <c r="M159" i="33"/>
  <c r="N159" i="33"/>
  <c r="P159" i="33"/>
  <c r="Q159" i="33"/>
  <c r="R159" i="33"/>
  <c r="S159" i="33"/>
  <c r="T159" i="33"/>
  <c r="U159" i="33"/>
  <c r="V159" i="33"/>
  <c r="W159" i="33"/>
  <c r="A160" i="33"/>
  <c r="B160" i="33"/>
  <c r="I160" i="33"/>
  <c r="J160" i="33"/>
  <c r="K160" i="33"/>
  <c r="L160" i="33"/>
  <c r="M160" i="33"/>
  <c r="N160" i="33"/>
  <c r="P160" i="33"/>
  <c r="Q160" i="33"/>
  <c r="R160" i="33"/>
  <c r="S160" i="33"/>
  <c r="T160" i="33"/>
  <c r="U160" i="33"/>
  <c r="V160" i="33"/>
  <c r="W160" i="33"/>
  <c r="A161" i="33"/>
  <c r="B161" i="33"/>
  <c r="I161" i="33"/>
  <c r="J161" i="33"/>
  <c r="K161" i="33"/>
  <c r="L161" i="33"/>
  <c r="M161" i="33"/>
  <c r="N161" i="33"/>
  <c r="P161" i="33"/>
  <c r="Q161" i="33"/>
  <c r="R161" i="33"/>
  <c r="S161" i="33"/>
  <c r="T161" i="33"/>
  <c r="U161" i="33"/>
  <c r="V161" i="33"/>
  <c r="W161" i="33"/>
  <c r="A162" i="33"/>
  <c r="B162" i="33"/>
  <c r="I162" i="33"/>
  <c r="J162" i="33"/>
  <c r="K162" i="33"/>
  <c r="L162" i="33"/>
  <c r="M162" i="33"/>
  <c r="N162" i="33"/>
  <c r="P162" i="33"/>
  <c r="Q162" i="33"/>
  <c r="R162" i="33"/>
  <c r="S162" i="33"/>
  <c r="T162" i="33"/>
  <c r="U162" i="33"/>
  <c r="V162" i="33"/>
  <c r="W162" i="33"/>
  <c r="A163" i="33"/>
  <c r="B163" i="33"/>
  <c r="I163" i="33"/>
  <c r="J163" i="33"/>
  <c r="K163" i="33"/>
  <c r="L163" i="33"/>
  <c r="M163" i="33"/>
  <c r="N163" i="33"/>
  <c r="P163" i="33"/>
  <c r="Q163" i="33"/>
  <c r="R163" i="33"/>
  <c r="S163" i="33"/>
  <c r="T163" i="33"/>
  <c r="U163" i="33"/>
  <c r="V163" i="33"/>
  <c r="W163" i="33"/>
  <c r="A164" i="33"/>
  <c r="B164" i="33"/>
  <c r="I164" i="33"/>
  <c r="J164" i="33"/>
  <c r="K164" i="33"/>
  <c r="L164" i="33"/>
  <c r="M164" i="33"/>
  <c r="N164" i="33"/>
  <c r="P164" i="33"/>
  <c r="Q164" i="33"/>
  <c r="R164" i="33"/>
  <c r="S164" i="33"/>
  <c r="T164" i="33"/>
  <c r="U164" i="33"/>
  <c r="V164" i="33"/>
  <c r="W164" i="33"/>
  <c r="A165" i="33"/>
  <c r="B165" i="33"/>
  <c r="I165" i="33"/>
  <c r="J165" i="33"/>
  <c r="K165" i="33"/>
  <c r="L165" i="33"/>
  <c r="M165" i="33"/>
  <c r="N165" i="33"/>
  <c r="P165" i="33"/>
  <c r="Q165" i="33"/>
  <c r="R165" i="33"/>
  <c r="S165" i="33"/>
  <c r="T165" i="33"/>
  <c r="U165" i="33"/>
  <c r="V165" i="33"/>
  <c r="W165" i="33"/>
  <c r="A166" i="33"/>
  <c r="B166" i="33"/>
  <c r="I166" i="33"/>
  <c r="J166" i="33"/>
  <c r="K166" i="33"/>
  <c r="L166" i="33"/>
  <c r="M166" i="33"/>
  <c r="N166" i="33"/>
  <c r="P166" i="33"/>
  <c r="Q166" i="33"/>
  <c r="R166" i="33"/>
  <c r="S166" i="33"/>
  <c r="T166" i="33"/>
  <c r="U166" i="33"/>
  <c r="V166" i="33"/>
  <c r="W166" i="33"/>
  <c r="A167" i="33"/>
  <c r="B167" i="33"/>
  <c r="I167" i="33"/>
  <c r="J167" i="33"/>
  <c r="K167" i="33"/>
  <c r="L167" i="33"/>
  <c r="M167" i="33"/>
  <c r="N167" i="33"/>
  <c r="P167" i="33"/>
  <c r="Q167" i="33"/>
  <c r="R167" i="33"/>
  <c r="S167" i="33"/>
  <c r="T167" i="33"/>
  <c r="U167" i="33"/>
  <c r="V167" i="33"/>
  <c r="W167" i="33"/>
  <c r="A168" i="33"/>
  <c r="B168" i="33"/>
  <c r="I168" i="33"/>
  <c r="J168" i="33"/>
  <c r="K168" i="33"/>
  <c r="L168" i="33"/>
  <c r="M168" i="33"/>
  <c r="N168" i="33"/>
  <c r="P168" i="33"/>
  <c r="Q168" i="33"/>
  <c r="R168" i="33"/>
  <c r="S168" i="33"/>
  <c r="T168" i="33"/>
  <c r="U168" i="33"/>
  <c r="V168" i="33"/>
  <c r="W168" i="33"/>
  <c r="A169" i="33"/>
  <c r="B169" i="33"/>
  <c r="I169" i="33"/>
  <c r="J169" i="33"/>
  <c r="K169" i="33"/>
  <c r="L169" i="33"/>
  <c r="M169" i="33"/>
  <c r="N169" i="33"/>
  <c r="P169" i="33"/>
  <c r="Q169" i="33"/>
  <c r="R169" i="33"/>
  <c r="S169" i="33"/>
  <c r="T169" i="33"/>
  <c r="U169" i="33"/>
  <c r="V169" i="33"/>
  <c r="W169" i="33"/>
  <c r="A170" i="33"/>
  <c r="B170" i="33"/>
  <c r="I170" i="33"/>
  <c r="J170" i="33"/>
  <c r="K170" i="33"/>
  <c r="L170" i="33"/>
  <c r="M170" i="33"/>
  <c r="N170" i="33"/>
  <c r="P170" i="33"/>
  <c r="Q170" i="33"/>
  <c r="R170" i="33"/>
  <c r="S170" i="33"/>
  <c r="T170" i="33"/>
  <c r="U170" i="33"/>
  <c r="V170" i="33"/>
  <c r="W170" i="33"/>
  <c r="A171" i="33"/>
  <c r="B171" i="33"/>
  <c r="I171" i="33"/>
  <c r="J171" i="33"/>
  <c r="K171" i="33"/>
  <c r="L171" i="33"/>
  <c r="M171" i="33"/>
  <c r="N171" i="33"/>
  <c r="P171" i="33"/>
  <c r="Q171" i="33"/>
  <c r="R171" i="33"/>
  <c r="S171" i="33"/>
  <c r="T171" i="33"/>
  <c r="U171" i="33"/>
  <c r="V171" i="33"/>
  <c r="W171" i="33"/>
  <c r="A172" i="33"/>
  <c r="B172" i="33"/>
  <c r="I172" i="33"/>
  <c r="J172" i="33"/>
  <c r="K172" i="33"/>
  <c r="L172" i="33"/>
  <c r="M172" i="33"/>
  <c r="N172" i="33"/>
  <c r="P172" i="33"/>
  <c r="Q172" i="33"/>
  <c r="R172" i="33"/>
  <c r="S172" i="33"/>
  <c r="T172" i="33"/>
  <c r="U172" i="33"/>
  <c r="V172" i="33"/>
  <c r="W172" i="33"/>
  <c r="A173" i="33"/>
  <c r="B173" i="33"/>
  <c r="I173" i="33"/>
  <c r="J173" i="33"/>
  <c r="K173" i="33"/>
  <c r="L173" i="33"/>
  <c r="M173" i="33"/>
  <c r="N173" i="33"/>
  <c r="P173" i="33"/>
  <c r="Q173" i="33"/>
  <c r="R173" i="33"/>
  <c r="S173" i="33"/>
  <c r="T173" i="33"/>
  <c r="U173" i="33"/>
  <c r="V173" i="33"/>
  <c r="W173" i="33"/>
  <c r="A174" i="33"/>
  <c r="B174" i="33"/>
  <c r="I174" i="33"/>
  <c r="J174" i="33"/>
  <c r="K174" i="33"/>
  <c r="L174" i="33"/>
  <c r="M174" i="33"/>
  <c r="N174" i="33"/>
  <c r="P174" i="33"/>
  <c r="Q174" i="33"/>
  <c r="R174" i="33"/>
  <c r="S174" i="33"/>
  <c r="T174" i="33"/>
  <c r="U174" i="33"/>
  <c r="V174" i="33"/>
  <c r="W174" i="33"/>
  <c r="A175" i="33"/>
  <c r="B175" i="33"/>
  <c r="I175" i="33"/>
  <c r="J175" i="33"/>
  <c r="K175" i="33"/>
  <c r="L175" i="33"/>
  <c r="M175" i="33"/>
  <c r="N175" i="33"/>
  <c r="P175" i="33"/>
  <c r="Q175" i="33"/>
  <c r="R175" i="33"/>
  <c r="S175" i="33"/>
  <c r="T175" i="33"/>
  <c r="U175" i="33"/>
  <c r="V175" i="33"/>
  <c r="W175" i="33"/>
  <c r="A176" i="33"/>
  <c r="B176" i="33"/>
  <c r="I176" i="33"/>
  <c r="J176" i="33"/>
  <c r="K176" i="33"/>
  <c r="L176" i="33"/>
  <c r="M176" i="33"/>
  <c r="N176" i="33"/>
  <c r="P176" i="33"/>
  <c r="Q176" i="33"/>
  <c r="R176" i="33"/>
  <c r="S176" i="33"/>
  <c r="T176" i="33"/>
  <c r="U176" i="33"/>
  <c r="V176" i="33"/>
  <c r="W176" i="33"/>
  <c r="A177" i="33"/>
  <c r="B177" i="33"/>
  <c r="I177" i="33"/>
  <c r="J177" i="33"/>
  <c r="K177" i="33"/>
  <c r="L177" i="33"/>
  <c r="M177" i="33"/>
  <c r="N177" i="33"/>
  <c r="P177" i="33"/>
  <c r="Q177" i="33"/>
  <c r="R177" i="33"/>
  <c r="S177" i="33"/>
  <c r="T177" i="33"/>
  <c r="U177" i="33"/>
  <c r="V177" i="33"/>
  <c r="W177" i="33"/>
  <c r="A178" i="33"/>
  <c r="B178" i="33"/>
  <c r="I178" i="33"/>
  <c r="J178" i="33"/>
  <c r="K178" i="33"/>
  <c r="L178" i="33"/>
  <c r="M178" i="33"/>
  <c r="N178" i="33"/>
  <c r="P178" i="33"/>
  <c r="Q178" i="33"/>
  <c r="R178" i="33"/>
  <c r="S178" i="33"/>
  <c r="T178" i="33"/>
  <c r="U178" i="33"/>
  <c r="V178" i="33"/>
  <c r="W178" i="33"/>
  <c r="A179" i="33"/>
  <c r="B179" i="33"/>
  <c r="I179" i="33"/>
  <c r="J179" i="33"/>
  <c r="K179" i="33"/>
  <c r="L179" i="33"/>
  <c r="M179" i="33"/>
  <c r="N179" i="33"/>
  <c r="P179" i="33"/>
  <c r="Q179" i="33"/>
  <c r="R179" i="33"/>
  <c r="S179" i="33"/>
  <c r="T179" i="33"/>
  <c r="U179" i="33"/>
  <c r="V179" i="33"/>
  <c r="W179" i="33"/>
  <c r="A180" i="33"/>
  <c r="B180" i="33"/>
  <c r="I180" i="33"/>
  <c r="J180" i="33"/>
  <c r="K180" i="33"/>
  <c r="L180" i="33"/>
  <c r="M180" i="33"/>
  <c r="N180" i="33"/>
  <c r="P180" i="33"/>
  <c r="Q180" i="33"/>
  <c r="R180" i="33"/>
  <c r="S180" i="33"/>
  <c r="T180" i="33"/>
  <c r="U180" i="33"/>
  <c r="V180" i="33"/>
  <c r="W180" i="33"/>
  <c r="A181" i="33"/>
  <c r="B181" i="33"/>
  <c r="I181" i="33"/>
  <c r="J181" i="33"/>
  <c r="K181" i="33"/>
  <c r="L181" i="33"/>
  <c r="M181" i="33"/>
  <c r="N181" i="33"/>
  <c r="P181" i="33"/>
  <c r="Q181" i="33"/>
  <c r="R181" i="33"/>
  <c r="S181" i="33"/>
  <c r="T181" i="33"/>
  <c r="U181" i="33"/>
  <c r="V181" i="33"/>
  <c r="W181" i="33"/>
  <c r="A182" i="33"/>
  <c r="B182" i="33"/>
  <c r="I182" i="33"/>
  <c r="J182" i="33"/>
  <c r="K182" i="33"/>
  <c r="L182" i="33"/>
  <c r="M182" i="33"/>
  <c r="N182" i="33"/>
  <c r="P182" i="33"/>
  <c r="Q182" i="33"/>
  <c r="R182" i="33"/>
  <c r="S182" i="33"/>
  <c r="T182" i="33"/>
  <c r="U182" i="33"/>
  <c r="V182" i="33"/>
  <c r="W182" i="33"/>
  <c r="A183" i="33"/>
  <c r="B183" i="33"/>
  <c r="I183" i="33"/>
  <c r="J183" i="33"/>
  <c r="K183" i="33"/>
  <c r="L183" i="33"/>
  <c r="M183" i="33"/>
  <c r="N183" i="33"/>
  <c r="P183" i="33"/>
  <c r="Q183" i="33"/>
  <c r="R183" i="33"/>
  <c r="S183" i="33"/>
  <c r="T183" i="33"/>
  <c r="U183" i="33"/>
  <c r="V183" i="33"/>
  <c r="W183" i="33"/>
  <c r="A184" i="33"/>
  <c r="B184" i="33"/>
  <c r="I184" i="33"/>
  <c r="J184" i="33"/>
  <c r="K184" i="33"/>
  <c r="L184" i="33"/>
  <c r="M184" i="33"/>
  <c r="N184" i="33"/>
  <c r="P184" i="33"/>
  <c r="Q184" i="33"/>
  <c r="R184" i="33"/>
  <c r="S184" i="33"/>
  <c r="T184" i="33"/>
  <c r="U184" i="33"/>
  <c r="V184" i="33"/>
  <c r="W184" i="33"/>
  <c r="A185" i="33"/>
  <c r="B185" i="33"/>
  <c r="I185" i="33"/>
  <c r="J185" i="33"/>
  <c r="K185" i="33"/>
  <c r="L185" i="33"/>
  <c r="M185" i="33"/>
  <c r="N185" i="33"/>
  <c r="P185" i="33"/>
  <c r="Q185" i="33"/>
  <c r="R185" i="33"/>
  <c r="S185" i="33"/>
  <c r="T185" i="33"/>
  <c r="U185" i="33"/>
  <c r="V185" i="33"/>
  <c r="W185" i="33"/>
  <c r="A186" i="33"/>
  <c r="B186" i="33"/>
  <c r="I186" i="33"/>
  <c r="J186" i="33"/>
  <c r="K186" i="33"/>
  <c r="L186" i="33"/>
  <c r="M186" i="33"/>
  <c r="N186" i="33"/>
  <c r="P186" i="33"/>
  <c r="Q186" i="33"/>
  <c r="R186" i="33"/>
  <c r="S186" i="33"/>
  <c r="T186" i="33"/>
  <c r="U186" i="33"/>
  <c r="V186" i="33"/>
  <c r="W186" i="33"/>
  <c r="A187" i="33"/>
  <c r="B187" i="33"/>
  <c r="I187" i="33"/>
  <c r="J187" i="33"/>
  <c r="K187" i="33"/>
  <c r="L187" i="33"/>
  <c r="M187" i="33"/>
  <c r="N187" i="33"/>
  <c r="P187" i="33"/>
  <c r="Q187" i="33"/>
  <c r="R187" i="33"/>
  <c r="S187" i="33"/>
  <c r="T187" i="33"/>
  <c r="U187" i="33"/>
  <c r="V187" i="33"/>
  <c r="W187" i="33"/>
  <c r="A188" i="33"/>
  <c r="B188" i="33"/>
  <c r="I188" i="33"/>
  <c r="J188" i="33"/>
  <c r="K188" i="33"/>
  <c r="L188" i="33"/>
  <c r="M188" i="33"/>
  <c r="N188" i="33"/>
  <c r="P188" i="33"/>
  <c r="Q188" i="33"/>
  <c r="R188" i="33"/>
  <c r="S188" i="33"/>
  <c r="T188" i="33"/>
  <c r="U188" i="33"/>
  <c r="V188" i="33"/>
  <c r="W188" i="33"/>
  <c r="A189" i="33"/>
  <c r="B189" i="33"/>
  <c r="I189" i="33"/>
  <c r="J189" i="33"/>
  <c r="K189" i="33"/>
  <c r="L189" i="33"/>
  <c r="M189" i="33"/>
  <c r="N189" i="33"/>
  <c r="P189" i="33"/>
  <c r="Q189" i="33"/>
  <c r="R189" i="33"/>
  <c r="S189" i="33"/>
  <c r="T189" i="33"/>
  <c r="U189" i="33"/>
  <c r="V189" i="33"/>
  <c r="W189" i="33"/>
  <c r="A190" i="33"/>
  <c r="B190" i="33"/>
  <c r="I190" i="33"/>
  <c r="J190" i="33"/>
  <c r="K190" i="33"/>
  <c r="L190" i="33"/>
  <c r="M190" i="33"/>
  <c r="N190" i="33"/>
  <c r="P190" i="33"/>
  <c r="Q190" i="33"/>
  <c r="R190" i="33"/>
  <c r="S190" i="33"/>
  <c r="T190" i="33"/>
  <c r="U190" i="33"/>
  <c r="V190" i="33"/>
  <c r="W190" i="33"/>
  <c r="A191" i="33"/>
  <c r="B191" i="33"/>
  <c r="I191" i="33"/>
  <c r="J191" i="33"/>
  <c r="K191" i="33"/>
  <c r="L191" i="33"/>
  <c r="M191" i="33"/>
  <c r="N191" i="33"/>
  <c r="P191" i="33"/>
  <c r="Q191" i="33"/>
  <c r="R191" i="33"/>
  <c r="S191" i="33"/>
  <c r="T191" i="33"/>
  <c r="U191" i="33"/>
  <c r="V191" i="33"/>
  <c r="W191" i="33"/>
  <c r="A192" i="33"/>
  <c r="B192" i="33"/>
  <c r="I192" i="33"/>
  <c r="J192" i="33"/>
  <c r="K192" i="33"/>
  <c r="L192" i="33"/>
  <c r="M192" i="33"/>
  <c r="N192" i="33"/>
  <c r="P192" i="33"/>
  <c r="Q192" i="33"/>
  <c r="R192" i="33"/>
  <c r="S192" i="33"/>
  <c r="T192" i="33"/>
  <c r="U192" i="33"/>
  <c r="V192" i="33"/>
  <c r="W192" i="33"/>
  <c r="A193" i="33"/>
  <c r="B193" i="33"/>
  <c r="I193" i="33"/>
  <c r="J193" i="33"/>
  <c r="K193" i="33"/>
  <c r="L193" i="33"/>
  <c r="M193" i="33"/>
  <c r="N193" i="33"/>
  <c r="P193" i="33"/>
  <c r="Q193" i="33"/>
  <c r="R193" i="33"/>
  <c r="S193" i="33"/>
  <c r="T193" i="33"/>
  <c r="U193" i="33"/>
  <c r="V193" i="33"/>
  <c r="W193" i="33"/>
  <c r="A194" i="33"/>
  <c r="B194" i="33"/>
  <c r="I194" i="33"/>
  <c r="J194" i="33"/>
  <c r="K194" i="33"/>
  <c r="L194" i="33"/>
  <c r="M194" i="33"/>
  <c r="N194" i="33"/>
  <c r="P194" i="33"/>
  <c r="Q194" i="33"/>
  <c r="R194" i="33"/>
  <c r="S194" i="33"/>
  <c r="T194" i="33"/>
  <c r="U194" i="33"/>
  <c r="V194" i="33"/>
  <c r="W194" i="33"/>
  <c r="A195" i="33"/>
  <c r="B195" i="33"/>
  <c r="I195" i="33"/>
  <c r="J195" i="33"/>
  <c r="K195" i="33"/>
  <c r="L195" i="33"/>
  <c r="M195" i="33"/>
  <c r="N195" i="33"/>
  <c r="P195" i="33"/>
  <c r="Q195" i="33"/>
  <c r="R195" i="33"/>
  <c r="S195" i="33"/>
  <c r="T195" i="33"/>
  <c r="U195" i="33"/>
  <c r="V195" i="33"/>
  <c r="W195" i="33"/>
  <c r="A196" i="33"/>
  <c r="B196" i="33"/>
  <c r="I196" i="33"/>
  <c r="J196" i="33"/>
  <c r="K196" i="33"/>
  <c r="L196" i="33"/>
  <c r="M196" i="33"/>
  <c r="N196" i="33"/>
  <c r="P196" i="33"/>
  <c r="Q196" i="33"/>
  <c r="R196" i="33"/>
  <c r="S196" i="33"/>
  <c r="T196" i="33"/>
  <c r="U196" i="33"/>
  <c r="V196" i="33"/>
  <c r="W196" i="33"/>
  <c r="A197" i="33"/>
  <c r="B197" i="33"/>
  <c r="I197" i="33"/>
  <c r="J197" i="33"/>
  <c r="K197" i="33"/>
  <c r="L197" i="33"/>
  <c r="M197" i="33"/>
  <c r="N197" i="33"/>
  <c r="P197" i="33"/>
  <c r="Q197" i="33"/>
  <c r="R197" i="33"/>
  <c r="S197" i="33"/>
  <c r="T197" i="33"/>
  <c r="U197" i="33"/>
  <c r="V197" i="33"/>
  <c r="W197" i="33"/>
  <c r="A198" i="33"/>
  <c r="B198" i="33"/>
  <c r="I198" i="33"/>
  <c r="J198" i="33"/>
  <c r="K198" i="33"/>
  <c r="L198" i="33"/>
  <c r="M198" i="33"/>
  <c r="N198" i="33"/>
  <c r="P198" i="33"/>
  <c r="Q198" i="33"/>
  <c r="R198" i="33"/>
  <c r="S198" i="33"/>
  <c r="T198" i="33"/>
  <c r="U198" i="33"/>
  <c r="V198" i="33"/>
  <c r="W198" i="33"/>
  <c r="A199" i="33"/>
  <c r="B199" i="33"/>
  <c r="I199" i="33"/>
  <c r="J199" i="33"/>
  <c r="K199" i="33"/>
  <c r="L199" i="33"/>
  <c r="M199" i="33"/>
  <c r="N199" i="33"/>
  <c r="P199" i="33"/>
  <c r="Q199" i="33"/>
  <c r="R199" i="33"/>
  <c r="S199" i="33"/>
  <c r="T199" i="33"/>
  <c r="U199" i="33"/>
  <c r="V199" i="33"/>
  <c r="W199" i="33"/>
  <c r="A200" i="33"/>
  <c r="B200" i="33"/>
  <c r="I200" i="33"/>
  <c r="J200" i="33"/>
  <c r="K200" i="33"/>
  <c r="L200" i="33"/>
  <c r="M200" i="33"/>
  <c r="N200" i="33"/>
  <c r="P200" i="33"/>
  <c r="Q200" i="33"/>
  <c r="R200" i="33"/>
  <c r="S200" i="33"/>
  <c r="T200" i="33"/>
  <c r="U200" i="33"/>
  <c r="V200" i="33"/>
  <c r="W200" i="33"/>
  <c r="A201" i="33"/>
  <c r="B201" i="33"/>
  <c r="I201" i="33"/>
  <c r="J201" i="33"/>
  <c r="K201" i="33"/>
  <c r="L201" i="33"/>
  <c r="M201" i="33"/>
  <c r="N201" i="33"/>
  <c r="P201" i="33"/>
  <c r="Q201" i="33"/>
  <c r="R201" i="33"/>
  <c r="S201" i="33"/>
  <c r="T201" i="33"/>
  <c r="U201" i="33"/>
  <c r="V201" i="33"/>
  <c r="W201" i="33"/>
  <c r="A202" i="33"/>
  <c r="B202" i="33"/>
  <c r="I202" i="33"/>
  <c r="J202" i="33"/>
  <c r="K202" i="33"/>
  <c r="L202" i="33"/>
  <c r="M202" i="33"/>
  <c r="N202" i="33"/>
  <c r="P202" i="33"/>
  <c r="Q202" i="33"/>
  <c r="R202" i="33"/>
  <c r="S202" i="33"/>
  <c r="T202" i="33"/>
  <c r="U202" i="33"/>
  <c r="V202" i="33"/>
  <c r="W202" i="33"/>
  <c r="A203" i="33"/>
  <c r="B203" i="33"/>
  <c r="I203" i="33"/>
  <c r="J203" i="33"/>
  <c r="K203" i="33"/>
  <c r="L203" i="33"/>
  <c r="M203" i="33"/>
  <c r="N203" i="33"/>
  <c r="P203" i="33"/>
  <c r="Q203" i="33"/>
  <c r="R203" i="33"/>
  <c r="S203" i="33"/>
  <c r="T203" i="33"/>
  <c r="U203" i="33"/>
  <c r="V203" i="33"/>
  <c r="W203" i="33"/>
  <c r="A204" i="33"/>
  <c r="B204" i="33"/>
  <c r="I204" i="33"/>
  <c r="J204" i="33"/>
  <c r="K204" i="33"/>
  <c r="L204" i="33"/>
  <c r="M204" i="33"/>
  <c r="N204" i="33"/>
  <c r="P204" i="33"/>
  <c r="Q204" i="33"/>
  <c r="R204" i="33"/>
  <c r="S204" i="33"/>
  <c r="T204" i="33"/>
  <c r="U204" i="33"/>
  <c r="V204" i="33"/>
  <c r="W204" i="33"/>
  <c r="A205" i="33"/>
  <c r="B205" i="33"/>
  <c r="I205" i="33"/>
  <c r="J205" i="33"/>
  <c r="K205" i="33"/>
  <c r="L205" i="33"/>
  <c r="M205" i="33"/>
  <c r="N205" i="33"/>
  <c r="P205" i="33"/>
  <c r="Q205" i="33"/>
  <c r="R205" i="33"/>
  <c r="S205" i="33"/>
  <c r="T205" i="33"/>
  <c r="U205" i="33"/>
  <c r="V205" i="33"/>
  <c r="W205" i="33"/>
  <c r="A206" i="33"/>
  <c r="B206" i="33"/>
  <c r="I206" i="33"/>
  <c r="J206" i="33"/>
  <c r="K206" i="33"/>
  <c r="L206" i="33"/>
  <c r="M206" i="33"/>
  <c r="N206" i="33"/>
  <c r="P206" i="33"/>
  <c r="Q206" i="33"/>
  <c r="R206" i="33"/>
  <c r="S206" i="33"/>
  <c r="T206" i="33"/>
  <c r="U206" i="33"/>
  <c r="V206" i="33"/>
  <c r="W206" i="33"/>
  <c r="A207" i="33"/>
  <c r="B207" i="33"/>
  <c r="I207" i="33"/>
  <c r="J207" i="33"/>
  <c r="K207" i="33"/>
  <c r="L207" i="33"/>
  <c r="M207" i="33"/>
  <c r="N207" i="33"/>
  <c r="P207" i="33"/>
  <c r="Q207" i="33"/>
  <c r="R207" i="33"/>
  <c r="S207" i="33"/>
  <c r="T207" i="33"/>
  <c r="U207" i="33"/>
  <c r="V207" i="33"/>
  <c r="W207" i="33"/>
  <c r="A208" i="33"/>
  <c r="B208" i="33"/>
  <c r="I208" i="33"/>
  <c r="J208" i="33"/>
  <c r="K208" i="33"/>
  <c r="L208" i="33"/>
  <c r="M208" i="33"/>
  <c r="N208" i="33"/>
  <c r="P208" i="33"/>
  <c r="Q208" i="33"/>
  <c r="R208" i="33"/>
  <c r="S208" i="33"/>
  <c r="T208" i="33"/>
  <c r="U208" i="33"/>
  <c r="V208" i="33"/>
  <c r="W208" i="33"/>
  <c r="A209" i="33"/>
  <c r="B209" i="33"/>
  <c r="I209" i="33"/>
  <c r="J209" i="33"/>
  <c r="K209" i="33"/>
  <c r="L209" i="33"/>
  <c r="M209" i="33"/>
  <c r="N209" i="33"/>
  <c r="P209" i="33"/>
  <c r="Q209" i="33"/>
  <c r="R209" i="33"/>
  <c r="S209" i="33"/>
  <c r="T209" i="33"/>
  <c r="U209" i="33"/>
  <c r="V209" i="33"/>
  <c r="W209" i="33"/>
  <c r="A210" i="33"/>
  <c r="B210" i="33"/>
  <c r="I210" i="33"/>
  <c r="J210" i="33"/>
  <c r="K210" i="33"/>
  <c r="L210" i="33"/>
  <c r="M210" i="33"/>
  <c r="N210" i="33"/>
  <c r="P210" i="33"/>
  <c r="Q210" i="33"/>
  <c r="R210" i="33"/>
  <c r="S210" i="33"/>
  <c r="T210" i="33"/>
  <c r="U210" i="33"/>
  <c r="V210" i="33"/>
  <c r="W210" i="33"/>
  <c r="A211" i="33"/>
  <c r="B211" i="33"/>
  <c r="I211" i="33"/>
  <c r="J211" i="33"/>
  <c r="K211" i="33"/>
  <c r="L211" i="33"/>
  <c r="M211" i="33"/>
  <c r="N211" i="33"/>
  <c r="P211" i="33"/>
  <c r="Q211" i="33"/>
  <c r="R211" i="33"/>
  <c r="S211" i="33"/>
  <c r="T211" i="33"/>
  <c r="U211" i="33"/>
  <c r="V211" i="33"/>
  <c r="W211" i="33"/>
  <c r="A212" i="33"/>
  <c r="B212" i="33"/>
  <c r="I212" i="33"/>
  <c r="J212" i="33"/>
  <c r="K212" i="33"/>
  <c r="L212" i="33"/>
  <c r="M212" i="33"/>
  <c r="N212" i="33"/>
  <c r="P212" i="33"/>
  <c r="Q212" i="33"/>
  <c r="R212" i="33"/>
  <c r="S212" i="33"/>
  <c r="T212" i="33"/>
  <c r="U212" i="33"/>
  <c r="V212" i="33"/>
  <c r="W212" i="33"/>
  <c r="A213" i="33"/>
  <c r="B213" i="33"/>
  <c r="I213" i="33"/>
  <c r="J213" i="33"/>
  <c r="K213" i="33"/>
  <c r="L213" i="33"/>
  <c r="M213" i="33"/>
  <c r="N213" i="33"/>
  <c r="P213" i="33"/>
  <c r="Q213" i="33"/>
  <c r="R213" i="33"/>
  <c r="S213" i="33"/>
  <c r="T213" i="33"/>
  <c r="U213" i="33"/>
  <c r="V213" i="33"/>
  <c r="W213" i="33"/>
  <c r="A214" i="33"/>
  <c r="B214" i="33"/>
  <c r="I214" i="33"/>
  <c r="J214" i="33"/>
  <c r="K214" i="33"/>
  <c r="L214" i="33"/>
  <c r="M214" i="33"/>
  <c r="N214" i="33"/>
  <c r="P214" i="33"/>
  <c r="Q214" i="33"/>
  <c r="R214" i="33"/>
  <c r="S214" i="33"/>
  <c r="T214" i="33"/>
  <c r="U214" i="33"/>
  <c r="V214" i="33"/>
  <c r="W214" i="33"/>
  <c r="A215" i="33"/>
  <c r="B215" i="33"/>
  <c r="I215" i="33"/>
  <c r="J215" i="33"/>
  <c r="K215" i="33"/>
  <c r="L215" i="33"/>
  <c r="M215" i="33"/>
  <c r="N215" i="33"/>
  <c r="P215" i="33"/>
  <c r="Q215" i="33"/>
  <c r="R215" i="33"/>
  <c r="S215" i="33"/>
  <c r="T215" i="33"/>
  <c r="U215" i="33"/>
  <c r="V215" i="33"/>
  <c r="W215" i="33"/>
  <c r="A216" i="33"/>
  <c r="B216" i="33"/>
  <c r="I216" i="33"/>
  <c r="J216" i="33"/>
  <c r="K216" i="33"/>
  <c r="L216" i="33"/>
  <c r="M216" i="33"/>
  <c r="N216" i="33"/>
  <c r="P216" i="33"/>
  <c r="Q216" i="33"/>
  <c r="R216" i="33"/>
  <c r="S216" i="33"/>
  <c r="T216" i="33"/>
  <c r="U216" i="33"/>
  <c r="V216" i="33"/>
  <c r="W216" i="33"/>
  <c r="A217" i="33"/>
  <c r="B217" i="33"/>
  <c r="I217" i="33"/>
  <c r="J217" i="33"/>
  <c r="K217" i="33"/>
  <c r="L217" i="33"/>
  <c r="M217" i="33"/>
  <c r="N217" i="33"/>
  <c r="P217" i="33"/>
  <c r="Q217" i="33"/>
  <c r="R217" i="33"/>
  <c r="S217" i="33"/>
  <c r="T217" i="33"/>
  <c r="U217" i="33"/>
  <c r="V217" i="33"/>
  <c r="W217" i="33"/>
  <c r="A218" i="33"/>
  <c r="B218" i="33"/>
  <c r="I218" i="33"/>
  <c r="J218" i="33"/>
  <c r="K218" i="33"/>
  <c r="L218" i="33"/>
  <c r="M218" i="33"/>
  <c r="N218" i="33"/>
  <c r="P218" i="33"/>
  <c r="Q218" i="33"/>
  <c r="R218" i="33"/>
  <c r="S218" i="33"/>
  <c r="T218" i="33"/>
  <c r="U218" i="33"/>
  <c r="V218" i="33"/>
  <c r="W218" i="33"/>
  <c r="A219" i="33"/>
  <c r="B219" i="33"/>
  <c r="I219" i="33"/>
  <c r="J219" i="33"/>
  <c r="K219" i="33"/>
  <c r="L219" i="33"/>
  <c r="M219" i="33"/>
  <c r="N219" i="33"/>
  <c r="P219" i="33"/>
  <c r="Q219" i="33"/>
  <c r="R219" i="33"/>
  <c r="S219" i="33"/>
  <c r="T219" i="33"/>
  <c r="U219" i="33"/>
  <c r="V219" i="33"/>
  <c r="W219" i="33"/>
  <c r="A220" i="33"/>
  <c r="B220" i="33"/>
  <c r="I220" i="33"/>
  <c r="J220" i="33"/>
  <c r="K220" i="33"/>
  <c r="L220" i="33"/>
  <c r="M220" i="33"/>
  <c r="N220" i="33"/>
  <c r="P220" i="33"/>
  <c r="Q220" i="33"/>
  <c r="R220" i="33"/>
  <c r="S220" i="33"/>
  <c r="T220" i="33"/>
  <c r="U220" i="33"/>
  <c r="V220" i="33"/>
  <c r="W220" i="33"/>
  <c r="A221" i="33"/>
  <c r="B221" i="33"/>
  <c r="I221" i="33"/>
  <c r="J221" i="33"/>
  <c r="K221" i="33"/>
  <c r="L221" i="33"/>
  <c r="M221" i="33"/>
  <c r="N221" i="33"/>
  <c r="P221" i="33"/>
  <c r="Q221" i="33"/>
  <c r="R221" i="33"/>
  <c r="S221" i="33"/>
  <c r="T221" i="33"/>
  <c r="U221" i="33"/>
  <c r="V221" i="33"/>
  <c r="W221" i="33"/>
  <c r="A222" i="33"/>
  <c r="B222" i="33"/>
  <c r="I222" i="33"/>
  <c r="J222" i="33"/>
  <c r="K222" i="33"/>
  <c r="L222" i="33"/>
  <c r="M222" i="33"/>
  <c r="N222" i="33"/>
  <c r="P222" i="33"/>
  <c r="Q222" i="33"/>
  <c r="R222" i="33"/>
  <c r="S222" i="33"/>
  <c r="T222" i="33"/>
  <c r="U222" i="33"/>
  <c r="V222" i="33"/>
  <c r="W222" i="33"/>
  <c r="A223" i="33"/>
  <c r="B223" i="33"/>
  <c r="I223" i="33"/>
  <c r="J223" i="33"/>
  <c r="K223" i="33"/>
  <c r="L223" i="33"/>
  <c r="M223" i="33"/>
  <c r="N223" i="33"/>
  <c r="P223" i="33"/>
  <c r="Q223" i="33"/>
  <c r="R223" i="33"/>
  <c r="S223" i="33"/>
  <c r="T223" i="33"/>
  <c r="U223" i="33"/>
  <c r="V223" i="33"/>
  <c r="W223" i="33"/>
  <c r="A224" i="33"/>
  <c r="B224" i="33"/>
  <c r="I224" i="33"/>
  <c r="J224" i="33"/>
  <c r="K224" i="33"/>
  <c r="L224" i="33"/>
  <c r="M224" i="33"/>
  <c r="N224" i="33"/>
  <c r="P224" i="33"/>
  <c r="Q224" i="33"/>
  <c r="R224" i="33"/>
  <c r="S224" i="33"/>
  <c r="T224" i="33"/>
  <c r="U224" i="33"/>
  <c r="V224" i="33"/>
  <c r="W224" i="33"/>
  <c r="A225" i="33"/>
  <c r="B225" i="33"/>
  <c r="I225" i="33"/>
  <c r="J225" i="33"/>
  <c r="K225" i="33"/>
  <c r="L225" i="33"/>
  <c r="M225" i="33"/>
  <c r="N225" i="33"/>
  <c r="P225" i="33"/>
  <c r="Q225" i="33"/>
  <c r="R225" i="33"/>
  <c r="S225" i="33"/>
  <c r="T225" i="33"/>
  <c r="U225" i="33"/>
  <c r="V225" i="33"/>
  <c r="W225" i="33"/>
  <c r="A226" i="33"/>
  <c r="B226" i="33"/>
  <c r="I226" i="33"/>
  <c r="J226" i="33"/>
  <c r="K226" i="33"/>
  <c r="L226" i="33"/>
  <c r="M226" i="33"/>
  <c r="N226" i="33"/>
  <c r="P226" i="33"/>
  <c r="Q226" i="33"/>
  <c r="R226" i="33"/>
  <c r="S226" i="33"/>
  <c r="T226" i="33"/>
  <c r="U226" i="33"/>
  <c r="V226" i="33"/>
  <c r="W226" i="33"/>
  <c r="A227" i="33"/>
  <c r="B227" i="33"/>
  <c r="I227" i="33"/>
  <c r="J227" i="33"/>
  <c r="K227" i="33"/>
  <c r="L227" i="33"/>
  <c r="M227" i="33"/>
  <c r="N227" i="33"/>
  <c r="P227" i="33"/>
  <c r="Q227" i="33"/>
  <c r="R227" i="33"/>
  <c r="S227" i="33"/>
  <c r="T227" i="33"/>
  <c r="U227" i="33"/>
  <c r="V227" i="33"/>
  <c r="W227" i="33"/>
  <c r="A228" i="33"/>
  <c r="B228" i="33"/>
  <c r="I228" i="33"/>
  <c r="J228" i="33"/>
  <c r="K228" i="33"/>
  <c r="L228" i="33"/>
  <c r="M228" i="33"/>
  <c r="N228" i="33"/>
  <c r="P228" i="33"/>
  <c r="Q228" i="33"/>
  <c r="R228" i="33"/>
  <c r="S228" i="33"/>
  <c r="T228" i="33"/>
  <c r="U228" i="33"/>
  <c r="V228" i="33"/>
  <c r="W228" i="33"/>
  <c r="A229" i="33"/>
  <c r="B229" i="33"/>
  <c r="I229" i="33"/>
  <c r="J229" i="33"/>
  <c r="K229" i="33"/>
  <c r="L229" i="33"/>
  <c r="M229" i="33"/>
  <c r="N229" i="33"/>
  <c r="P229" i="33"/>
  <c r="Q229" i="33"/>
  <c r="R229" i="33"/>
  <c r="S229" i="33"/>
  <c r="T229" i="33"/>
  <c r="U229" i="33"/>
  <c r="V229" i="33"/>
  <c r="W229" i="33"/>
  <c r="A230" i="33"/>
  <c r="B230" i="33"/>
  <c r="I230" i="33"/>
  <c r="J230" i="33"/>
  <c r="K230" i="33"/>
  <c r="L230" i="33"/>
  <c r="M230" i="33"/>
  <c r="N230" i="33"/>
  <c r="P230" i="33"/>
  <c r="Q230" i="33"/>
  <c r="R230" i="33"/>
  <c r="S230" i="33"/>
  <c r="T230" i="33"/>
  <c r="U230" i="33"/>
  <c r="V230" i="33"/>
  <c r="W230" i="33"/>
  <c r="A231" i="33"/>
  <c r="B231" i="33"/>
  <c r="I231" i="33"/>
  <c r="J231" i="33"/>
  <c r="K231" i="33"/>
  <c r="L231" i="33"/>
  <c r="M231" i="33"/>
  <c r="N231" i="33"/>
  <c r="P231" i="33"/>
  <c r="Q231" i="33"/>
  <c r="R231" i="33"/>
  <c r="S231" i="33"/>
  <c r="T231" i="33"/>
  <c r="U231" i="33"/>
  <c r="V231" i="33"/>
  <c r="W231" i="33"/>
  <c r="A232" i="33"/>
  <c r="B232" i="33"/>
  <c r="I232" i="33"/>
  <c r="J232" i="33"/>
  <c r="K232" i="33"/>
  <c r="L232" i="33"/>
  <c r="M232" i="33"/>
  <c r="N232" i="33"/>
  <c r="P232" i="33"/>
  <c r="Q232" i="33"/>
  <c r="R232" i="33"/>
  <c r="S232" i="33"/>
  <c r="T232" i="33"/>
  <c r="U232" i="33"/>
  <c r="V232" i="33"/>
  <c r="W232" i="33"/>
  <c r="A233" i="33"/>
  <c r="B233" i="33"/>
  <c r="I233" i="33"/>
  <c r="J233" i="33"/>
  <c r="K233" i="33"/>
  <c r="L233" i="33"/>
  <c r="M233" i="33"/>
  <c r="N233" i="33"/>
  <c r="P233" i="33"/>
  <c r="Q233" i="33"/>
  <c r="R233" i="33"/>
  <c r="S233" i="33"/>
  <c r="T233" i="33"/>
  <c r="U233" i="33"/>
  <c r="V233" i="33"/>
  <c r="W233" i="33"/>
  <c r="A234" i="33"/>
  <c r="B234" i="33"/>
  <c r="I234" i="33"/>
  <c r="J234" i="33"/>
  <c r="K234" i="33"/>
  <c r="L234" i="33"/>
  <c r="M234" i="33"/>
  <c r="N234" i="33"/>
  <c r="P234" i="33"/>
  <c r="Q234" i="33"/>
  <c r="R234" i="33"/>
  <c r="S234" i="33"/>
  <c r="T234" i="33"/>
  <c r="U234" i="33"/>
  <c r="V234" i="33"/>
  <c r="W234" i="33"/>
  <c r="A235" i="33"/>
  <c r="B235" i="33"/>
  <c r="I235" i="33"/>
  <c r="J235" i="33"/>
  <c r="K235" i="33"/>
  <c r="L235" i="33"/>
  <c r="M235" i="33"/>
  <c r="N235" i="33"/>
  <c r="P235" i="33"/>
  <c r="Q235" i="33"/>
  <c r="R235" i="33"/>
  <c r="S235" i="33"/>
  <c r="T235" i="33"/>
  <c r="U235" i="33"/>
  <c r="V235" i="33"/>
  <c r="W235" i="33"/>
  <c r="A236" i="33"/>
  <c r="B236" i="33"/>
  <c r="I236" i="33"/>
  <c r="J236" i="33"/>
  <c r="K236" i="33"/>
  <c r="L236" i="33"/>
  <c r="M236" i="33"/>
  <c r="N236" i="33"/>
  <c r="P236" i="33"/>
  <c r="Q236" i="33"/>
  <c r="R236" i="33"/>
  <c r="S236" i="33"/>
  <c r="T236" i="33"/>
  <c r="U236" i="33"/>
  <c r="V236" i="33"/>
  <c r="W236" i="33"/>
  <c r="A237" i="33"/>
  <c r="B237" i="33"/>
  <c r="I237" i="33"/>
  <c r="J237" i="33"/>
  <c r="K237" i="33"/>
  <c r="L237" i="33"/>
  <c r="M237" i="33"/>
  <c r="N237" i="33"/>
  <c r="P237" i="33"/>
  <c r="Q237" i="33"/>
  <c r="R237" i="33"/>
  <c r="S237" i="33"/>
  <c r="T237" i="33"/>
  <c r="U237" i="33"/>
  <c r="V237" i="33"/>
  <c r="W237" i="33"/>
  <c r="A238" i="33"/>
  <c r="B238" i="33"/>
  <c r="I238" i="33"/>
  <c r="J238" i="33"/>
  <c r="K238" i="33"/>
  <c r="L238" i="33"/>
  <c r="M238" i="33"/>
  <c r="N238" i="33"/>
  <c r="P238" i="33"/>
  <c r="Q238" i="33"/>
  <c r="R238" i="33"/>
  <c r="S238" i="33"/>
  <c r="T238" i="33"/>
  <c r="U238" i="33"/>
  <c r="V238" i="33"/>
  <c r="W238" i="33"/>
  <c r="A239" i="33"/>
  <c r="B239" i="33"/>
  <c r="I239" i="33"/>
  <c r="J239" i="33"/>
  <c r="K239" i="33"/>
  <c r="L239" i="33"/>
  <c r="M239" i="33"/>
  <c r="N239" i="33"/>
  <c r="P239" i="33"/>
  <c r="Q239" i="33"/>
  <c r="R239" i="33"/>
  <c r="S239" i="33"/>
  <c r="T239" i="33"/>
  <c r="U239" i="33"/>
  <c r="V239" i="33"/>
  <c r="W239" i="33"/>
  <c r="A240" i="33"/>
  <c r="B240" i="33"/>
  <c r="I240" i="33"/>
  <c r="J240" i="33"/>
  <c r="K240" i="33"/>
  <c r="L240" i="33"/>
  <c r="M240" i="33"/>
  <c r="N240" i="33"/>
  <c r="P240" i="33"/>
  <c r="Q240" i="33"/>
  <c r="R240" i="33"/>
  <c r="S240" i="33"/>
  <c r="T240" i="33"/>
  <c r="U240" i="33"/>
  <c r="V240" i="33"/>
  <c r="W240" i="33"/>
  <c r="A241" i="33"/>
  <c r="B241" i="33"/>
  <c r="I241" i="33"/>
  <c r="J241" i="33"/>
  <c r="K241" i="33"/>
  <c r="L241" i="33"/>
  <c r="M241" i="33"/>
  <c r="N241" i="33"/>
  <c r="P241" i="33"/>
  <c r="Q241" i="33"/>
  <c r="R241" i="33"/>
  <c r="S241" i="33"/>
  <c r="T241" i="33"/>
  <c r="U241" i="33"/>
  <c r="V241" i="33"/>
  <c r="W241" i="33"/>
  <c r="A242" i="33"/>
  <c r="B242" i="33"/>
  <c r="I242" i="33"/>
  <c r="J242" i="33"/>
  <c r="K242" i="33"/>
  <c r="L242" i="33"/>
  <c r="M242" i="33"/>
  <c r="N242" i="33"/>
  <c r="P242" i="33"/>
  <c r="Q242" i="33"/>
  <c r="R242" i="33"/>
  <c r="S242" i="33"/>
  <c r="T242" i="33"/>
  <c r="U242" i="33"/>
  <c r="V242" i="33"/>
  <c r="W242" i="33"/>
  <c r="A243" i="33"/>
  <c r="B243" i="33"/>
  <c r="I243" i="33"/>
  <c r="J243" i="33"/>
  <c r="K243" i="33"/>
  <c r="L243" i="33"/>
  <c r="M243" i="33"/>
  <c r="N243" i="33"/>
  <c r="P243" i="33"/>
  <c r="Q243" i="33"/>
  <c r="R243" i="33"/>
  <c r="S243" i="33"/>
  <c r="T243" i="33"/>
  <c r="U243" i="33"/>
  <c r="V243" i="33"/>
  <c r="W243" i="33"/>
  <c r="A244" i="33"/>
  <c r="B244" i="33"/>
  <c r="I244" i="33"/>
  <c r="J244" i="33"/>
  <c r="K244" i="33"/>
  <c r="L244" i="33"/>
  <c r="M244" i="33"/>
  <c r="N244" i="33"/>
  <c r="P244" i="33"/>
  <c r="Q244" i="33"/>
  <c r="R244" i="33"/>
  <c r="S244" i="33"/>
  <c r="T244" i="33"/>
  <c r="U244" i="33"/>
  <c r="V244" i="33"/>
  <c r="W244" i="33"/>
  <c r="A245" i="33"/>
  <c r="B245" i="33"/>
  <c r="I245" i="33"/>
  <c r="J245" i="33"/>
  <c r="K245" i="33"/>
  <c r="L245" i="33"/>
  <c r="M245" i="33"/>
  <c r="N245" i="33"/>
  <c r="P245" i="33"/>
  <c r="Q245" i="33"/>
  <c r="R245" i="33"/>
  <c r="S245" i="33"/>
  <c r="T245" i="33"/>
  <c r="U245" i="33"/>
  <c r="V245" i="33"/>
  <c r="W245" i="33"/>
  <c r="A246" i="33"/>
  <c r="B246" i="33"/>
  <c r="I246" i="33"/>
  <c r="J246" i="33"/>
  <c r="K246" i="33"/>
  <c r="L246" i="33"/>
  <c r="M246" i="33"/>
  <c r="N246" i="33"/>
  <c r="P246" i="33"/>
  <c r="Q246" i="33"/>
  <c r="R246" i="33"/>
  <c r="S246" i="33"/>
  <c r="T246" i="33"/>
  <c r="U246" i="33"/>
  <c r="V246" i="33"/>
  <c r="W246" i="33"/>
  <c r="A247" i="33"/>
  <c r="B247" i="33"/>
  <c r="I247" i="33"/>
  <c r="J247" i="33"/>
  <c r="K247" i="33"/>
  <c r="L247" i="33"/>
  <c r="M247" i="33"/>
  <c r="N247" i="33"/>
  <c r="P247" i="33"/>
  <c r="Q247" i="33"/>
  <c r="R247" i="33"/>
  <c r="S247" i="33"/>
  <c r="T247" i="33"/>
  <c r="U247" i="33"/>
  <c r="V247" i="33"/>
  <c r="W247" i="33"/>
  <c r="A248" i="33"/>
  <c r="B248" i="33"/>
  <c r="I248" i="33"/>
  <c r="J248" i="33"/>
  <c r="K248" i="33"/>
  <c r="L248" i="33"/>
  <c r="M248" i="33"/>
  <c r="N248" i="33"/>
  <c r="P248" i="33"/>
  <c r="Q248" i="33"/>
  <c r="R248" i="33"/>
  <c r="S248" i="33"/>
  <c r="T248" i="33"/>
  <c r="U248" i="33"/>
  <c r="V248" i="33"/>
  <c r="W248" i="33"/>
  <c r="A249" i="33"/>
  <c r="B249" i="33"/>
  <c r="I249" i="33"/>
  <c r="J249" i="33"/>
  <c r="K249" i="33"/>
  <c r="L249" i="33"/>
  <c r="M249" i="33"/>
  <c r="N249" i="33"/>
  <c r="P249" i="33"/>
  <c r="Q249" i="33"/>
  <c r="R249" i="33"/>
  <c r="S249" i="33"/>
  <c r="T249" i="33"/>
  <c r="U249" i="33"/>
  <c r="V249" i="33"/>
  <c r="W249" i="33"/>
  <c r="A250" i="33"/>
  <c r="B250" i="33"/>
  <c r="I250" i="33"/>
  <c r="J250" i="33"/>
  <c r="K250" i="33"/>
  <c r="L250" i="33"/>
  <c r="M250" i="33"/>
  <c r="N250" i="33"/>
  <c r="P250" i="33"/>
  <c r="Q250" i="33"/>
  <c r="R250" i="33"/>
  <c r="S250" i="33"/>
  <c r="T250" i="33"/>
  <c r="U250" i="33"/>
  <c r="V250" i="33"/>
  <c r="W250" i="33"/>
  <c r="A251" i="33"/>
  <c r="B251" i="33"/>
  <c r="I251" i="33"/>
  <c r="J251" i="33"/>
  <c r="K251" i="33"/>
  <c r="L251" i="33"/>
  <c r="M251" i="33"/>
  <c r="N251" i="33"/>
  <c r="P251" i="33"/>
  <c r="Q251" i="33"/>
  <c r="R251" i="33"/>
  <c r="S251" i="33"/>
  <c r="T251" i="33"/>
  <c r="U251" i="33"/>
  <c r="V251" i="33"/>
  <c r="W251" i="33"/>
  <c r="A252" i="33"/>
  <c r="B252" i="33"/>
  <c r="I252" i="33"/>
  <c r="J252" i="33"/>
  <c r="K252" i="33"/>
  <c r="L252" i="33"/>
  <c r="M252" i="33"/>
  <c r="N252" i="33"/>
  <c r="P252" i="33"/>
  <c r="Q252" i="33"/>
  <c r="R252" i="33"/>
  <c r="S252" i="33"/>
  <c r="T252" i="33"/>
  <c r="U252" i="33"/>
  <c r="V252" i="33"/>
  <c r="W252" i="33"/>
  <c r="A253" i="33"/>
  <c r="B253" i="33"/>
  <c r="I253" i="33"/>
  <c r="J253" i="33"/>
  <c r="K253" i="33"/>
  <c r="L253" i="33"/>
  <c r="M253" i="33"/>
  <c r="N253" i="33"/>
  <c r="P253" i="33"/>
  <c r="Q253" i="33"/>
  <c r="R253" i="33"/>
  <c r="S253" i="33"/>
  <c r="T253" i="33"/>
  <c r="U253" i="33"/>
  <c r="V253" i="33"/>
  <c r="W253" i="33"/>
  <c r="A254" i="33"/>
  <c r="B254" i="33"/>
  <c r="I254" i="33"/>
  <c r="J254" i="33"/>
  <c r="K254" i="33"/>
  <c r="L254" i="33"/>
  <c r="M254" i="33"/>
  <c r="N254" i="33"/>
  <c r="P254" i="33"/>
  <c r="Q254" i="33"/>
  <c r="R254" i="33"/>
  <c r="S254" i="33"/>
  <c r="T254" i="33"/>
  <c r="U254" i="33"/>
  <c r="V254" i="33"/>
  <c r="W254" i="33"/>
  <c r="A255" i="33"/>
  <c r="B255" i="33"/>
  <c r="I255" i="33"/>
  <c r="J255" i="33"/>
  <c r="K255" i="33"/>
  <c r="L255" i="33"/>
  <c r="M255" i="33"/>
  <c r="N255" i="33"/>
  <c r="P255" i="33"/>
  <c r="Q255" i="33"/>
  <c r="R255" i="33"/>
  <c r="S255" i="33"/>
  <c r="T255" i="33"/>
  <c r="U255" i="33"/>
  <c r="V255" i="33"/>
  <c r="W255" i="33"/>
  <c r="A256" i="33"/>
  <c r="B256" i="33"/>
  <c r="I256" i="33"/>
  <c r="J256" i="33"/>
  <c r="K256" i="33"/>
  <c r="L256" i="33"/>
  <c r="M256" i="33"/>
  <c r="N256" i="33"/>
  <c r="P256" i="33"/>
  <c r="Q256" i="33"/>
  <c r="R256" i="33"/>
  <c r="S256" i="33"/>
  <c r="T256" i="33"/>
  <c r="U256" i="33"/>
  <c r="V256" i="33"/>
  <c r="W256" i="33"/>
  <c r="A257" i="33"/>
  <c r="B257" i="33"/>
  <c r="I257" i="33"/>
  <c r="J257" i="33"/>
  <c r="K257" i="33"/>
  <c r="L257" i="33"/>
  <c r="M257" i="33"/>
  <c r="N257" i="33"/>
  <c r="P257" i="33"/>
  <c r="Q257" i="33"/>
  <c r="R257" i="33"/>
  <c r="S257" i="33"/>
  <c r="T257" i="33"/>
  <c r="U257" i="33"/>
  <c r="V257" i="33"/>
  <c r="W257" i="33"/>
  <c r="A258" i="33"/>
  <c r="B258" i="33"/>
  <c r="I258" i="33"/>
  <c r="J258" i="33"/>
  <c r="K258" i="33"/>
  <c r="L258" i="33"/>
  <c r="M258" i="33"/>
  <c r="N258" i="33"/>
  <c r="P258" i="33"/>
  <c r="Q258" i="33"/>
  <c r="R258" i="33"/>
  <c r="S258" i="33"/>
  <c r="T258" i="33"/>
  <c r="U258" i="33"/>
  <c r="V258" i="33"/>
  <c r="W258" i="33"/>
  <c r="A259" i="33"/>
  <c r="B259" i="33"/>
  <c r="I259" i="33"/>
  <c r="J259" i="33"/>
  <c r="K259" i="33"/>
  <c r="L259" i="33"/>
  <c r="M259" i="33"/>
  <c r="N259" i="33"/>
  <c r="P259" i="33"/>
  <c r="Q259" i="33"/>
  <c r="R259" i="33"/>
  <c r="S259" i="33"/>
  <c r="T259" i="33"/>
  <c r="U259" i="33"/>
  <c r="V259" i="33"/>
  <c r="W259" i="33"/>
  <c r="A260" i="33"/>
  <c r="B260" i="33"/>
  <c r="I260" i="33"/>
  <c r="J260" i="33"/>
  <c r="K260" i="33"/>
  <c r="L260" i="33"/>
  <c r="M260" i="33"/>
  <c r="N260" i="33"/>
  <c r="P260" i="33"/>
  <c r="Q260" i="33"/>
  <c r="R260" i="33"/>
  <c r="S260" i="33"/>
  <c r="T260" i="33"/>
  <c r="U260" i="33"/>
  <c r="V260" i="33"/>
  <c r="W260" i="33"/>
  <c r="A261" i="33"/>
  <c r="B261" i="33"/>
  <c r="I261" i="33"/>
  <c r="J261" i="33"/>
  <c r="K261" i="33"/>
  <c r="L261" i="33"/>
  <c r="M261" i="33"/>
  <c r="N261" i="33"/>
  <c r="P261" i="33"/>
  <c r="Q261" i="33"/>
  <c r="R261" i="33"/>
  <c r="S261" i="33"/>
  <c r="T261" i="33"/>
  <c r="U261" i="33"/>
  <c r="V261" i="33"/>
  <c r="W261" i="33"/>
  <c r="A262" i="33"/>
  <c r="B262" i="33"/>
  <c r="I262" i="33"/>
  <c r="J262" i="33"/>
  <c r="K262" i="33"/>
  <c r="L262" i="33"/>
  <c r="M262" i="33"/>
  <c r="N262" i="33"/>
  <c r="P262" i="33"/>
  <c r="Q262" i="33"/>
  <c r="R262" i="33"/>
  <c r="S262" i="33"/>
  <c r="T262" i="33"/>
  <c r="U262" i="33"/>
  <c r="V262" i="33"/>
  <c r="W262" i="33"/>
  <c r="A263" i="33"/>
  <c r="B263" i="33"/>
  <c r="I263" i="33"/>
  <c r="J263" i="33"/>
  <c r="K263" i="33"/>
  <c r="L263" i="33"/>
  <c r="M263" i="33"/>
  <c r="N263" i="33"/>
  <c r="P263" i="33"/>
  <c r="Q263" i="33"/>
  <c r="R263" i="33"/>
  <c r="S263" i="33"/>
  <c r="T263" i="33"/>
  <c r="U263" i="33"/>
  <c r="V263" i="33"/>
  <c r="W263" i="33"/>
  <c r="A264" i="33"/>
  <c r="B264" i="33"/>
  <c r="I264" i="33"/>
  <c r="J264" i="33"/>
  <c r="K264" i="33"/>
  <c r="L264" i="33"/>
  <c r="M264" i="33"/>
  <c r="N264" i="33"/>
  <c r="P264" i="33"/>
  <c r="Q264" i="33"/>
  <c r="R264" i="33"/>
  <c r="S264" i="33"/>
  <c r="T264" i="33"/>
  <c r="U264" i="33"/>
  <c r="V264" i="33"/>
  <c r="W264" i="33"/>
  <c r="A265" i="33"/>
  <c r="B265" i="33"/>
  <c r="I265" i="33"/>
  <c r="J265" i="33"/>
  <c r="K265" i="33"/>
  <c r="L265" i="33"/>
  <c r="M265" i="33"/>
  <c r="N265" i="33"/>
  <c r="P265" i="33"/>
  <c r="Q265" i="33"/>
  <c r="R265" i="33"/>
  <c r="S265" i="33"/>
  <c r="T265" i="33"/>
  <c r="U265" i="33"/>
  <c r="V265" i="33"/>
  <c r="W265" i="33"/>
  <c r="A266" i="33"/>
  <c r="B266" i="33"/>
  <c r="I266" i="33"/>
  <c r="J266" i="33"/>
  <c r="K266" i="33"/>
  <c r="L266" i="33"/>
  <c r="M266" i="33"/>
  <c r="N266" i="33"/>
  <c r="P266" i="33"/>
  <c r="Q266" i="33"/>
  <c r="R266" i="33"/>
  <c r="S266" i="33"/>
  <c r="T266" i="33"/>
  <c r="U266" i="33"/>
  <c r="V266" i="33"/>
  <c r="W266" i="33"/>
  <c r="A267" i="33"/>
  <c r="B267" i="33"/>
  <c r="I267" i="33"/>
  <c r="J267" i="33"/>
  <c r="K267" i="33"/>
  <c r="L267" i="33"/>
  <c r="M267" i="33"/>
  <c r="N267" i="33"/>
  <c r="P267" i="33"/>
  <c r="Q267" i="33"/>
  <c r="R267" i="33"/>
  <c r="S267" i="33"/>
  <c r="T267" i="33"/>
  <c r="U267" i="33"/>
  <c r="V267" i="33"/>
  <c r="W267" i="33"/>
  <c r="A268" i="33"/>
  <c r="B268" i="33"/>
  <c r="I268" i="33"/>
  <c r="J268" i="33"/>
  <c r="K268" i="33"/>
  <c r="L268" i="33"/>
  <c r="M268" i="33"/>
  <c r="N268" i="33"/>
  <c r="P268" i="33"/>
  <c r="Q268" i="33"/>
  <c r="R268" i="33"/>
  <c r="S268" i="33"/>
  <c r="T268" i="33"/>
  <c r="U268" i="33"/>
  <c r="V268" i="33"/>
  <c r="W268" i="33"/>
  <c r="A269" i="33"/>
  <c r="B269" i="33"/>
  <c r="I269" i="33"/>
  <c r="J269" i="33"/>
  <c r="K269" i="33"/>
  <c r="L269" i="33"/>
  <c r="M269" i="33"/>
  <c r="N269" i="33"/>
  <c r="P269" i="33"/>
  <c r="Q269" i="33"/>
  <c r="R269" i="33"/>
  <c r="S269" i="33"/>
  <c r="T269" i="33"/>
  <c r="U269" i="33"/>
  <c r="V269" i="33"/>
  <c r="W269" i="33"/>
  <c r="A270" i="33"/>
  <c r="B270" i="33"/>
  <c r="I270" i="33"/>
  <c r="J270" i="33"/>
  <c r="K270" i="33"/>
  <c r="L270" i="33"/>
  <c r="M270" i="33"/>
  <c r="N270" i="33"/>
  <c r="P270" i="33"/>
  <c r="Q270" i="33"/>
  <c r="R270" i="33"/>
  <c r="S270" i="33"/>
  <c r="T270" i="33"/>
  <c r="U270" i="33"/>
  <c r="V270" i="33"/>
  <c r="W270" i="33"/>
  <c r="A271" i="33"/>
  <c r="B271" i="33"/>
  <c r="I271" i="33"/>
  <c r="J271" i="33"/>
  <c r="K271" i="33"/>
  <c r="L271" i="33"/>
  <c r="M271" i="33"/>
  <c r="N271" i="33"/>
  <c r="P271" i="33"/>
  <c r="Q271" i="33"/>
  <c r="R271" i="33"/>
  <c r="S271" i="33"/>
  <c r="T271" i="33"/>
  <c r="U271" i="33"/>
  <c r="V271" i="33"/>
  <c r="W271" i="33"/>
  <c r="A272" i="33"/>
  <c r="B272" i="33"/>
  <c r="I272" i="33"/>
  <c r="J272" i="33"/>
  <c r="K272" i="33"/>
  <c r="L272" i="33"/>
  <c r="M272" i="33"/>
  <c r="N272" i="33"/>
  <c r="P272" i="33"/>
  <c r="Q272" i="33"/>
  <c r="R272" i="33"/>
  <c r="S272" i="33"/>
  <c r="T272" i="33"/>
  <c r="U272" i="33"/>
  <c r="V272" i="33"/>
  <c r="W272" i="33"/>
  <c r="A273" i="33"/>
  <c r="B273" i="33"/>
  <c r="I273" i="33"/>
  <c r="J273" i="33"/>
  <c r="K273" i="33"/>
  <c r="L273" i="33"/>
  <c r="M273" i="33"/>
  <c r="N273" i="33"/>
  <c r="P273" i="33"/>
  <c r="Q273" i="33"/>
  <c r="R273" i="33"/>
  <c r="S273" i="33"/>
  <c r="T273" i="33"/>
  <c r="U273" i="33"/>
  <c r="V273" i="33"/>
  <c r="W273" i="33"/>
  <c r="A274" i="33"/>
  <c r="B274" i="33"/>
  <c r="I274" i="33"/>
  <c r="J274" i="33"/>
  <c r="K274" i="33"/>
  <c r="L274" i="33"/>
  <c r="M274" i="33"/>
  <c r="N274" i="33"/>
  <c r="P274" i="33"/>
  <c r="Q274" i="33"/>
  <c r="R274" i="33"/>
  <c r="S274" i="33"/>
  <c r="T274" i="33"/>
  <c r="U274" i="33"/>
  <c r="V274" i="33"/>
  <c r="W274" i="33"/>
  <c r="A275" i="33"/>
  <c r="B275" i="33"/>
  <c r="I275" i="33"/>
  <c r="J275" i="33"/>
  <c r="K275" i="33"/>
  <c r="L275" i="33"/>
  <c r="M275" i="33"/>
  <c r="N275" i="33"/>
  <c r="P275" i="33"/>
  <c r="Q275" i="33"/>
  <c r="R275" i="33"/>
  <c r="S275" i="33"/>
  <c r="T275" i="33"/>
  <c r="U275" i="33"/>
  <c r="V275" i="33"/>
  <c r="W275" i="33"/>
  <c r="A276" i="33"/>
  <c r="B276" i="33"/>
  <c r="I276" i="33"/>
  <c r="J276" i="33"/>
  <c r="K276" i="33"/>
  <c r="L276" i="33"/>
  <c r="M276" i="33"/>
  <c r="N276" i="33"/>
  <c r="P276" i="33"/>
  <c r="Q276" i="33"/>
  <c r="R276" i="33"/>
  <c r="S276" i="33"/>
  <c r="T276" i="33"/>
  <c r="U276" i="33"/>
  <c r="V276" i="33"/>
  <c r="W276" i="33"/>
  <c r="A277" i="33"/>
  <c r="B277" i="33"/>
  <c r="I277" i="33"/>
  <c r="J277" i="33"/>
  <c r="K277" i="33"/>
  <c r="L277" i="33"/>
  <c r="M277" i="33"/>
  <c r="N277" i="33"/>
  <c r="P277" i="33"/>
  <c r="Q277" i="33"/>
  <c r="R277" i="33"/>
  <c r="S277" i="33"/>
  <c r="T277" i="33"/>
  <c r="U277" i="33"/>
  <c r="V277" i="33"/>
  <c r="W277" i="33"/>
  <c r="A278" i="33"/>
  <c r="B278" i="33"/>
  <c r="I278" i="33"/>
  <c r="J278" i="33"/>
  <c r="K278" i="33"/>
  <c r="L278" i="33"/>
  <c r="M278" i="33"/>
  <c r="N278" i="33"/>
  <c r="P278" i="33"/>
  <c r="Q278" i="33"/>
  <c r="R278" i="33"/>
  <c r="S278" i="33"/>
  <c r="T278" i="33"/>
  <c r="U278" i="33"/>
  <c r="V278" i="33"/>
  <c r="W278" i="33"/>
  <c r="A279" i="33"/>
  <c r="B279" i="33"/>
  <c r="I279" i="33"/>
  <c r="J279" i="33"/>
  <c r="K279" i="33"/>
  <c r="L279" i="33"/>
  <c r="M279" i="33"/>
  <c r="N279" i="33"/>
  <c r="P279" i="33"/>
  <c r="Q279" i="33"/>
  <c r="R279" i="33"/>
  <c r="S279" i="33"/>
  <c r="T279" i="33"/>
  <c r="U279" i="33"/>
  <c r="V279" i="33"/>
  <c r="W279" i="33"/>
  <c r="A280" i="33"/>
  <c r="B280" i="33"/>
  <c r="I280" i="33"/>
  <c r="J280" i="33"/>
  <c r="K280" i="33"/>
  <c r="L280" i="33"/>
  <c r="M280" i="33"/>
  <c r="N280" i="33"/>
  <c r="P280" i="33"/>
  <c r="Q280" i="33"/>
  <c r="R280" i="33"/>
  <c r="S280" i="33"/>
  <c r="T280" i="33"/>
  <c r="U280" i="33"/>
  <c r="V280" i="33"/>
  <c r="W280" i="33"/>
  <c r="A281" i="33"/>
  <c r="B281" i="33"/>
  <c r="I281" i="33"/>
  <c r="J281" i="33"/>
  <c r="K281" i="33"/>
  <c r="L281" i="33"/>
  <c r="M281" i="33"/>
  <c r="N281" i="33"/>
  <c r="P281" i="33"/>
  <c r="Q281" i="33"/>
  <c r="R281" i="33"/>
  <c r="S281" i="33"/>
  <c r="T281" i="33"/>
  <c r="U281" i="33"/>
  <c r="V281" i="33"/>
  <c r="W281" i="33"/>
  <c r="A282" i="33"/>
  <c r="B282" i="33"/>
  <c r="I282" i="33"/>
  <c r="J282" i="33"/>
  <c r="K282" i="33"/>
  <c r="L282" i="33"/>
  <c r="M282" i="33"/>
  <c r="N282" i="33"/>
  <c r="P282" i="33"/>
  <c r="Q282" i="33"/>
  <c r="R282" i="33"/>
  <c r="S282" i="33"/>
  <c r="T282" i="33"/>
  <c r="U282" i="33"/>
  <c r="V282" i="33"/>
  <c r="W282" i="33"/>
  <c r="A283" i="33"/>
  <c r="B283" i="33"/>
  <c r="I283" i="33"/>
  <c r="J283" i="33"/>
  <c r="K283" i="33"/>
  <c r="L283" i="33"/>
  <c r="M283" i="33"/>
  <c r="N283" i="33"/>
  <c r="P283" i="33"/>
  <c r="Q283" i="33"/>
  <c r="R283" i="33"/>
  <c r="S283" i="33"/>
  <c r="T283" i="33"/>
  <c r="U283" i="33"/>
  <c r="V283" i="33"/>
  <c r="W283" i="33"/>
  <c r="A284" i="33"/>
  <c r="B284" i="33"/>
  <c r="I284" i="33"/>
  <c r="J284" i="33"/>
  <c r="K284" i="33"/>
  <c r="L284" i="33"/>
  <c r="M284" i="33"/>
  <c r="N284" i="33"/>
  <c r="P284" i="33"/>
  <c r="Q284" i="33"/>
  <c r="R284" i="33"/>
  <c r="S284" i="33"/>
  <c r="T284" i="33"/>
  <c r="U284" i="33"/>
  <c r="V284" i="33"/>
  <c r="W284" i="33"/>
  <c r="A285" i="33"/>
  <c r="B285" i="33"/>
  <c r="I285" i="33"/>
  <c r="J285" i="33"/>
  <c r="K285" i="33"/>
  <c r="L285" i="33"/>
  <c r="M285" i="33"/>
  <c r="N285" i="33"/>
  <c r="P285" i="33"/>
  <c r="Q285" i="33"/>
  <c r="R285" i="33"/>
  <c r="S285" i="33"/>
  <c r="T285" i="33"/>
  <c r="U285" i="33"/>
  <c r="V285" i="33"/>
  <c r="W285" i="33"/>
  <c r="A286" i="33"/>
  <c r="B286" i="33"/>
  <c r="I286" i="33"/>
  <c r="J286" i="33"/>
  <c r="K286" i="33"/>
  <c r="L286" i="33"/>
  <c r="M286" i="33"/>
  <c r="N286" i="33"/>
  <c r="P286" i="33"/>
  <c r="Q286" i="33"/>
  <c r="R286" i="33"/>
  <c r="S286" i="33"/>
  <c r="T286" i="33"/>
  <c r="U286" i="33"/>
  <c r="V286" i="33"/>
  <c r="W286" i="33"/>
  <c r="A287" i="33"/>
  <c r="B287" i="33"/>
  <c r="I287" i="33"/>
  <c r="J287" i="33"/>
  <c r="K287" i="33"/>
  <c r="L287" i="33"/>
  <c r="M287" i="33"/>
  <c r="N287" i="33"/>
  <c r="P287" i="33"/>
  <c r="Q287" i="33"/>
  <c r="R287" i="33"/>
  <c r="S287" i="33"/>
  <c r="T287" i="33"/>
  <c r="U287" i="33"/>
  <c r="V287" i="33"/>
  <c r="W287" i="33"/>
  <c r="A288" i="33"/>
  <c r="B288" i="33"/>
  <c r="I288" i="33"/>
  <c r="J288" i="33"/>
  <c r="K288" i="33"/>
  <c r="L288" i="33"/>
  <c r="M288" i="33"/>
  <c r="N288" i="33"/>
  <c r="P288" i="33"/>
  <c r="Q288" i="33"/>
  <c r="R288" i="33"/>
  <c r="S288" i="33"/>
  <c r="T288" i="33"/>
  <c r="U288" i="33"/>
  <c r="V288" i="33"/>
  <c r="W288" i="33"/>
  <c r="A289" i="33"/>
  <c r="B289" i="33"/>
  <c r="I289" i="33"/>
  <c r="J289" i="33"/>
  <c r="K289" i="33"/>
  <c r="L289" i="33"/>
  <c r="M289" i="33"/>
  <c r="N289" i="33"/>
  <c r="P289" i="33"/>
  <c r="Q289" i="33"/>
  <c r="R289" i="33"/>
  <c r="S289" i="33"/>
  <c r="T289" i="33"/>
  <c r="U289" i="33"/>
  <c r="V289" i="33"/>
  <c r="W289" i="33"/>
  <c r="A290" i="33"/>
  <c r="B290" i="33"/>
  <c r="I290" i="33"/>
  <c r="J290" i="33"/>
  <c r="K290" i="33"/>
  <c r="L290" i="33"/>
  <c r="M290" i="33"/>
  <c r="N290" i="33"/>
  <c r="P290" i="33"/>
  <c r="Q290" i="33"/>
  <c r="R290" i="33"/>
  <c r="S290" i="33"/>
  <c r="T290" i="33"/>
  <c r="U290" i="33"/>
  <c r="V290" i="33"/>
  <c r="W290" i="33"/>
  <c r="A291" i="33"/>
  <c r="B291" i="33"/>
  <c r="I291" i="33"/>
  <c r="J291" i="33"/>
  <c r="K291" i="33"/>
  <c r="L291" i="33"/>
  <c r="M291" i="33"/>
  <c r="N291" i="33"/>
  <c r="P291" i="33"/>
  <c r="Q291" i="33"/>
  <c r="R291" i="33"/>
  <c r="S291" i="33"/>
  <c r="T291" i="33"/>
  <c r="U291" i="33"/>
  <c r="V291" i="33"/>
  <c r="W291" i="33"/>
  <c r="A292" i="33"/>
  <c r="B292" i="33"/>
  <c r="I292" i="33"/>
  <c r="J292" i="33"/>
  <c r="K292" i="33"/>
  <c r="L292" i="33"/>
  <c r="M292" i="33"/>
  <c r="N292" i="33"/>
  <c r="P292" i="33"/>
  <c r="Q292" i="33"/>
  <c r="R292" i="33"/>
  <c r="S292" i="33"/>
  <c r="T292" i="33"/>
  <c r="U292" i="33"/>
  <c r="V292" i="33"/>
  <c r="W292" i="33"/>
  <c r="A293" i="33"/>
  <c r="B293" i="33"/>
  <c r="I293" i="33"/>
  <c r="J293" i="33"/>
  <c r="K293" i="33"/>
  <c r="L293" i="33"/>
  <c r="M293" i="33"/>
  <c r="N293" i="33"/>
  <c r="P293" i="33"/>
  <c r="Q293" i="33"/>
  <c r="R293" i="33"/>
  <c r="S293" i="33"/>
  <c r="T293" i="33"/>
  <c r="U293" i="33"/>
  <c r="V293" i="33"/>
  <c r="W293" i="33"/>
  <c r="A294" i="33"/>
  <c r="B294" i="33"/>
  <c r="I294" i="33"/>
  <c r="J294" i="33"/>
  <c r="K294" i="33"/>
  <c r="L294" i="33"/>
  <c r="M294" i="33"/>
  <c r="N294" i="33"/>
  <c r="P294" i="33"/>
  <c r="Q294" i="33"/>
  <c r="R294" i="33"/>
  <c r="S294" i="33"/>
  <c r="T294" i="33"/>
  <c r="U294" i="33"/>
  <c r="V294" i="33"/>
  <c r="W294" i="33"/>
  <c r="A295" i="33"/>
  <c r="B295" i="33"/>
  <c r="I295" i="33"/>
  <c r="J295" i="33"/>
  <c r="K295" i="33"/>
  <c r="L295" i="33"/>
  <c r="M295" i="33"/>
  <c r="N295" i="33"/>
  <c r="P295" i="33"/>
  <c r="Q295" i="33"/>
  <c r="R295" i="33"/>
  <c r="S295" i="33"/>
  <c r="T295" i="33"/>
  <c r="U295" i="33"/>
  <c r="V295" i="33"/>
  <c r="W295" i="33"/>
  <c r="A296" i="33"/>
  <c r="B296" i="33"/>
  <c r="I296" i="33"/>
  <c r="J296" i="33"/>
  <c r="K296" i="33"/>
  <c r="L296" i="33"/>
  <c r="M296" i="33"/>
  <c r="N296" i="33"/>
  <c r="P296" i="33"/>
  <c r="Q296" i="33"/>
  <c r="R296" i="33"/>
  <c r="S296" i="33"/>
  <c r="T296" i="33"/>
  <c r="U296" i="33"/>
  <c r="V296" i="33"/>
  <c r="W296" i="33"/>
  <c r="A297" i="33"/>
  <c r="B297" i="33"/>
  <c r="I297" i="33"/>
  <c r="J297" i="33"/>
  <c r="K297" i="33"/>
  <c r="L297" i="33"/>
  <c r="M297" i="33"/>
  <c r="N297" i="33"/>
  <c r="P297" i="33"/>
  <c r="Q297" i="33"/>
  <c r="R297" i="33"/>
  <c r="S297" i="33"/>
  <c r="T297" i="33"/>
  <c r="U297" i="33"/>
  <c r="V297" i="33"/>
  <c r="W297" i="33"/>
  <c r="A298" i="33"/>
  <c r="B298" i="33"/>
  <c r="I298" i="33"/>
  <c r="J298" i="33"/>
  <c r="K298" i="33"/>
  <c r="L298" i="33"/>
  <c r="M298" i="33"/>
  <c r="N298" i="33"/>
  <c r="P298" i="33"/>
  <c r="Q298" i="33"/>
  <c r="R298" i="33"/>
  <c r="S298" i="33"/>
  <c r="T298" i="33"/>
  <c r="U298" i="33"/>
  <c r="V298" i="33"/>
  <c r="W298" i="33"/>
  <c r="A299" i="33"/>
  <c r="B299" i="33"/>
  <c r="I299" i="33"/>
  <c r="J299" i="33"/>
  <c r="K299" i="33"/>
  <c r="L299" i="33"/>
  <c r="M299" i="33"/>
  <c r="N299" i="33"/>
  <c r="P299" i="33"/>
  <c r="Q299" i="33"/>
  <c r="R299" i="33"/>
  <c r="S299" i="33"/>
  <c r="T299" i="33"/>
  <c r="U299" i="33"/>
  <c r="V299" i="33"/>
  <c r="W299" i="33"/>
  <c r="A300" i="33"/>
  <c r="B300" i="33"/>
  <c r="I300" i="33"/>
  <c r="J300" i="33"/>
  <c r="K300" i="33"/>
  <c r="L300" i="33"/>
  <c r="M300" i="33"/>
  <c r="N300" i="33"/>
  <c r="P300" i="33"/>
  <c r="Q300" i="33"/>
  <c r="R300" i="33"/>
  <c r="S300" i="33"/>
  <c r="T300" i="33"/>
  <c r="U300" i="33"/>
  <c r="V300" i="33"/>
  <c r="W300" i="33"/>
  <c r="A301" i="33"/>
  <c r="B301" i="33"/>
  <c r="I301" i="33"/>
  <c r="J301" i="33"/>
  <c r="K301" i="33"/>
  <c r="L301" i="33"/>
  <c r="M301" i="33"/>
  <c r="N301" i="33"/>
  <c r="P301" i="33"/>
  <c r="Q301" i="33"/>
  <c r="R301" i="33"/>
  <c r="S301" i="33"/>
  <c r="T301" i="33"/>
  <c r="U301" i="33"/>
  <c r="V301" i="33"/>
  <c r="W301" i="33"/>
  <c r="A302" i="33"/>
  <c r="B302" i="33"/>
  <c r="I302" i="33"/>
  <c r="J302" i="33"/>
  <c r="K302" i="33"/>
  <c r="L302" i="33"/>
  <c r="M302" i="33"/>
  <c r="N302" i="33"/>
  <c r="P302" i="33"/>
  <c r="Q302" i="33"/>
  <c r="R302" i="33"/>
  <c r="S302" i="33"/>
  <c r="T302" i="33"/>
  <c r="U302" i="33"/>
  <c r="V302" i="33"/>
  <c r="W302" i="33"/>
  <c r="A303" i="33"/>
  <c r="B303" i="33"/>
  <c r="I303" i="33"/>
  <c r="J303" i="33"/>
  <c r="K303" i="33"/>
  <c r="L303" i="33"/>
  <c r="M303" i="33"/>
  <c r="N303" i="33"/>
  <c r="P303" i="33"/>
  <c r="Q303" i="33"/>
  <c r="R303" i="33"/>
  <c r="S303" i="33"/>
  <c r="T303" i="33"/>
  <c r="U303" i="33"/>
  <c r="V303" i="33"/>
  <c r="W303" i="33"/>
  <c r="A304" i="33"/>
  <c r="B304" i="33"/>
  <c r="I304" i="33"/>
  <c r="J304" i="33"/>
  <c r="K304" i="33"/>
  <c r="L304" i="33"/>
  <c r="M304" i="33"/>
  <c r="N304" i="33"/>
  <c r="P304" i="33"/>
  <c r="Q304" i="33"/>
  <c r="R304" i="33"/>
  <c r="S304" i="33"/>
  <c r="T304" i="33"/>
  <c r="U304" i="33"/>
  <c r="V304" i="33"/>
  <c r="W304" i="33"/>
  <c r="A305" i="33"/>
  <c r="B305" i="33"/>
  <c r="I305" i="33"/>
  <c r="J305" i="33"/>
  <c r="K305" i="33"/>
  <c r="L305" i="33"/>
  <c r="M305" i="33"/>
  <c r="N305" i="33"/>
  <c r="P305" i="33"/>
  <c r="Q305" i="33"/>
  <c r="R305" i="33"/>
  <c r="S305" i="33"/>
  <c r="T305" i="33"/>
  <c r="U305" i="33"/>
  <c r="V305" i="33"/>
  <c r="W305" i="33"/>
  <c r="A306" i="33"/>
  <c r="B306" i="33"/>
  <c r="I306" i="33"/>
  <c r="J306" i="33"/>
  <c r="K306" i="33"/>
  <c r="L306" i="33"/>
  <c r="M306" i="33"/>
  <c r="N306" i="33"/>
  <c r="P306" i="33"/>
  <c r="Q306" i="33"/>
  <c r="R306" i="33"/>
  <c r="S306" i="33"/>
  <c r="T306" i="33"/>
  <c r="U306" i="33"/>
  <c r="V306" i="33"/>
  <c r="W306" i="33"/>
  <c r="A307" i="33"/>
  <c r="B307" i="33"/>
  <c r="I307" i="33"/>
  <c r="J307" i="33"/>
  <c r="K307" i="33"/>
  <c r="L307" i="33"/>
  <c r="M307" i="33"/>
  <c r="N307" i="33"/>
  <c r="P307" i="33"/>
  <c r="Q307" i="33"/>
  <c r="R307" i="33"/>
  <c r="S307" i="33"/>
  <c r="T307" i="33"/>
  <c r="U307" i="33"/>
  <c r="V307" i="33"/>
  <c r="W307" i="33"/>
  <c r="A308" i="33"/>
  <c r="B308" i="33"/>
  <c r="I308" i="33"/>
  <c r="J308" i="33"/>
  <c r="K308" i="33"/>
  <c r="L308" i="33"/>
  <c r="M308" i="33"/>
  <c r="N308" i="33"/>
  <c r="P308" i="33"/>
  <c r="Q308" i="33"/>
  <c r="R308" i="33"/>
  <c r="S308" i="33"/>
  <c r="T308" i="33"/>
  <c r="U308" i="33"/>
  <c r="V308" i="33"/>
  <c r="W308" i="33"/>
  <c r="A309" i="33"/>
  <c r="B309" i="33"/>
  <c r="I309" i="33"/>
  <c r="J309" i="33"/>
  <c r="K309" i="33"/>
  <c r="L309" i="33"/>
  <c r="M309" i="33"/>
  <c r="N309" i="33"/>
  <c r="P309" i="33"/>
  <c r="Q309" i="33"/>
  <c r="R309" i="33"/>
  <c r="S309" i="33"/>
  <c r="T309" i="33"/>
  <c r="U309" i="33"/>
  <c r="V309" i="33"/>
  <c r="W309" i="33"/>
  <c r="A310" i="33"/>
  <c r="B310" i="33"/>
  <c r="I310" i="33"/>
  <c r="J310" i="33"/>
  <c r="K310" i="33"/>
  <c r="L310" i="33"/>
  <c r="M310" i="33"/>
  <c r="N310" i="33"/>
  <c r="P310" i="33"/>
  <c r="Q310" i="33"/>
  <c r="R310" i="33"/>
  <c r="S310" i="33"/>
  <c r="T310" i="33"/>
  <c r="U310" i="33"/>
  <c r="V310" i="33"/>
  <c r="W310" i="33"/>
  <c r="A311" i="33"/>
  <c r="B311" i="33"/>
  <c r="I311" i="33"/>
  <c r="J311" i="33"/>
  <c r="K311" i="33"/>
  <c r="L311" i="33"/>
  <c r="M311" i="33"/>
  <c r="N311" i="33"/>
  <c r="P311" i="33"/>
  <c r="Q311" i="33"/>
  <c r="R311" i="33"/>
  <c r="S311" i="33"/>
  <c r="T311" i="33"/>
  <c r="U311" i="33"/>
  <c r="V311" i="33"/>
  <c r="W311" i="33"/>
  <c r="A312" i="33"/>
  <c r="B312" i="33"/>
  <c r="I312" i="33"/>
  <c r="J312" i="33"/>
  <c r="K312" i="33"/>
  <c r="L312" i="33"/>
  <c r="M312" i="33"/>
  <c r="N312" i="33"/>
  <c r="P312" i="33"/>
  <c r="Q312" i="33"/>
  <c r="R312" i="33"/>
  <c r="S312" i="33"/>
  <c r="T312" i="33"/>
  <c r="U312" i="33"/>
  <c r="V312" i="33"/>
  <c r="W312" i="33"/>
  <c r="A313" i="33"/>
  <c r="B313" i="33"/>
  <c r="I313" i="33"/>
  <c r="J313" i="33"/>
  <c r="K313" i="33"/>
  <c r="L313" i="33"/>
  <c r="M313" i="33"/>
  <c r="N313" i="33"/>
  <c r="P313" i="33"/>
  <c r="Q313" i="33"/>
  <c r="R313" i="33"/>
  <c r="S313" i="33"/>
  <c r="T313" i="33"/>
  <c r="U313" i="33"/>
  <c r="V313" i="33"/>
  <c r="W313" i="33"/>
  <c r="A314" i="33"/>
  <c r="B314" i="33"/>
  <c r="I314" i="33"/>
  <c r="J314" i="33"/>
  <c r="K314" i="33"/>
  <c r="L314" i="33"/>
  <c r="M314" i="33"/>
  <c r="N314" i="33"/>
  <c r="P314" i="33"/>
  <c r="Q314" i="33"/>
  <c r="R314" i="33"/>
  <c r="S314" i="33"/>
  <c r="T314" i="33"/>
  <c r="U314" i="33"/>
  <c r="V314" i="33"/>
  <c r="W314" i="33"/>
  <c r="A315" i="33"/>
  <c r="B315" i="33"/>
  <c r="I315" i="33"/>
  <c r="J315" i="33"/>
  <c r="K315" i="33"/>
  <c r="L315" i="33"/>
  <c r="M315" i="33"/>
  <c r="N315" i="33"/>
  <c r="P315" i="33"/>
  <c r="Q315" i="33"/>
  <c r="R315" i="33"/>
  <c r="S315" i="33"/>
  <c r="T315" i="33"/>
  <c r="U315" i="33"/>
  <c r="V315" i="33"/>
  <c r="W315" i="33"/>
  <c r="A316" i="33"/>
  <c r="B316" i="33"/>
  <c r="I316" i="33"/>
  <c r="J316" i="33"/>
  <c r="K316" i="33"/>
  <c r="L316" i="33"/>
  <c r="M316" i="33"/>
  <c r="N316" i="33"/>
  <c r="P316" i="33"/>
  <c r="Q316" i="33"/>
  <c r="R316" i="33"/>
  <c r="S316" i="33"/>
  <c r="T316" i="33"/>
  <c r="U316" i="33"/>
  <c r="V316" i="33"/>
  <c r="W316" i="33"/>
  <c r="A317" i="33"/>
  <c r="B317" i="33"/>
  <c r="I317" i="33"/>
  <c r="J317" i="33"/>
  <c r="K317" i="33"/>
  <c r="L317" i="33"/>
  <c r="M317" i="33"/>
  <c r="N317" i="33"/>
  <c r="P317" i="33"/>
  <c r="Q317" i="33"/>
  <c r="R317" i="33"/>
  <c r="S317" i="33"/>
  <c r="T317" i="33"/>
  <c r="U317" i="33"/>
  <c r="V317" i="33"/>
  <c r="W317" i="33"/>
  <c r="A318" i="33"/>
  <c r="B318" i="33"/>
  <c r="I318" i="33"/>
  <c r="J318" i="33"/>
  <c r="K318" i="33"/>
  <c r="L318" i="33"/>
  <c r="M318" i="33"/>
  <c r="N318" i="33"/>
  <c r="P318" i="33"/>
  <c r="Q318" i="33"/>
  <c r="R318" i="33"/>
  <c r="S318" i="33"/>
  <c r="T318" i="33"/>
  <c r="U318" i="33"/>
  <c r="V318" i="33"/>
  <c r="W318" i="33"/>
  <c r="A319" i="33"/>
  <c r="B319" i="33"/>
  <c r="I319" i="33"/>
  <c r="J319" i="33"/>
  <c r="K319" i="33"/>
  <c r="L319" i="33"/>
  <c r="M319" i="33"/>
  <c r="N319" i="33"/>
  <c r="P319" i="33"/>
  <c r="Q319" i="33"/>
  <c r="R319" i="33"/>
  <c r="S319" i="33"/>
  <c r="T319" i="33"/>
  <c r="U319" i="33"/>
  <c r="V319" i="33"/>
  <c r="W319" i="33"/>
  <c r="A320" i="33"/>
  <c r="B320" i="33"/>
  <c r="I320" i="33"/>
  <c r="J320" i="33"/>
  <c r="K320" i="33"/>
  <c r="L320" i="33"/>
  <c r="M320" i="33"/>
  <c r="N320" i="33"/>
  <c r="P320" i="33"/>
  <c r="Q320" i="33"/>
  <c r="R320" i="33"/>
  <c r="S320" i="33"/>
  <c r="T320" i="33"/>
  <c r="U320" i="33"/>
  <c r="V320" i="33"/>
  <c r="W320" i="33"/>
  <c r="A321" i="33"/>
  <c r="B321" i="33"/>
  <c r="I321" i="33"/>
  <c r="J321" i="33"/>
  <c r="K321" i="33"/>
  <c r="L321" i="33"/>
  <c r="M321" i="33"/>
  <c r="N321" i="33"/>
  <c r="P321" i="33"/>
  <c r="Q321" i="33"/>
  <c r="R321" i="33"/>
  <c r="S321" i="33"/>
  <c r="T321" i="33"/>
  <c r="U321" i="33"/>
  <c r="V321" i="33"/>
  <c r="W321" i="33"/>
  <c r="A322" i="33"/>
  <c r="B322" i="33"/>
  <c r="I322" i="33"/>
  <c r="J322" i="33"/>
  <c r="K322" i="33"/>
  <c r="L322" i="33"/>
  <c r="M322" i="33"/>
  <c r="N322" i="33"/>
  <c r="P322" i="33"/>
  <c r="Q322" i="33"/>
  <c r="R322" i="33"/>
  <c r="S322" i="33"/>
  <c r="T322" i="33"/>
  <c r="U322" i="33"/>
  <c r="V322" i="33"/>
  <c r="W322" i="33"/>
  <c r="A323" i="33"/>
  <c r="B323" i="33"/>
  <c r="I323" i="33"/>
  <c r="J323" i="33"/>
  <c r="K323" i="33"/>
  <c r="L323" i="33"/>
  <c r="M323" i="33"/>
  <c r="N323" i="33"/>
  <c r="P323" i="33"/>
  <c r="Q323" i="33"/>
  <c r="R323" i="33"/>
  <c r="S323" i="33"/>
  <c r="T323" i="33"/>
  <c r="U323" i="33"/>
  <c r="V323" i="33"/>
  <c r="W323" i="33"/>
  <c r="A324" i="33"/>
  <c r="B324" i="33"/>
  <c r="I324" i="33"/>
  <c r="J324" i="33"/>
  <c r="K324" i="33"/>
  <c r="L324" i="33"/>
  <c r="M324" i="33"/>
  <c r="N324" i="33"/>
  <c r="P324" i="33"/>
  <c r="Q324" i="33"/>
  <c r="R324" i="33"/>
  <c r="S324" i="33"/>
  <c r="T324" i="33"/>
  <c r="U324" i="33"/>
  <c r="V324" i="33"/>
  <c r="W324" i="33"/>
  <c r="A325" i="33"/>
  <c r="B325" i="33"/>
  <c r="I325" i="33"/>
  <c r="J325" i="33"/>
  <c r="K325" i="33"/>
  <c r="L325" i="33"/>
  <c r="M325" i="33"/>
  <c r="N325" i="33"/>
  <c r="P325" i="33"/>
  <c r="Q325" i="33"/>
  <c r="R325" i="33"/>
  <c r="S325" i="33"/>
  <c r="T325" i="33"/>
  <c r="U325" i="33"/>
  <c r="V325" i="33"/>
  <c r="W325" i="33"/>
  <c r="A326" i="33"/>
  <c r="B326" i="33"/>
  <c r="I326" i="33"/>
  <c r="J326" i="33"/>
  <c r="K326" i="33"/>
  <c r="L326" i="33"/>
  <c r="M326" i="33"/>
  <c r="N326" i="33"/>
  <c r="P326" i="33"/>
  <c r="Q326" i="33"/>
  <c r="R326" i="33"/>
  <c r="S326" i="33"/>
  <c r="T326" i="33"/>
  <c r="U326" i="33"/>
  <c r="V326" i="33"/>
  <c r="W326" i="33"/>
  <c r="A327" i="33"/>
  <c r="B327" i="33"/>
  <c r="I327" i="33"/>
  <c r="J327" i="33"/>
  <c r="K327" i="33"/>
  <c r="L327" i="33"/>
  <c r="M327" i="33"/>
  <c r="N327" i="33"/>
  <c r="P327" i="33"/>
  <c r="Q327" i="33"/>
  <c r="R327" i="33"/>
  <c r="S327" i="33"/>
  <c r="T327" i="33"/>
  <c r="U327" i="33"/>
  <c r="V327" i="33"/>
  <c r="W327" i="33"/>
  <c r="A328" i="33"/>
  <c r="B328" i="33"/>
  <c r="I328" i="33"/>
  <c r="J328" i="33"/>
  <c r="K328" i="33"/>
  <c r="L328" i="33"/>
  <c r="M328" i="33"/>
  <c r="N328" i="33"/>
  <c r="P328" i="33"/>
  <c r="Q328" i="33"/>
  <c r="R328" i="33"/>
  <c r="S328" i="33"/>
  <c r="T328" i="33"/>
  <c r="U328" i="33"/>
  <c r="V328" i="33"/>
  <c r="W328" i="33"/>
  <c r="A329" i="33"/>
  <c r="B329" i="33"/>
  <c r="I329" i="33"/>
  <c r="J329" i="33"/>
  <c r="K329" i="33"/>
  <c r="L329" i="33"/>
  <c r="M329" i="33"/>
  <c r="N329" i="33"/>
  <c r="P329" i="33"/>
  <c r="Q329" i="33"/>
  <c r="R329" i="33"/>
  <c r="S329" i="33"/>
  <c r="T329" i="33"/>
  <c r="U329" i="33"/>
  <c r="V329" i="33"/>
  <c r="W329" i="33"/>
  <c r="A330" i="33"/>
  <c r="B330" i="33"/>
  <c r="I330" i="33"/>
  <c r="J330" i="33"/>
  <c r="K330" i="33"/>
  <c r="L330" i="33"/>
  <c r="M330" i="33"/>
  <c r="N330" i="33"/>
  <c r="P330" i="33"/>
  <c r="Q330" i="33"/>
  <c r="R330" i="33"/>
  <c r="S330" i="33"/>
  <c r="T330" i="33"/>
  <c r="U330" i="33"/>
  <c r="V330" i="33"/>
  <c r="W330" i="33"/>
  <c r="A331" i="33"/>
  <c r="B331" i="33"/>
  <c r="I331" i="33"/>
  <c r="J331" i="33"/>
  <c r="K331" i="33"/>
  <c r="L331" i="33"/>
  <c r="M331" i="33"/>
  <c r="N331" i="33"/>
  <c r="P331" i="33"/>
  <c r="Q331" i="33"/>
  <c r="R331" i="33"/>
  <c r="S331" i="33"/>
  <c r="T331" i="33"/>
  <c r="U331" i="33"/>
  <c r="V331" i="33"/>
  <c r="W331" i="33"/>
  <c r="A332" i="33"/>
  <c r="B332" i="33"/>
  <c r="I332" i="33"/>
  <c r="J332" i="33"/>
  <c r="K332" i="33"/>
  <c r="L332" i="33"/>
  <c r="M332" i="33"/>
  <c r="N332" i="33"/>
  <c r="P332" i="33"/>
  <c r="Q332" i="33"/>
  <c r="R332" i="33"/>
  <c r="S332" i="33"/>
  <c r="T332" i="33"/>
  <c r="U332" i="33"/>
  <c r="V332" i="33"/>
  <c r="W332" i="33"/>
  <c r="A333" i="33"/>
  <c r="B333" i="33"/>
  <c r="I333" i="33"/>
  <c r="J333" i="33"/>
  <c r="K333" i="33"/>
  <c r="L333" i="33"/>
  <c r="M333" i="33"/>
  <c r="N333" i="33"/>
  <c r="P333" i="33"/>
  <c r="Q333" i="33"/>
  <c r="R333" i="33"/>
  <c r="S333" i="33"/>
  <c r="T333" i="33"/>
  <c r="U333" i="33"/>
  <c r="V333" i="33"/>
  <c r="W333" i="33"/>
  <c r="A334" i="33"/>
  <c r="B334" i="33"/>
  <c r="I334" i="33"/>
  <c r="J334" i="33"/>
  <c r="K334" i="33"/>
  <c r="L334" i="33"/>
  <c r="M334" i="33"/>
  <c r="N334" i="33"/>
  <c r="P334" i="33"/>
  <c r="Q334" i="33"/>
  <c r="R334" i="33"/>
  <c r="S334" i="33"/>
  <c r="T334" i="33"/>
  <c r="U334" i="33"/>
  <c r="V334" i="33"/>
  <c r="W334" i="33"/>
  <c r="A335" i="33"/>
  <c r="B335" i="33"/>
  <c r="I335" i="33"/>
  <c r="J335" i="33"/>
  <c r="K335" i="33"/>
  <c r="L335" i="33"/>
  <c r="M335" i="33"/>
  <c r="N335" i="33"/>
  <c r="P335" i="33"/>
  <c r="Q335" i="33"/>
  <c r="R335" i="33"/>
  <c r="S335" i="33"/>
  <c r="T335" i="33"/>
  <c r="U335" i="33"/>
  <c r="V335" i="33"/>
  <c r="W335" i="33"/>
  <c r="A336" i="33"/>
  <c r="B336" i="33"/>
  <c r="I336" i="33"/>
  <c r="J336" i="33"/>
  <c r="K336" i="33"/>
  <c r="L336" i="33"/>
  <c r="M336" i="33"/>
  <c r="N336" i="33"/>
  <c r="P336" i="33"/>
  <c r="Q336" i="33"/>
  <c r="R336" i="33"/>
  <c r="S336" i="33"/>
  <c r="T336" i="33"/>
  <c r="U336" i="33"/>
  <c r="V336" i="33"/>
  <c r="W336" i="33"/>
  <c r="A337" i="33"/>
  <c r="B337" i="33"/>
  <c r="I337" i="33"/>
  <c r="J337" i="33"/>
  <c r="K337" i="33"/>
  <c r="L337" i="33"/>
  <c r="M337" i="33"/>
  <c r="N337" i="33"/>
  <c r="P337" i="33"/>
  <c r="Q337" i="33"/>
  <c r="R337" i="33"/>
  <c r="S337" i="33"/>
  <c r="T337" i="33"/>
  <c r="U337" i="33"/>
  <c r="V337" i="33"/>
  <c r="W337" i="33"/>
  <c r="A338" i="33"/>
  <c r="B338" i="33"/>
  <c r="I338" i="33"/>
  <c r="J338" i="33"/>
  <c r="K338" i="33"/>
  <c r="L338" i="33"/>
  <c r="M338" i="33"/>
  <c r="N338" i="33"/>
  <c r="P338" i="33"/>
  <c r="Q338" i="33"/>
  <c r="R338" i="33"/>
  <c r="S338" i="33"/>
  <c r="T338" i="33"/>
  <c r="U338" i="33"/>
  <c r="V338" i="33"/>
  <c r="W338" i="33"/>
  <c r="A339" i="33"/>
  <c r="B339" i="33"/>
  <c r="I339" i="33"/>
  <c r="J339" i="33"/>
  <c r="K339" i="33"/>
  <c r="L339" i="33"/>
  <c r="M339" i="33"/>
  <c r="N339" i="33"/>
  <c r="P339" i="33"/>
  <c r="Q339" i="33"/>
  <c r="R339" i="33"/>
  <c r="S339" i="33"/>
  <c r="T339" i="33"/>
  <c r="U339" i="33"/>
  <c r="V339" i="33"/>
  <c r="W339" i="33"/>
  <c r="A340" i="33"/>
  <c r="B340" i="33"/>
  <c r="I340" i="33"/>
  <c r="J340" i="33"/>
  <c r="K340" i="33"/>
  <c r="L340" i="33"/>
  <c r="M340" i="33"/>
  <c r="N340" i="33"/>
  <c r="P340" i="33"/>
  <c r="Q340" i="33"/>
  <c r="R340" i="33"/>
  <c r="S340" i="33"/>
  <c r="T340" i="33"/>
  <c r="U340" i="33"/>
  <c r="V340" i="33"/>
  <c r="W340" i="33"/>
  <c r="A341" i="33"/>
  <c r="B341" i="33"/>
  <c r="I341" i="33"/>
  <c r="J341" i="33"/>
  <c r="K341" i="33"/>
  <c r="L341" i="33"/>
  <c r="M341" i="33"/>
  <c r="N341" i="33"/>
  <c r="P341" i="33"/>
  <c r="Q341" i="33"/>
  <c r="R341" i="33"/>
  <c r="S341" i="33"/>
  <c r="T341" i="33"/>
  <c r="U341" i="33"/>
  <c r="V341" i="33"/>
  <c r="W341" i="33"/>
  <c r="A342" i="33"/>
  <c r="B342" i="33"/>
  <c r="I342" i="33"/>
  <c r="J342" i="33"/>
  <c r="K342" i="33"/>
  <c r="L342" i="33"/>
  <c r="M342" i="33"/>
  <c r="N342" i="33"/>
  <c r="P342" i="33"/>
  <c r="Q342" i="33"/>
  <c r="R342" i="33"/>
  <c r="S342" i="33"/>
  <c r="T342" i="33"/>
  <c r="U342" i="33"/>
  <c r="V342" i="33"/>
  <c r="W342" i="33"/>
  <c r="A343" i="33"/>
  <c r="B343" i="33"/>
  <c r="I343" i="33"/>
  <c r="J343" i="33"/>
  <c r="K343" i="33"/>
  <c r="L343" i="33"/>
  <c r="M343" i="33"/>
  <c r="N343" i="33"/>
  <c r="P343" i="33"/>
  <c r="Q343" i="33"/>
  <c r="R343" i="33"/>
  <c r="S343" i="33"/>
  <c r="T343" i="33"/>
  <c r="U343" i="33"/>
  <c r="V343" i="33"/>
  <c r="W343" i="33"/>
  <c r="A344" i="33"/>
  <c r="B344" i="33"/>
  <c r="I344" i="33"/>
  <c r="J344" i="33"/>
  <c r="K344" i="33"/>
  <c r="L344" i="33"/>
  <c r="M344" i="33"/>
  <c r="N344" i="33"/>
  <c r="P344" i="33"/>
  <c r="Q344" i="33"/>
  <c r="R344" i="33"/>
  <c r="S344" i="33"/>
  <c r="T344" i="33"/>
  <c r="U344" i="33"/>
  <c r="V344" i="33"/>
  <c r="W344" i="33"/>
  <c r="A345" i="33"/>
  <c r="B345" i="33"/>
  <c r="I345" i="33"/>
  <c r="J345" i="33"/>
  <c r="K345" i="33"/>
  <c r="L345" i="33"/>
  <c r="M345" i="33"/>
  <c r="N345" i="33"/>
  <c r="P345" i="33"/>
  <c r="Q345" i="33"/>
  <c r="R345" i="33"/>
  <c r="S345" i="33"/>
  <c r="T345" i="33"/>
  <c r="U345" i="33"/>
  <c r="V345" i="33"/>
  <c r="W345" i="33"/>
  <c r="A346" i="33"/>
  <c r="B346" i="33"/>
  <c r="I346" i="33"/>
  <c r="J346" i="33"/>
  <c r="K346" i="33"/>
  <c r="L346" i="33"/>
  <c r="M346" i="33"/>
  <c r="N346" i="33"/>
  <c r="P346" i="33"/>
  <c r="Q346" i="33"/>
  <c r="R346" i="33"/>
  <c r="S346" i="33"/>
  <c r="T346" i="33"/>
  <c r="U346" i="33"/>
  <c r="V346" i="33"/>
  <c r="W346" i="33"/>
  <c r="A347" i="33"/>
  <c r="B347" i="33"/>
  <c r="I347" i="33"/>
  <c r="J347" i="33"/>
  <c r="K347" i="33"/>
  <c r="L347" i="33"/>
  <c r="M347" i="33"/>
  <c r="N347" i="33"/>
  <c r="P347" i="33"/>
  <c r="Q347" i="33"/>
  <c r="R347" i="33"/>
  <c r="S347" i="33"/>
  <c r="T347" i="33"/>
  <c r="U347" i="33"/>
  <c r="V347" i="33"/>
  <c r="W347" i="33"/>
  <c r="A348" i="33"/>
  <c r="B348" i="33"/>
  <c r="I348" i="33"/>
  <c r="J348" i="33"/>
  <c r="K348" i="33"/>
  <c r="L348" i="33"/>
  <c r="M348" i="33"/>
  <c r="N348" i="33"/>
  <c r="P348" i="33"/>
  <c r="Q348" i="33"/>
  <c r="R348" i="33"/>
  <c r="S348" i="33"/>
  <c r="T348" i="33"/>
  <c r="U348" i="33"/>
  <c r="V348" i="33"/>
  <c r="W348" i="33"/>
  <c r="A349" i="33"/>
  <c r="B349" i="33"/>
  <c r="I349" i="33"/>
  <c r="J349" i="33"/>
  <c r="K349" i="33"/>
  <c r="L349" i="33"/>
  <c r="M349" i="33"/>
  <c r="N349" i="33"/>
  <c r="P349" i="33"/>
  <c r="Q349" i="33"/>
  <c r="R349" i="33"/>
  <c r="S349" i="33"/>
  <c r="T349" i="33"/>
  <c r="U349" i="33"/>
  <c r="V349" i="33"/>
  <c r="W349" i="33"/>
  <c r="A350" i="33"/>
  <c r="B350" i="33"/>
  <c r="I350" i="33"/>
  <c r="J350" i="33"/>
  <c r="K350" i="33"/>
  <c r="L350" i="33"/>
  <c r="M350" i="33"/>
  <c r="N350" i="33"/>
  <c r="P350" i="33"/>
  <c r="Q350" i="33"/>
  <c r="R350" i="33"/>
  <c r="S350" i="33"/>
  <c r="T350" i="33"/>
  <c r="U350" i="33"/>
  <c r="V350" i="33"/>
  <c r="W350" i="33"/>
  <c r="A351" i="33"/>
  <c r="B351" i="33"/>
  <c r="I351" i="33"/>
  <c r="J351" i="33"/>
  <c r="K351" i="33"/>
  <c r="L351" i="33"/>
  <c r="M351" i="33"/>
  <c r="N351" i="33"/>
  <c r="P351" i="33"/>
  <c r="Q351" i="33"/>
  <c r="R351" i="33"/>
  <c r="S351" i="33"/>
  <c r="T351" i="33"/>
  <c r="U351" i="33"/>
  <c r="V351" i="33"/>
  <c r="W351" i="33"/>
  <c r="A352" i="33"/>
  <c r="B352" i="33"/>
  <c r="I352" i="33"/>
  <c r="J352" i="33"/>
  <c r="K352" i="33"/>
  <c r="L352" i="33"/>
  <c r="M352" i="33"/>
  <c r="N352" i="33"/>
  <c r="P352" i="33"/>
  <c r="Q352" i="33"/>
  <c r="R352" i="33"/>
  <c r="S352" i="33"/>
  <c r="T352" i="33"/>
  <c r="U352" i="33"/>
  <c r="V352" i="33"/>
  <c r="W352" i="33"/>
  <c r="A353" i="33"/>
  <c r="B353" i="33"/>
  <c r="I353" i="33"/>
  <c r="J353" i="33"/>
  <c r="K353" i="33"/>
  <c r="L353" i="33"/>
  <c r="M353" i="33"/>
  <c r="N353" i="33"/>
  <c r="P353" i="33"/>
  <c r="Q353" i="33"/>
  <c r="R353" i="33"/>
  <c r="S353" i="33"/>
  <c r="T353" i="33"/>
  <c r="U353" i="33"/>
  <c r="V353" i="33"/>
  <c r="W353" i="33"/>
  <c r="A354" i="33"/>
  <c r="B354" i="33"/>
  <c r="I354" i="33"/>
  <c r="J354" i="33"/>
  <c r="K354" i="33"/>
  <c r="L354" i="33"/>
  <c r="M354" i="33"/>
  <c r="N354" i="33"/>
  <c r="P354" i="33"/>
  <c r="Q354" i="33"/>
  <c r="R354" i="33"/>
  <c r="S354" i="33"/>
  <c r="T354" i="33"/>
  <c r="U354" i="33"/>
  <c r="V354" i="33"/>
  <c r="W354" i="33"/>
  <c r="A355" i="33"/>
  <c r="B355" i="33"/>
  <c r="I355" i="33"/>
  <c r="J355" i="33"/>
  <c r="K355" i="33"/>
  <c r="L355" i="33"/>
  <c r="M355" i="33"/>
  <c r="N355" i="33"/>
  <c r="P355" i="33"/>
  <c r="Q355" i="33"/>
  <c r="R355" i="33"/>
  <c r="S355" i="33"/>
  <c r="T355" i="33"/>
  <c r="U355" i="33"/>
  <c r="V355" i="33"/>
  <c r="W355" i="33"/>
  <c r="A356" i="33"/>
  <c r="B356" i="33"/>
  <c r="I356" i="33"/>
  <c r="J356" i="33"/>
  <c r="K356" i="33"/>
  <c r="L356" i="33"/>
  <c r="M356" i="33"/>
  <c r="N356" i="33"/>
  <c r="P356" i="33"/>
  <c r="Q356" i="33"/>
  <c r="R356" i="33"/>
  <c r="S356" i="33"/>
  <c r="T356" i="33"/>
  <c r="U356" i="33"/>
  <c r="V356" i="33"/>
  <c r="W356" i="33"/>
  <c r="A357" i="33"/>
  <c r="B357" i="33"/>
  <c r="I357" i="33"/>
  <c r="J357" i="33"/>
  <c r="K357" i="33"/>
  <c r="L357" i="33"/>
  <c r="M357" i="33"/>
  <c r="N357" i="33"/>
  <c r="P357" i="33"/>
  <c r="Q357" i="33"/>
  <c r="R357" i="33"/>
  <c r="S357" i="33"/>
  <c r="T357" i="33"/>
  <c r="U357" i="33"/>
  <c r="V357" i="33"/>
  <c r="W357" i="33"/>
  <c r="A358" i="33"/>
  <c r="B358" i="33"/>
  <c r="I358" i="33"/>
  <c r="J358" i="33"/>
  <c r="K358" i="33"/>
  <c r="L358" i="33"/>
  <c r="M358" i="33"/>
  <c r="N358" i="33"/>
  <c r="P358" i="33"/>
  <c r="Q358" i="33"/>
  <c r="R358" i="33"/>
  <c r="S358" i="33"/>
  <c r="T358" i="33"/>
  <c r="U358" i="33"/>
  <c r="V358" i="33"/>
  <c r="W358" i="33"/>
  <c r="A359" i="33"/>
  <c r="B359" i="33"/>
  <c r="I359" i="33"/>
  <c r="J359" i="33"/>
  <c r="K359" i="33"/>
  <c r="L359" i="33"/>
  <c r="M359" i="33"/>
  <c r="N359" i="33"/>
  <c r="P359" i="33"/>
  <c r="Q359" i="33"/>
  <c r="R359" i="33"/>
  <c r="S359" i="33"/>
  <c r="T359" i="33"/>
  <c r="U359" i="33"/>
  <c r="V359" i="33"/>
  <c r="W359" i="33"/>
  <c r="A360" i="33"/>
  <c r="B360" i="33"/>
  <c r="I360" i="33"/>
  <c r="J360" i="33"/>
  <c r="K360" i="33"/>
  <c r="L360" i="33"/>
  <c r="M360" i="33"/>
  <c r="N360" i="33"/>
  <c r="P360" i="33"/>
  <c r="Q360" i="33"/>
  <c r="R360" i="33"/>
  <c r="S360" i="33"/>
  <c r="T360" i="33"/>
  <c r="U360" i="33"/>
  <c r="V360" i="33"/>
  <c r="W360" i="33"/>
  <c r="A361" i="33"/>
  <c r="B361" i="33"/>
  <c r="I361" i="33"/>
  <c r="J361" i="33"/>
  <c r="K361" i="33"/>
  <c r="L361" i="33"/>
  <c r="M361" i="33"/>
  <c r="N361" i="33"/>
  <c r="P361" i="33"/>
  <c r="Q361" i="33"/>
  <c r="R361" i="33"/>
  <c r="S361" i="33"/>
  <c r="T361" i="33"/>
  <c r="U361" i="33"/>
  <c r="V361" i="33"/>
  <c r="W361" i="33"/>
  <c r="A362" i="33"/>
  <c r="B362" i="33"/>
  <c r="I362" i="33"/>
  <c r="J362" i="33"/>
  <c r="K362" i="33"/>
  <c r="L362" i="33"/>
  <c r="M362" i="33"/>
  <c r="N362" i="33"/>
  <c r="P362" i="33"/>
  <c r="Q362" i="33"/>
  <c r="R362" i="33"/>
  <c r="S362" i="33"/>
  <c r="T362" i="33"/>
  <c r="U362" i="33"/>
  <c r="V362" i="33"/>
  <c r="W362" i="33"/>
  <c r="A363" i="33"/>
  <c r="B363" i="33"/>
  <c r="I363" i="33"/>
  <c r="J363" i="33"/>
  <c r="K363" i="33"/>
  <c r="L363" i="33"/>
  <c r="M363" i="33"/>
  <c r="N363" i="33"/>
  <c r="P363" i="33"/>
  <c r="Q363" i="33"/>
  <c r="R363" i="33"/>
  <c r="S363" i="33"/>
  <c r="T363" i="33"/>
  <c r="U363" i="33"/>
  <c r="V363" i="33"/>
  <c r="W363" i="33"/>
  <c r="A364" i="33"/>
  <c r="B364" i="33"/>
  <c r="I364" i="33"/>
  <c r="J364" i="33"/>
  <c r="K364" i="33"/>
  <c r="L364" i="33"/>
  <c r="M364" i="33"/>
  <c r="N364" i="33"/>
  <c r="P364" i="33"/>
  <c r="Q364" i="33"/>
  <c r="R364" i="33"/>
  <c r="S364" i="33"/>
  <c r="T364" i="33"/>
  <c r="U364" i="33"/>
  <c r="V364" i="33"/>
  <c r="W364" i="33"/>
  <c r="A365" i="33"/>
  <c r="B365" i="33"/>
  <c r="I365" i="33"/>
  <c r="J365" i="33"/>
  <c r="K365" i="33"/>
  <c r="L365" i="33"/>
  <c r="M365" i="33"/>
  <c r="N365" i="33"/>
  <c r="P365" i="33"/>
  <c r="Q365" i="33"/>
  <c r="R365" i="33"/>
  <c r="S365" i="33"/>
  <c r="T365" i="33"/>
  <c r="U365" i="33"/>
  <c r="V365" i="33"/>
  <c r="W365" i="33"/>
  <c r="A366" i="33"/>
  <c r="B366" i="33"/>
  <c r="I366" i="33"/>
  <c r="J366" i="33"/>
  <c r="K366" i="33"/>
  <c r="L366" i="33"/>
  <c r="M366" i="33"/>
  <c r="N366" i="33"/>
  <c r="P366" i="33"/>
  <c r="Q366" i="33"/>
  <c r="R366" i="33"/>
  <c r="S366" i="33"/>
  <c r="T366" i="33"/>
  <c r="U366" i="33"/>
  <c r="V366" i="33"/>
  <c r="W366" i="33"/>
  <c r="A367" i="33"/>
  <c r="B367" i="33"/>
  <c r="I367" i="33"/>
  <c r="J367" i="33"/>
  <c r="K367" i="33"/>
  <c r="L367" i="33"/>
  <c r="M367" i="33"/>
  <c r="N367" i="33"/>
  <c r="P367" i="33"/>
  <c r="Q367" i="33"/>
  <c r="R367" i="33"/>
  <c r="S367" i="33"/>
  <c r="T367" i="33"/>
  <c r="U367" i="33"/>
  <c r="V367" i="33"/>
  <c r="W367" i="33"/>
  <c r="A368" i="33"/>
  <c r="B368" i="33"/>
  <c r="I368" i="33"/>
  <c r="J368" i="33"/>
  <c r="K368" i="33"/>
  <c r="L368" i="33"/>
  <c r="M368" i="33"/>
  <c r="N368" i="33"/>
  <c r="P368" i="33"/>
  <c r="Q368" i="33"/>
  <c r="R368" i="33"/>
  <c r="S368" i="33"/>
  <c r="T368" i="33"/>
  <c r="U368" i="33"/>
  <c r="V368" i="33"/>
  <c r="W368" i="33"/>
  <c r="A369" i="33"/>
  <c r="B369" i="33"/>
  <c r="I369" i="33"/>
  <c r="J369" i="33"/>
  <c r="K369" i="33"/>
  <c r="L369" i="33"/>
  <c r="M369" i="33"/>
  <c r="N369" i="33"/>
  <c r="P369" i="33"/>
  <c r="Q369" i="33"/>
  <c r="R369" i="33"/>
  <c r="S369" i="33"/>
  <c r="T369" i="33"/>
  <c r="U369" i="33"/>
  <c r="V369" i="33"/>
  <c r="W369" i="33"/>
  <c r="A370" i="33"/>
  <c r="B370" i="33"/>
  <c r="I370" i="33"/>
  <c r="J370" i="33"/>
  <c r="K370" i="33"/>
  <c r="L370" i="33"/>
  <c r="M370" i="33"/>
  <c r="N370" i="33"/>
  <c r="P370" i="33"/>
  <c r="Q370" i="33"/>
  <c r="R370" i="33"/>
  <c r="S370" i="33"/>
  <c r="T370" i="33"/>
  <c r="U370" i="33"/>
  <c r="V370" i="33"/>
  <c r="W370" i="33"/>
  <c r="A371" i="33"/>
  <c r="B371" i="33"/>
  <c r="I371" i="33"/>
  <c r="J371" i="33"/>
  <c r="K371" i="33"/>
  <c r="L371" i="33"/>
  <c r="M371" i="33"/>
  <c r="N371" i="33"/>
  <c r="P371" i="33"/>
  <c r="Q371" i="33"/>
  <c r="R371" i="33"/>
  <c r="S371" i="33"/>
  <c r="T371" i="33"/>
  <c r="U371" i="33"/>
  <c r="V371" i="33"/>
  <c r="W371" i="33"/>
  <c r="B1" i="23"/>
  <c r="C1" i="23"/>
  <c r="D1" i="23"/>
  <c r="E1" i="23"/>
  <c r="F1" i="23"/>
  <c r="G1" i="23"/>
  <c r="H1" i="23"/>
  <c r="I1" i="23"/>
  <c r="J1" i="23"/>
  <c r="K1" i="23"/>
  <c r="L1" i="23"/>
  <c r="M1" i="23"/>
  <c r="N1" i="23"/>
  <c r="O1" i="23"/>
  <c r="P1" i="23"/>
  <c r="Q1" i="23"/>
  <c r="R1" i="23"/>
  <c r="S1" i="23"/>
  <c r="T1" i="23"/>
  <c r="U1" i="23"/>
  <c r="V1" i="23"/>
  <c r="W1" i="23"/>
  <c r="K2" i="23"/>
  <c r="K3" i="23"/>
  <c r="L3" i="23"/>
  <c r="T3" i="23"/>
  <c r="B6" i="23"/>
  <c r="I6" i="23"/>
  <c r="J6" i="23"/>
  <c r="K6" i="23"/>
  <c r="L6" i="23"/>
  <c r="M6" i="23"/>
  <c r="N6" i="23"/>
  <c r="P6" i="23"/>
  <c r="Q6" i="23"/>
  <c r="R6" i="23"/>
  <c r="S6" i="23"/>
  <c r="T6" i="23"/>
  <c r="U6" i="23"/>
  <c r="V6" i="23"/>
  <c r="W6" i="23"/>
  <c r="A7" i="23"/>
  <c r="B7" i="23"/>
  <c r="I7" i="23"/>
  <c r="J7" i="23"/>
  <c r="K7" i="23"/>
  <c r="L7" i="23"/>
  <c r="M7" i="23"/>
  <c r="N7" i="23"/>
  <c r="P7" i="23"/>
  <c r="Q7" i="23"/>
  <c r="R7" i="23"/>
  <c r="S7" i="23"/>
  <c r="T7" i="23"/>
  <c r="U7" i="23"/>
  <c r="V7" i="23"/>
  <c r="W7" i="23"/>
  <c r="A8" i="23"/>
  <c r="B8" i="23"/>
  <c r="I8" i="23"/>
  <c r="J8" i="23"/>
  <c r="K8" i="23"/>
  <c r="L8" i="23"/>
  <c r="M8" i="23"/>
  <c r="N8" i="23"/>
  <c r="P8" i="23"/>
  <c r="Q8" i="23"/>
  <c r="R8" i="23"/>
  <c r="S8" i="23"/>
  <c r="T8" i="23"/>
  <c r="U8" i="23"/>
  <c r="V8" i="23"/>
  <c r="W8" i="23"/>
  <c r="A9" i="23"/>
  <c r="B9" i="23"/>
  <c r="I9" i="23"/>
  <c r="J9" i="23"/>
  <c r="K9" i="23"/>
  <c r="L9" i="23"/>
  <c r="M9" i="23"/>
  <c r="N9" i="23"/>
  <c r="P9" i="23"/>
  <c r="Q9" i="23"/>
  <c r="R9" i="23"/>
  <c r="S9" i="23"/>
  <c r="T9" i="23"/>
  <c r="U9" i="23"/>
  <c r="V9" i="23"/>
  <c r="W9" i="23"/>
  <c r="A10" i="23"/>
  <c r="B10" i="23"/>
  <c r="I10" i="23"/>
  <c r="J10" i="23"/>
  <c r="K10" i="23"/>
  <c r="L10" i="23"/>
  <c r="M10" i="23"/>
  <c r="N10" i="23"/>
  <c r="P10" i="23"/>
  <c r="Q10" i="23"/>
  <c r="R10" i="23"/>
  <c r="S10" i="23"/>
  <c r="T10" i="23"/>
  <c r="U10" i="23"/>
  <c r="V10" i="23"/>
  <c r="W10" i="23"/>
  <c r="A11" i="23"/>
  <c r="B11" i="23"/>
  <c r="I11" i="23"/>
  <c r="J11" i="23"/>
  <c r="K11" i="23"/>
  <c r="L11" i="23"/>
  <c r="M11" i="23"/>
  <c r="N11" i="23"/>
  <c r="P11" i="23"/>
  <c r="Q11" i="23"/>
  <c r="R11" i="23"/>
  <c r="S11" i="23"/>
  <c r="T11" i="23"/>
  <c r="U11" i="23"/>
  <c r="V11" i="23"/>
  <c r="W11" i="23"/>
  <c r="A12" i="23"/>
  <c r="B12" i="23"/>
  <c r="I12" i="23"/>
  <c r="J12" i="23"/>
  <c r="K12" i="23"/>
  <c r="L12" i="23"/>
  <c r="M12" i="23"/>
  <c r="N12" i="23"/>
  <c r="P12" i="23"/>
  <c r="Q12" i="23"/>
  <c r="R12" i="23"/>
  <c r="S12" i="23"/>
  <c r="T12" i="23"/>
  <c r="U12" i="23"/>
  <c r="V12" i="23"/>
  <c r="W12" i="23"/>
  <c r="A13" i="23"/>
  <c r="B13" i="23"/>
  <c r="I13" i="23"/>
  <c r="J13" i="23"/>
  <c r="K13" i="23"/>
  <c r="L13" i="23"/>
  <c r="M13" i="23"/>
  <c r="N13" i="23"/>
  <c r="P13" i="23"/>
  <c r="Q13" i="23"/>
  <c r="R13" i="23"/>
  <c r="S13" i="23"/>
  <c r="T13" i="23"/>
  <c r="U13" i="23"/>
  <c r="V13" i="23"/>
  <c r="W13" i="23"/>
  <c r="A14" i="23"/>
  <c r="B14" i="23"/>
  <c r="I14" i="23"/>
  <c r="J14" i="23"/>
  <c r="K14" i="23"/>
  <c r="L14" i="23"/>
  <c r="M14" i="23"/>
  <c r="N14" i="23"/>
  <c r="P14" i="23"/>
  <c r="Q14" i="23"/>
  <c r="R14" i="23"/>
  <c r="S14" i="23"/>
  <c r="T14" i="23"/>
  <c r="U14" i="23"/>
  <c r="V14" i="23"/>
  <c r="W14" i="23"/>
  <c r="A15" i="23"/>
  <c r="B15" i="23"/>
  <c r="I15" i="23"/>
  <c r="J15" i="23"/>
  <c r="K15" i="23"/>
  <c r="L15" i="23"/>
  <c r="M15" i="23"/>
  <c r="N15" i="23"/>
  <c r="P15" i="23"/>
  <c r="Q15" i="23"/>
  <c r="R15" i="23"/>
  <c r="S15" i="23"/>
  <c r="T15" i="23"/>
  <c r="U15" i="23"/>
  <c r="V15" i="23"/>
  <c r="W15" i="23"/>
  <c r="A16" i="23"/>
  <c r="B16" i="23"/>
  <c r="I16" i="23"/>
  <c r="J16" i="23"/>
  <c r="K16" i="23"/>
  <c r="L16" i="23"/>
  <c r="M16" i="23"/>
  <c r="N16" i="23"/>
  <c r="P16" i="23"/>
  <c r="Q16" i="23"/>
  <c r="R16" i="23"/>
  <c r="S16" i="23"/>
  <c r="T16" i="23"/>
  <c r="U16" i="23"/>
  <c r="V16" i="23"/>
  <c r="W16" i="23"/>
  <c r="A17" i="23"/>
  <c r="B17" i="23"/>
  <c r="I17" i="23"/>
  <c r="J17" i="23"/>
  <c r="K17" i="23"/>
  <c r="L17" i="23"/>
  <c r="M17" i="23"/>
  <c r="N17" i="23"/>
  <c r="P17" i="23"/>
  <c r="Q17" i="23"/>
  <c r="R17" i="23"/>
  <c r="S17" i="23"/>
  <c r="T17" i="23"/>
  <c r="U17" i="23"/>
  <c r="V17" i="23"/>
  <c r="W17" i="23"/>
  <c r="A18" i="23"/>
  <c r="B18" i="23"/>
  <c r="I18" i="23"/>
  <c r="J18" i="23"/>
  <c r="K18" i="23"/>
  <c r="L18" i="23"/>
  <c r="M18" i="23"/>
  <c r="N18" i="23"/>
  <c r="P18" i="23"/>
  <c r="Q18" i="23"/>
  <c r="R18" i="23"/>
  <c r="S18" i="23"/>
  <c r="T18" i="23"/>
  <c r="U18" i="23"/>
  <c r="V18" i="23"/>
  <c r="W18" i="23"/>
  <c r="A19" i="23"/>
  <c r="B19" i="23"/>
  <c r="I19" i="23"/>
  <c r="J19" i="23"/>
  <c r="K19" i="23"/>
  <c r="L19" i="23"/>
  <c r="M19" i="23"/>
  <c r="N19" i="23"/>
  <c r="P19" i="23"/>
  <c r="Q19" i="23"/>
  <c r="R19" i="23"/>
  <c r="S19" i="23"/>
  <c r="T19" i="23"/>
  <c r="U19" i="23"/>
  <c r="V19" i="23"/>
  <c r="W19" i="23"/>
  <c r="A20" i="23"/>
  <c r="B20" i="23"/>
  <c r="I20" i="23"/>
  <c r="J20" i="23"/>
  <c r="K20" i="23"/>
  <c r="L20" i="23"/>
  <c r="M20" i="23"/>
  <c r="N20" i="23"/>
  <c r="P20" i="23"/>
  <c r="Q20" i="23"/>
  <c r="R20" i="23"/>
  <c r="S20" i="23"/>
  <c r="T20" i="23"/>
  <c r="U20" i="23"/>
  <c r="V20" i="23"/>
  <c r="W20" i="23"/>
  <c r="A21" i="23"/>
  <c r="B21" i="23"/>
  <c r="I21" i="23"/>
  <c r="J21" i="23"/>
  <c r="K21" i="23"/>
  <c r="L21" i="23"/>
  <c r="M21" i="23"/>
  <c r="N21" i="23"/>
  <c r="P21" i="23"/>
  <c r="Q21" i="23"/>
  <c r="R21" i="23"/>
  <c r="S21" i="23"/>
  <c r="T21" i="23"/>
  <c r="U21" i="23"/>
  <c r="V21" i="23"/>
  <c r="W21" i="23"/>
  <c r="A22" i="23"/>
  <c r="B22" i="23"/>
  <c r="I22" i="23"/>
  <c r="J22" i="23"/>
  <c r="K22" i="23"/>
  <c r="L22" i="23"/>
  <c r="M22" i="23"/>
  <c r="N22" i="23"/>
  <c r="P22" i="23"/>
  <c r="Q22" i="23"/>
  <c r="R22" i="23"/>
  <c r="S22" i="23"/>
  <c r="T22" i="23"/>
  <c r="U22" i="23"/>
  <c r="V22" i="23"/>
  <c r="W22" i="23"/>
  <c r="A23" i="23"/>
  <c r="B23" i="23"/>
  <c r="I23" i="23"/>
  <c r="J23" i="23"/>
  <c r="K23" i="23"/>
  <c r="L23" i="23"/>
  <c r="M23" i="23"/>
  <c r="N23" i="23"/>
  <c r="P23" i="23"/>
  <c r="Q23" i="23"/>
  <c r="R23" i="23"/>
  <c r="S23" i="23"/>
  <c r="T23" i="23"/>
  <c r="U23" i="23"/>
  <c r="V23" i="23"/>
  <c r="W23" i="23"/>
  <c r="A24" i="23"/>
  <c r="B24" i="23"/>
  <c r="I24" i="23"/>
  <c r="J24" i="23"/>
  <c r="K24" i="23"/>
  <c r="L24" i="23"/>
  <c r="M24" i="23"/>
  <c r="N24" i="23"/>
  <c r="P24" i="23"/>
  <c r="Q24" i="23"/>
  <c r="R24" i="23"/>
  <c r="S24" i="23"/>
  <c r="T24" i="23"/>
  <c r="U24" i="23"/>
  <c r="V24" i="23"/>
  <c r="W24" i="23"/>
  <c r="A25" i="23"/>
  <c r="B25" i="23"/>
  <c r="I25" i="23"/>
  <c r="J25" i="23"/>
  <c r="K25" i="23"/>
  <c r="L25" i="23"/>
  <c r="M25" i="23"/>
  <c r="N25" i="23"/>
  <c r="P25" i="23"/>
  <c r="Q25" i="23"/>
  <c r="R25" i="23"/>
  <c r="S25" i="23"/>
  <c r="T25" i="23"/>
  <c r="U25" i="23"/>
  <c r="V25" i="23"/>
  <c r="W25" i="23"/>
  <c r="A26" i="23"/>
  <c r="B26" i="23"/>
  <c r="I26" i="23"/>
  <c r="J26" i="23"/>
  <c r="K26" i="23"/>
  <c r="L26" i="23"/>
  <c r="M26" i="23"/>
  <c r="N26" i="23"/>
  <c r="P26" i="23"/>
  <c r="Q26" i="23"/>
  <c r="R26" i="23"/>
  <c r="S26" i="23"/>
  <c r="T26" i="23"/>
  <c r="U26" i="23"/>
  <c r="V26" i="23"/>
  <c r="W26" i="23"/>
  <c r="A27" i="23"/>
  <c r="B27" i="23"/>
  <c r="I27" i="23"/>
  <c r="J27" i="23"/>
  <c r="K27" i="23"/>
  <c r="L27" i="23"/>
  <c r="M27" i="23"/>
  <c r="N27" i="23"/>
  <c r="P27" i="23"/>
  <c r="Q27" i="23"/>
  <c r="R27" i="23"/>
  <c r="S27" i="23"/>
  <c r="T27" i="23"/>
  <c r="U27" i="23"/>
  <c r="V27" i="23"/>
  <c r="W27" i="23"/>
  <c r="A28" i="23"/>
  <c r="B28" i="23"/>
  <c r="I28" i="23"/>
  <c r="J28" i="23"/>
  <c r="K28" i="23"/>
  <c r="L28" i="23"/>
  <c r="M28" i="23"/>
  <c r="N28" i="23"/>
  <c r="P28" i="23"/>
  <c r="Q28" i="23"/>
  <c r="R28" i="23"/>
  <c r="S28" i="23"/>
  <c r="T28" i="23"/>
  <c r="U28" i="23"/>
  <c r="V28" i="23"/>
  <c r="W28" i="23"/>
  <c r="A29" i="23"/>
  <c r="B29" i="23"/>
  <c r="I29" i="23"/>
  <c r="J29" i="23"/>
  <c r="K29" i="23"/>
  <c r="L29" i="23"/>
  <c r="M29" i="23"/>
  <c r="N29" i="23"/>
  <c r="P29" i="23"/>
  <c r="Q29" i="23"/>
  <c r="R29" i="23"/>
  <c r="S29" i="23"/>
  <c r="T29" i="23"/>
  <c r="U29" i="23"/>
  <c r="V29" i="23"/>
  <c r="W29" i="23"/>
  <c r="A30" i="23"/>
  <c r="B30" i="23"/>
  <c r="I30" i="23"/>
  <c r="J30" i="23"/>
  <c r="K30" i="23"/>
  <c r="L30" i="23"/>
  <c r="M30" i="23"/>
  <c r="N30" i="23"/>
  <c r="P30" i="23"/>
  <c r="Q30" i="23"/>
  <c r="R30" i="23"/>
  <c r="S30" i="23"/>
  <c r="T30" i="23"/>
  <c r="U30" i="23"/>
  <c r="V30" i="23"/>
  <c r="W30" i="23"/>
  <c r="A31" i="23"/>
  <c r="B31" i="23"/>
  <c r="I31" i="23"/>
  <c r="J31" i="23"/>
  <c r="K31" i="23"/>
  <c r="L31" i="23"/>
  <c r="M31" i="23"/>
  <c r="N31" i="23"/>
  <c r="P31" i="23"/>
  <c r="Q31" i="23"/>
  <c r="R31" i="23"/>
  <c r="S31" i="23"/>
  <c r="T31" i="23"/>
  <c r="U31" i="23"/>
  <c r="V31" i="23"/>
  <c r="W31" i="23"/>
  <c r="A32" i="23"/>
  <c r="B32" i="23"/>
  <c r="I32" i="23"/>
  <c r="J32" i="23"/>
  <c r="K32" i="23"/>
  <c r="L32" i="23"/>
  <c r="M32" i="23"/>
  <c r="N32" i="23"/>
  <c r="P32" i="23"/>
  <c r="Q32" i="23"/>
  <c r="R32" i="23"/>
  <c r="S32" i="23"/>
  <c r="T32" i="23"/>
  <c r="U32" i="23"/>
  <c r="V32" i="23"/>
  <c r="W32" i="23"/>
  <c r="A33" i="23"/>
  <c r="B33" i="23"/>
  <c r="I33" i="23"/>
  <c r="J33" i="23"/>
  <c r="K33" i="23"/>
  <c r="L33" i="23"/>
  <c r="M33" i="23"/>
  <c r="N33" i="23"/>
  <c r="P33" i="23"/>
  <c r="Q33" i="23"/>
  <c r="R33" i="23"/>
  <c r="S33" i="23"/>
  <c r="T33" i="23"/>
  <c r="U33" i="23"/>
  <c r="V33" i="23"/>
  <c r="W33" i="23"/>
  <c r="A34" i="23"/>
  <c r="B34" i="23"/>
  <c r="I34" i="23"/>
  <c r="J34" i="23"/>
  <c r="K34" i="23"/>
  <c r="L34" i="23"/>
  <c r="M34" i="23"/>
  <c r="N34" i="23"/>
  <c r="P34" i="23"/>
  <c r="Q34" i="23"/>
  <c r="R34" i="23"/>
  <c r="S34" i="23"/>
  <c r="T34" i="23"/>
  <c r="U34" i="23"/>
  <c r="V34" i="23"/>
  <c r="W34" i="23"/>
  <c r="A35" i="23"/>
  <c r="B35" i="23"/>
  <c r="I35" i="23"/>
  <c r="J35" i="23"/>
  <c r="K35" i="23"/>
  <c r="L35" i="23"/>
  <c r="M35" i="23"/>
  <c r="N35" i="23"/>
  <c r="P35" i="23"/>
  <c r="Q35" i="23"/>
  <c r="R35" i="23"/>
  <c r="S35" i="23"/>
  <c r="T35" i="23"/>
  <c r="U35" i="23"/>
  <c r="V35" i="23"/>
  <c r="W35" i="23"/>
  <c r="A36" i="23"/>
  <c r="B36" i="23"/>
  <c r="I36" i="23"/>
  <c r="J36" i="23"/>
  <c r="K36" i="23"/>
  <c r="L36" i="23"/>
  <c r="M36" i="23"/>
  <c r="N36" i="23"/>
  <c r="P36" i="23"/>
  <c r="Q36" i="23"/>
  <c r="R36" i="23"/>
  <c r="S36" i="23"/>
  <c r="T36" i="23"/>
  <c r="U36" i="23"/>
  <c r="V36" i="23"/>
  <c r="W36" i="23"/>
  <c r="A37" i="23"/>
  <c r="B37" i="23"/>
  <c r="I37" i="23"/>
  <c r="J37" i="23"/>
  <c r="K37" i="23"/>
  <c r="L37" i="23"/>
  <c r="M37" i="23"/>
  <c r="N37" i="23"/>
  <c r="P37" i="23"/>
  <c r="Q37" i="23"/>
  <c r="R37" i="23"/>
  <c r="S37" i="23"/>
  <c r="T37" i="23"/>
  <c r="U37" i="23"/>
  <c r="V37" i="23"/>
  <c r="W37" i="23"/>
  <c r="A38" i="23"/>
  <c r="B38" i="23"/>
  <c r="I38" i="23"/>
  <c r="J38" i="23"/>
  <c r="K38" i="23"/>
  <c r="L38" i="23"/>
  <c r="M38" i="23"/>
  <c r="N38" i="23"/>
  <c r="P38" i="23"/>
  <c r="Q38" i="23"/>
  <c r="R38" i="23"/>
  <c r="S38" i="23"/>
  <c r="T38" i="23"/>
  <c r="U38" i="23"/>
  <c r="V38" i="23"/>
  <c r="W38" i="23"/>
  <c r="A39" i="23"/>
  <c r="B39" i="23"/>
  <c r="I39" i="23"/>
  <c r="J39" i="23"/>
  <c r="K39" i="23"/>
  <c r="L39" i="23"/>
  <c r="M39" i="23"/>
  <c r="N39" i="23"/>
  <c r="P39" i="23"/>
  <c r="Q39" i="23"/>
  <c r="R39" i="23"/>
  <c r="S39" i="23"/>
  <c r="T39" i="23"/>
  <c r="U39" i="23"/>
  <c r="V39" i="23"/>
  <c r="W39" i="23"/>
  <c r="A40" i="23"/>
  <c r="B40" i="23"/>
  <c r="I40" i="23"/>
  <c r="J40" i="23"/>
  <c r="K40" i="23"/>
  <c r="L40" i="23"/>
  <c r="M40" i="23"/>
  <c r="N40" i="23"/>
  <c r="P40" i="23"/>
  <c r="Q40" i="23"/>
  <c r="R40" i="23"/>
  <c r="S40" i="23"/>
  <c r="T40" i="23"/>
  <c r="U40" i="23"/>
  <c r="V40" i="23"/>
  <c r="W40" i="23"/>
  <c r="A41" i="23"/>
  <c r="B41" i="23"/>
  <c r="I41" i="23"/>
  <c r="J41" i="23"/>
  <c r="K41" i="23"/>
  <c r="L41" i="23"/>
  <c r="M41" i="23"/>
  <c r="N41" i="23"/>
  <c r="P41" i="23"/>
  <c r="Q41" i="23"/>
  <c r="R41" i="23"/>
  <c r="S41" i="23"/>
  <c r="T41" i="23"/>
  <c r="U41" i="23"/>
  <c r="V41" i="23"/>
  <c r="W41" i="23"/>
  <c r="A42" i="23"/>
  <c r="B42" i="23"/>
  <c r="I42" i="23"/>
  <c r="J42" i="23"/>
  <c r="K42" i="23"/>
  <c r="L42" i="23"/>
  <c r="M42" i="23"/>
  <c r="N42" i="23"/>
  <c r="P42" i="23"/>
  <c r="Q42" i="23"/>
  <c r="R42" i="23"/>
  <c r="S42" i="23"/>
  <c r="T42" i="23"/>
  <c r="U42" i="23"/>
  <c r="V42" i="23"/>
  <c r="W42" i="23"/>
  <c r="A43" i="23"/>
  <c r="B43" i="23"/>
  <c r="I43" i="23"/>
  <c r="J43" i="23"/>
  <c r="K43" i="23"/>
  <c r="L43" i="23"/>
  <c r="M43" i="23"/>
  <c r="N43" i="23"/>
  <c r="P43" i="23"/>
  <c r="Q43" i="23"/>
  <c r="R43" i="23"/>
  <c r="S43" i="23"/>
  <c r="T43" i="23"/>
  <c r="U43" i="23"/>
  <c r="V43" i="23"/>
  <c r="W43" i="23"/>
  <c r="A44" i="23"/>
  <c r="B44" i="23"/>
  <c r="I44" i="23"/>
  <c r="J44" i="23"/>
  <c r="K44" i="23"/>
  <c r="L44" i="23"/>
  <c r="M44" i="23"/>
  <c r="N44" i="23"/>
  <c r="P44" i="23"/>
  <c r="Q44" i="23"/>
  <c r="R44" i="23"/>
  <c r="S44" i="23"/>
  <c r="T44" i="23"/>
  <c r="U44" i="23"/>
  <c r="V44" i="23"/>
  <c r="W44" i="23"/>
  <c r="A45" i="23"/>
  <c r="B45" i="23"/>
  <c r="I45" i="23"/>
  <c r="J45" i="23"/>
  <c r="K45" i="23"/>
  <c r="L45" i="23"/>
  <c r="M45" i="23"/>
  <c r="N45" i="23"/>
  <c r="P45" i="23"/>
  <c r="Q45" i="23"/>
  <c r="R45" i="23"/>
  <c r="S45" i="23"/>
  <c r="T45" i="23"/>
  <c r="U45" i="23"/>
  <c r="V45" i="23"/>
  <c r="W45" i="23"/>
  <c r="A46" i="23"/>
  <c r="B46" i="23"/>
  <c r="I46" i="23"/>
  <c r="J46" i="23"/>
  <c r="K46" i="23"/>
  <c r="L46" i="23"/>
  <c r="M46" i="23"/>
  <c r="N46" i="23"/>
  <c r="P46" i="23"/>
  <c r="Q46" i="23"/>
  <c r="R46" i="23"/>
  <c r="S46" i="23"/>
  <c r="T46" i="23"/>
  <c r="U46" i="23"/>
  <c r="V46" i="23"/>
  <c r="W46" i="23"/>
  <c r="A47" i="23"/>
  <c r="B47" i="23"/>
  <c r="I47" i="23"/>
  <c r="J47" i="23"/>
  <c r="K47" i="23"/>
  <c r="L47" i="23"/>
  <c r="M47" i="23"/>
  <c r="N47" i="23"/>
  <c r="P47" i="23"/>
  <c r="Q47" i="23"/>
  <c r="R47" i="23"/>
  <c r="S47" i="23"/>
  <c r="T47" i="23"/>
  <c r="U47" i="23"/>
  <c r="V47" i="23"/>
  <c r="W47" i="23"/>
  <c r="A48" i="23"/>
  <c r="B48" i="23"/>
  <c r="I48" i="23"/>
  <c r="J48" i="23"/>
  <c r="K48" i="23"/>
  <c r="L48" i="23"/>
  <c r="M48" i="23"/>
  <c r="N48" i="23"/>
  <c r="P48" i="23"/>
  <c r="Q48" i="23"/>
  <c r="R48" i="23"/>
  <c r="S48" i="23"/>
  <c r="T48" i="23"/>
  <c r="U48" i="23"/>
  <c r="V48" i="23"/>
  <c r="W48" i="23"/>
  <c r="A49" i="23"/>
  <c r="B49" i="23"/>
  <c r="I49" i="23"/>
  <c r="J49" i="23"/>
  <c r="K49" i="23"/>
  <c r="L49" i="23"/>
  <c r="M49" i="23"/>
  <c r="N49" i="23"/>
  <c r="P49" i="23"/>
  <c r="Q49" i="23"/>
  <c r="R49" i="23"/>
  <c r="S49" i="23"/>
  <c r="T49" i="23"/>
  <c r="U49" i="23"/>
  <c r="V49" i="23"/>
  <c r="W49" i="23"/>
  <c r="A50" i="23"/>
  <c r="B50" i="23"/>
  <c r="I50" i="23"/>
  <c r="J50" i="23"/>
  <c r="K50" i="23"/>
  <c r="L50" i="23"/>
  <c r="M50" i="23"/>
  <c r="N50" i="23"/>
  <c r="P50" i="23"/>
  <c r="Q50" i="23"/>
  <c r="R50" i="23"/>
  <c r="S50" i="23"/>
  <c r="T50" i="23"/>
  <c r="U50" i="23"/>
  <c r="V50" i="23"/>
  <c r="W50" i="23"/>
  <c r="A51" i="23"/>
  <c r="B51" i="23"/>
  <c r="I51" i="23"/>
  <c r="J51" i="23"/>
  <c r="K51" i="23"/>
  <c r="L51" i="23"/>
  <c r="M51" i="23"/>
  <c r="N51" i="23"/>
  <c r="P51" i="23"/>
  <c r="Q51" i="23"/>
  <c r="R51" i="23"/>
  <c r="S51" i="23"/>
  <c r="T51" i="23"/>
  <c r="U51" i="23"/>
  <c r="V51" i="23"/>
  <c r="W51" i="23"/>
  <c r="A52" i="23"/>
  <c r="B52" i="23"/>
  <c r="I52" i="23"/>
  <c r="J52" i="23"/>
  <c r="K52" i="23"/>
  <c r="L52" i="23"/>
  <c r="M52" i="23"/>
  <c r="N52" i="23"/>
  <c r="P52" i="23"/>
  <c r="Q52" i="23"/>
  <c r="R52" i="23"/>
  <c r="S52" i="23"/>
  <c r="T52" i="23"/>
  <c r="U52" i="23"/>
  <c r="V52" i="23"/>
  <c r="W52" i="23"/>
  <c r="A53" i="23"/>
  <c r="B53" i="23"/>
  <c r="I53" i="23"/>
  <c r="J53" i="23"/>
  <c r="K53" i="23"/>
  <c r="L53" i="23"/>
  <c r="M53" i="23"/>
  <c r="N53" i="23"/>
  <c r="P53" i="23"/>
  <c r="Q53" i="23"/>
  <c r="R53" i="23"/>
  <c r="S53" i="23"/>
  <c r="T53" i="23"/>
  <c r="U53" i="23"/>
  <c r="V53" i="23"/>
  <c r="W53" i="23"/>
  <c r="A54" i="23"/>
  <c r="B54" i="23"/>
  <c r="I54" i="23"/>
  <c r="J54" i="23"/>
  <c r="K54" i="23"/>
  <c r="L54" i="23"/>
  <c r="M54" i="23"/>
  <c r="N54" i="23"/>
  <c r="P54" i="23"/>
  <c r="Q54" i="23"/>
  <c r="R54" i="23"/>
  <c r="S54" i="23"/>
  <c r="T54" i="23"/>
  <c r="U54" i="23"/>
  <c r="V54" i="23"/>
  <c r="W54" i="23"/>
  <c r="A55" i="23"/>
  <c r="B55" i="23"/>
  <c r="I55" i="23"/>
  <c r="J55" i="23"/>
  <c r="K55" i="23"/>
  <c r="L55" i="23"/>
  <c r="M55" i="23"/>
  <c r="N55" i="23"/>
  <c r="P55" i="23"/>
  <c r="Q55" i="23"/>
  <c r="R55" i="23"/>
  <c r="S55" i="23"/>
  <c r="T55" i="23"/>
  <c r="U55" i="23"/>
  <c r="V55" i="23"/>
  <c r="W55" i="23"/>
  <c r="A56" i="23"/>
  <c r="B56" i="23"/>
  <c r="I56" i="23"/>
  <c r="J56" i="23"/>
  <c r="K56" i="23"/>
  <c r="L56" i="23"/>
  <c r="M56" i="23"/>
  <c r="N56" i="23"/>
  <c r="P56" i="23"/>
  <c r="Q56" i="23"/>
  <c r="R56" i="23"/>
  <c r="S56" i="23"/>
  <c r="T56" i="23"/>
  <c r="U56" i="23"/>
  <c r="V56" i="23"/>
  <c r="W56" i="23"/>
  <c r="A57" i="23"/>
  <c r="B57" i="23"/>
  <c r="I57" i="23"/>
  <c r="J57" i="23"/>
  <c r="K57" i="23"/>
  <c r="L57" i="23"/>
  <c r="M57" i="23"/>
  <c r="N57" i="23"/>
  <c r="P57" i="23"/>
  <c r="Q57" i="23"/>
  <c r="R57" i="23"/>
  <c r="S57" i="23"/>
  <c r="T57" i="23"/>
  <c r="U57" i="23"/>
  <c r="V57" i="23"/>
  <c r="W57" i="23"/>
  <c r="A58" i="23"/>
  <c r="B58" i="23"/>
  <c r="I58" i="23"/>
  <c r="J58" i="23"/>
  <c r="K58" i="23"/>
  <c r="L58" i="23"/>
  <c r="M58" i="23"/>
  <c r="N58" i="23"/>
  <c r="P58" i="23"/>
  <c r="Q58" i="23"/>
  <c r="R58" i="23"/>
  <c r="S58" i="23"/>
  <c r="T58" i="23"/>
  <c r="U58" i="23"/>
  <c r="V58" i="23"/>
  <c r="W58" i="23"/>
  <c r="A59" i="23"/>
  <c r="B59" i="23"/>
  <c r="I59" i="23"/>
  <c r="J59" i="23"/>
  <c r="K59" i="23"/>
  <c r="L59" i="23"/>
  <c r="M59" i="23"/>
  <c r="N59" i="23"/>
  <c r="P59" i="23"/>
  <c r="Q59" i="23"/>
  <c r="R59" i="23"/>
  <c r="S59" i="23"/>
  <c r="T59" i="23"/>
  <c r="U59" i="23"/>
  <c r="V59" i="23"/>
  <c r="W59" i="23"/>
  <c r="A60" i="23"/>
  <c r="B60" i="23"/>
  <c r="I60" i="23"/>
  <c r="J60" i="23"/>
  <c r="K60" i="23"/>
  <c r="L60" i="23"/>
  <c r="M60" i="23"/>
  <c r="N60" i="23"/>
  <c r="P60" i="23"/>
  <c r="Q60" i="23"/>
  <c r="R60" i="23"/>
  <c r="S60" i="23"/>
  <c r="T60" i="23"/>
  <c r="U60" i="23"/>
  <c r="V60" i="23"/>
  <c r="W60" i="23"/>
  <c r="A61" i="23"/>
  <c r="B61" i="23"/>
  <c r="I61" i="23"/>
  <c r="J61" i="23"/>
  <c r="K61" i="23"/>
  <c r="L61" i="23"/>
  <c r="M61" i="23"/>
  <c r="N61" i="23"/>
  <c r="P61" i="23"/>
  <c r="Q61" i="23"/>
  <c r="R61" i="23"/>
  <c r="S61" i="23"/>
  <c r="T61" i="23"/>
  <c r="U61" i="23"/>
  <c r="V61" i="23"/>
  <c r="W61" i="23"/>
  <c r="A62" i="23"/>
  <c r="B62" i="23"/>
  <c r="I62" i="23"/>
  <c r="J62" i="23"/>
  <c r="K62" i="23"/>
  <c r="L62" i="23"/>
  <c r="M62" i="23"/>
  <c r="N62" i="23"/>
  <c r="P62" i="23"/>
  <c r="Q62" i="23"/>
  <c r="R62" i="23"/>
  <c r="S62" i="23"/>
  <c r="T62" i="23"/>
  <c r="U62" i="23"/>
  <c r="V62" i="23"/>
  <c r="W62" i="23"/>
  <c r="A63" i="23"/>
  <c r="B63" i="23"/>
  <c r="I63" i="23"/>
  <c r="J63" i="23"/>
  <c r="K63" i="23"/>
  <c r="L63" i="23"/>
  <c r="M63" i="23"/>
  <c r="N63" i="23"/>
  <c r="P63" i="23"/>
  <c r="Q63" i="23"/>
  <c r="R63" i="23"/>
  <c r="S63" i="23"/>
  <c r="T63" i="23"/>
  <c r="U63" i="23"/>
  <c r="V63" i="23"/>
  <c r="W63" i="23"/>
  <c r="A64" i="23"/>
  <c r="B64" i="23"/>
  <c r="I64" i="23"/>
  <c r="J64" i="23"/>
  <c r="K64" i="23"/>
  <c r="L64" i="23"/>
  <c r="M64" i="23"/>
  <c r="N64" i="23"/>
  <c r="P64" i="23"/>
  <c r="Q64" i="23"/>
  <c r="R64" i="23"/>
  <c r="S64" i="23"/>
  <c r="T64" i="23"/>
  <c r="U64" i="23"/>
  <c r="V64" i="23"/>
  <c r="W64" i="23"/>
  <c r="A65" i="23"/>
  <c r="B65" i="23"/>
  <c r="I65" i="23"/>
  <c r="J65" i="23"/>
  <c r="K65" i="23"/>
  <c r="L65" i="23"/>
  <c r="M65" i="23"/>
  <c r="N65" i="23"/>
  <c r="P65" i="23"/>
  <c r="Q65" i="23"/>
  <c r="R65" i="23"/>
  <c r="S65" i="23"/>
  <c r="T65" i="23"/>
  <c r="U65" i="23"/>
  <c r="V65" i="23"/>
  <c r="W65" i="23"/>
  <c r="A66" i="23"/>
  <c r="B66" i="23"/>
  <c r="I66" i="23"/>
  <c r="J66" i="23"/>
  <c r="K66" i="23"/>
  <c r="L66" i="23"/>
  <c r="M66" i="23"/>
  <c r="N66" i="23"/>
  <c r="P66" i="23"/>
  <c r="Q66" i="23"/>
  <c r="R66" i="23"/>
  <c r="S66" i="23"/>
  <c r="T66" i="23"/>
  <c r="U66" i="23"/>
  <c r="V66" i="23"/>
  <c r="W66" i="23"/>
  <c r="A67" i="23"/>
  <c r="B67" i="23"/>
  <c r="I67" i="23"/>
  <c r="J67" i="23"/>
  <c r="K67" i="23"/>
  <c r="L67" i="23"/>
  <c r="M67" i="23"/>
  <c r="N67" i="23"/>
  <c r="P67" i="23"/>
  <c r="Q67" i="23"/>
  <c r="R67" i="23"/>
  <c r="S67" i="23"/>
  <c r="T67" i="23"/>
  <c r="U67" i="23"/>
  <c r="V67" i="23"/>
  <c r="W67" i="23"/>
  <c r="A68" i="23"/>
  <c r="B68" i="23"/>
  <c r="I68" i="23"/>
  <c r="J68" i="23"/>
  <c r="K68" i="23"/>
  <c r="L68" i="23"/>
  <c r="M68" i="23"/>
  <c r="N68" i="23"/>
  <c r="P68" i="23"/>
  <c r="Q68" i="23"/>
  <c r="R68" i="23"/>
  <c r="S68" i="23"/>
  <c r="T68" i="23"/>
  <c r="U68" i="23"/>
  <c r="V68" i="23"/>
  <c r="W68" i="23"/>
  <c r="A69" i="23"/>
  <c r="B69" i="23"/>
  <c r="I69" i="23"/>
  <c r="J69" i="23"/>
  <c r="K69" i="23"/>
  <c r="L69" i="23"/>
  <c r="M69" i="23"/>
  <c r="N69" i="23"/>
  <c r="P69" i="23"/>
  <c r="Q69" i="23"/>
  <c r="R69" i="23"/>
  <c r="S69" i="23"/>
  <c r="T69" i="23"/>
  <c r="U69" i="23"/>
  <c r="V69" i="23"/>
  <c r="W69" i="23"/>
  <c r="A70" i="23"/>
  <c r="B70" i="23"/>
  <c r="I70" i="23"/>
  <c r="J70" i="23"/>
  <c r="K70" i="23"/>
  <c r="L70" i="23"/>
  <c r="M70" i="23"/>
  <c r="N70" i="23"/>
  <c r="P70" i="23"/>
  <c r="Q70" i="23"/>
  <c r="R70" i="23"/>
  <c r="S70" i="23"/>
  <c r="T70" i="23"/>
  <c r="U70" i="23"/>
  <c r="V70" i="23"/>
  <c r="W70" i="23"/>
  <c r="A71" i="23"/>
  <c r="B71" i="23"/>
  <c r="I71" i="23"/>
  <c r="J71" i="23"/>
  <c r="K71" i="23"/>
  <c r="L71" i="23"/>
  <c r="M71" i="23"/>
  <c r="N71" i="23"/>
  <c r="P71" i="23"/>
  <c r="Q71" i="23"/>
  <c r="R71" i="23"/>
  <c r="S71" i="23"/>
  <c r="T71" i="23"/>
  <c r="U71" i="23"/>
  <c r="V71" i="23"/>
  <c r="W71" i="23"/>
  <c r="A72" i="23"/>
  <c r="B72" i="23"/>
  <c r="I72" i="23"/>
  <c r="J72" i="23"/>
  <c r="K72" i="23"/>
  <c r="L72" i="23"/>
  <c r="M72" i="23"/>
  <c r="N72" i="23"/>
  <c r="P72" i="23"/>
  <c r="Q72" i="23"/>
  <c r="R72" i="23"/>
  <c r="S72" i="23"/>
  <c r="T72" i="23"/>
  <c r="U72" i="23"/>
  <c r="V72" i="23"/>
  <c r="W72" i="23"/>
  <c r="A73" i="23"/>
  <c r="B73" i="23"/>
  <c r="I73" i="23"/>
  <c r="J73" i="23"/>
  <c r="K73" i="23"/>
  <c r="L73" i="23"/>
  <c r="M73" i="23"/>
  <c r="N73" i="23"/>
  <c r="P73" i="23"/>
  <c r="Q73" i="23"/>
  <c r="R73" i="23"/>
  <c r="S73" i="23"/>
  <c r="T73" i="23"/>
  <c r="U73" i="23"/>
  <c r="V73" i="23"/>
  <c r="W73" i="23"/>
  <c r="A74" i="23"/>
  <c r="B74" i="23"/>
  <c r="I74" i="23"/>
  <c r="J74" i="23"/>
  <c r="K74" i="23"/>
  <c r="L74" i="23"/>
  <c r="M74" i="23"/>
  <c r="N74" i="23"/>
  <c r="P74" i="23"/>
  <c r="Q74" i="23"/>
  <c r="R74" i="23"/>
  <c r="S74" i="23"/>
  <c r="T74" i="23"/>
  <c r="U74" i="23"/>
  <c r="V74" i="23"/>
  <c r="W74" i="23"/>
  <c r="A75" i="23"/>
  <c r="B75" i="23"/>
  <c r="I75" i="23"/>
  <c r="J75" i="23"/>
  <c r="K75" i="23"/>
  <c r="L75" i="23"/>
  <c r="M75" i="23"/>
  <c r="N75" i="23"/>
  <c r="P75" i="23"/>
  <c r="Q75" i="23"/>
  <c r="R75" i="23"/>
  <c r="S75" i="23"/>
  <c r="T75" i="23"/>
  <c r="U75" i="23"/>
  <c r="V75" i="23"/>
  <c r="W75" i="23"/>
  <c r="A76" i="23"/>
  <c r="B76" i="23"/>
  <c r="I76" i="23"/>
  <c r="J76" i="23"/>
  <c r="K76" i="23"/>
  <c r="L76" i="23"/>
  <c r="M76" i="23"/>
  <c r="N76" i="23"/>
  <c r="P76" i="23"/>
  <c r="Q76" i="23"/>
  <c r="R76" i="23"/>
  <c r="S76" i="23"/>
  <c r="T76" i="23"/>
  <c r="U76" i="23"/>
  <c r="V76" i="23"/>
  <c r="W76" i="23"/>
  <c r="A77" i="23"/>
  <c r="B77" i="23"/>
  <c r="I77" i="23"/>
  <c r="J77" i="23"/>
  <c r="K77" i="23"/>
  <c r="L77" i="23"/>
  <c r="M77" i="23"/>
  <c r="N77" i="23"/>
  <c r="P77" i="23"/>
  <c r="Q77" i="23"/>
  <c r="R77" i="23"/>
  <c r="S77" i="23"/>
  <c r="T77" i="23"/>
  <c r="U77" i="23"/>
  <c r="V77" i="23"/>
  <c r="W77" i="23"/>
  <c r="A78" i="23"/>
  <c r="B78" i="23"/>
  <c r="G78" i="23"/>
  <c r="I78" i="23"/>
  <c r="J78" i="23"/>
  <c r="K78" i="23"/>
  <c r="L78" i="23"/>
  <c r="M78" i="23"/>
  <c r="N78" i="23"/>
  <c r="P78" i="23"/>
  <c r="Q78" i="23"/>
  <c r="R78" i="23"/>
  <c r="S78" i="23"/>
  <c r="T78" i="23"/>
  <c r="U78" i="23"/>
  <c r="V78" i="23"/>
  <c r="W78" i="23"/>
  <c r="A79" i="23"/>
  <c r="B79" i="23"/>
  <c r="I79" i="23"/>
  <c r="J79" i="23"/>
  <c r="K79" i="23"/>
  <c r="L79" i="23"/>
  <c r="M79" i="23"/>
  <c r="N79" i="23"/>
  <c r="P79" i="23"/>
  <c r="Q79" i="23"/>
  <c r="R79" i="23"/>
  <c r="S79" i="23"/>
  <c r="T79" i="23"/>
  <c r="U79" i="23"/>
  <c r="V79" i="23"/>
  <c r="W79" i="23"/>
  <c r="A80" i="23"/>
  <c r="B80" i="23"/>
  <c r="I80" i="23"/>
  <c r="J80" i="23"/>
  <c r="K80" i="23"/>
  <c r="L80" i="23"/>
  <c r="M80" i="23"/>
  <c r="N80" i="23"/>
  <c r="P80" i="23"/>
  <c r="Q80" i="23"/>
  <c r="R80" i="23"/>
  <c r="S80" i="23"/>
  <c r="T80" i="23"/>
  <c r="U80" i="23"/>
  <c r="V80" i="23"/>
  <c r="W80" i="23"/>
  <c r="A81" i="23"/>
  <c r="B81" i="23"/>
  <c r="I81" i="23"/>
  <c r="J81" i="23"/>
  <c r="K81" i="23"/>
  <c r="L81" i="23"/>
  <c r="M81" i="23"/>
  <c r="N81" i="23"/>
  <c r="P81" i="23"/>
  <c r="Q81" i="23"/>
  <c r="R81" i="23"/>
  <c r="S81" i="23"/>
  <c r="T81" i="23"/>
  <c r="U81" i="23"/>
  <c r="V81" i="23"/>
  <c r="W81" i="23"/>
  <c r="A82" i="23"/>
  <c r="B82" i="23"/>
  <c r="I82" i="23"/>
  <c r="J82" i="23"/>
  <c r="K82" i="23"/>
  <c r="L82" i="23"/>
  <c r="M82" i="23"/>
  <c r="N82" i="23"/>
  <c r="P82" i="23"/>
  <c r="Q82" i="23"/>
  <c r="R82" i="23"/>
  <c r="S82" i="23"/>
  <c r="T82" i="23"/>
  <c r="U82" i="23"/>
  <c r="V82" i="23"/>
  <c r="W82" i="23"/>
  <c r="A83" i="23"/>
  <c r="B83" i="23"/>
  <c r="I83" i="23"/>
  <c r="J83" i="23"/>
  <c r="K83" i="23"/>
  <c r="L83" i="23"/>
  <c r="M83" i="23"/>
  <c r="N83" i="23"/>
  <c r="P83" i="23"/>
  <c r="Q83" i="23"/>
  <c r="R83" i="23"/>
  <c r="S83" i="23"/>
  <c r="T83" i="23"/>
  <c r="U83" i="23"/>
  <c r="V83" i="23"/>
  <c r="W83" i="23"/>
  <c r="A84" i="23"/>
  <c r="B84" i="23"/>
  <c r="I84" i="23"/>
  <c r="J84" i="23"/>
  <c r="K84" i="23"/>
  <c r="L84" i="23"/>
  <c r="M84" i="23"/>
  <c r="N84" i="23"/>
  <c r="P84" i="23"/>
  <c r="Q84" i="23"/>
  <c r="R84" i="23"/>
  <c r="S84" i="23"/>
  <c r="T84" i="23"/>
  <c r="U84" i="23"/>
  <c r="V84" i="23"/>
  <c r="W84" i="23"/>
  <c r="A85" i="23"/>
  <c r="B85" i="23"/>
  <c r="I85" i="23"/>
  <c r="J85" i="23"/>
  <c r="K85" i="23"/>
  <c r="L85" i="23"/>
  <c r="M85" i="23"/>
  <c r="N85" i="23"/>
  <c r="P85" i="23"/>
  <c r="Q85" i="23"/>
  <c r="R85" i="23"/>
  <c r="S85" i="23"/>
  <c r="T85" i="23"/>
  <c r="U85" i="23"/>
  <c r="V85" i="23"/>
  <c r="W85" i="23"/>
  <c r="A86" i="23"/>
  <c r="B86" i="23"/>
  <c r="I86" i="23"/>
  <c r="J86" i="23"/>
  <c r="K86" i="23"/>
  <c r="L86" i="23"/>
  <c r="M86" i="23"/>
  <c r="N86" i="23"/>
  <c r="P86" i="23"/>
  <c r="Q86" i="23"/>
  <c r="R86" i="23"/>
  <c r="S86" i="23"/>
  <c r="T86" i="23"/>
  <c r="U86" i="23"/>
  <c r="V86" i="23"/>
  <c r="W86" i="23"/>
  <c r="A87" i="23"/>
  <c r="B87" i="23"/>
  <c r="I87" i="23"/>
  <c r="J87" i="23"/>
  <c r="K87" i="23"/>
  <c r="L87" i="23"/>
  <c r="M87" i="23"/>
  <c r="N87" i="23"/>
  <c r="P87" i="23"/>
  <c r="Q87" i="23"/>
  <c r="R87" i="23"/>
  <c r="S87" i="23"/>
  <c r="T87" i="23"/>
  <c r="U87" i="23"/>
  <c r="V87" i="23"/>
  <c r="W87" i="23"/>
  <c r="A88" i="23"/>
  <c r="B88" i="23"/>
  <c r="I88" i="23"/>
  <c r="J88" i="23"/>
  <c r="K88" i="23"/>
  <c r="L88" i="23"/>
  <c r="M88" i="23"/>
  <c r="N88" i="23"/>
  <c r="P88" i="23"/>
  <c r="Q88" i="23"/>
  <c r="R88" i="23"/>
  <c r="S88" i="23"/>
  <c r="T88" i="23"/>
  <c r="U88" i="23"/>
  <c r="V88" i="23"/>
  <c r="W88" i="23"/>
  <c r="A89" i="23"/>
  <c r="B89" i="23"/>
  <c r="I89" i="23"/>
  <c r="J89" i="23"/>
  <c r="K89" i="23"/>
  <c r="L89" i="23"/>
  <c r="M89" i="23"/>
  <c r="N89" i="23"/>
  <c r="P89" i="23"/>
  <c r="Q89" i="23"/>
  <c r="R89" i="23"/>
  <c r="S89" i="23"/>
  <c r="T89" i="23"/>
  <c r="U89" i="23"/>
  <c r="V89" i="23"/>
  <c r="W89" i="23"/>
  <c r="A90" i="23"/>
  <c r="B90" i="23"/>
  <c r="I90" i="23"/>
  <c r="J90" i="23"/>
  <c r="K90" i="23"/>
  <c r="L90" i="23"/>
  <c r="M90" i="23"/>
  <c r="N90" i="23"/>
  <c r="P90" i="23"/>
  <c r="Q90" i="23"/>
  <c r="R90" i="23"/>
  <c r="S90" i="23"/>
  <c r="T90" i="23"/>
  <c r="U90" i="23"/>
  <c r="V90" i="23"/>
  <c r="W90" i="23"/>
  <c r="A91" i="23"/>
  <c r="B91" i="23"/>
  <c r="I91" i="23"/>
  <c r="J91" i="23"/>
  <c r="K91" i="23"/>
  <c r="L91" i="23"/>
  <c r="M91" i="23"/>
  <c r="N91" i="23"/>
  <c r="P91" i="23"/>
  <c r="Q91" i="23"/>
  <c r="R91" i="23"/>
  <c r="S91" i="23"/>
  <c r="T91" i="23"/>
  <c r="U91" i="23"/>
  <c r="V91" i="23"/>
  <c r="W91" i="23"/>
  <c r="A92" i="23"/>
  <c r="B92" i="23"/>
  <c r="I92" i="23"/>
  <c r="J92" i="23"/>
  <c r="K92" i="23"/>
  <c r="L92" i="23"/>
  <c r="M92" i="23"/>
  <c r="N92" i="23"/>
  <c r="P92" i="23"/>
  <c r="Q92" i="23"/>
  <c r="R92" i="23"/>
  <c r="S92" i="23"/>
  <c r="T92" i="23"/>
  <c r="U92" i="23"/>
  <c r="V92" i="23"/>
  <c r="W92" i="23"/>
  <c r="A93" i="23"/>
  <c r="B93" i="23"/>
  <c r="I93" i="23"/>
  <c r="J93" i="23"/>
  <c r="K93" i="23"/>
  <c r="L93" i="23"/>
  <c r="M93" i="23"/>
  <c r="N93" i="23"/>
  <c r="P93" i="23"/>
  <c r="Q93" i="23"/>
  <c r="R93" i="23"/>
  <c r="S93" i="23"/>
  <c r="T93" i="23"/>
  <c r="U93" i="23"/>
  <c r="V93" i="23"/>
  <c r="W93" i="23"/>
  <c r="A94" i="23"/>
  <c r="B94" i="23"/>
  <c r="I94" i="23"/>
  <c r="J94" i="23"/>
  <c r="K94" i="23"/>
  <c r="L94" i="23"/>
  <c r="M94" i="23"/>
  <c r="N94" i="23"/>
  <c r="P94" i="23"/>
  <c r="Q94" i="23"/>
  <c r="R94" i="23"/>
  <c r="S94" i="23"/>
  <c r="T94" i="23"/>
  <c r="U94" i="23"/>
  <c r="V94" i="23"/>
  <c r="W94" i="23"/>
  <c r="A95" i="23"/>
  <c r="B95" i="23"/>
  <c r="I95" i="23"/>
  <c r="J95" i="23"/>
  <c r="K95" i="23"/>
  <c r="L95" i="23"/>
  <c r="M95" i="23"/>
  <c r="N95" i="23"/>
  <c r="P95" i="23"/>
  <c r="Q95" i="23"/>
  <c r="R95" i="23"/>
  <c r="S95" i="23"/>
  <c r="T95" i="23"/>
  <c r="U95" i="23"/>
  <c r="V95" i="23"/>
  <c r="W95" i="23"/>
  <c r="A96" i="23"/>
  <c r="B96" i="23"/>
  <c r="I96" i="23"/>
  <c r="J96" i="23"/>
  <c r="K96" i="23"/>
  <c r="L96" i="23"/>
  <c r="M96" i="23"/>
  <c r="N96" i="23"/>
  <c r="P96" i="23"/>
  <c r="Q96" i="23"/>
  <c r="R96" i="23"/>
  <c r="S96" i="23"/>
  <c r="T96" i="23"/>
  <c r="U96" i="23"/>
  <c r="V96" i="23"/>
  <c r="W96" i="23"/>
  <c r="A97" i="23"/>
  <c r="B97" i="23"/>
  <c r="I97" i="23"/>
  <c r="J97" i="23"/>
  <c r="K97" i="23"/>
  <c r="L97" i="23"/>
  <c r="M97" i="23"/>
  <c r="N97" i="23"/>
  <c r="P97" i="23"/>
  <c r="Q97" i="23"/>
  <c r="R97" i="23"/>
  <c r="S97" i="23"/>
  <c r="T97" i="23"/>
  <c r="U97" i="23"/>
  <c r="V97" i="23"/>
  <c r="W97" i="23"/>
  <c r="A98" i="23"/>
  <c r="B98" i="23"/>
  <c r="I98" i="23"/>
  <c r="J98" i="23"/>
  <c r="K98" i="23"/>
  <c r="L98" i="23"/>
  <c r="M98" i="23"/>
  <c r="N98" i="23"/>
  <c r="P98" i="23"/>
  <c r="Q98" i="23"/>
  <c r="R98" i="23"/>
  <c r="S98" i="23"/>
  <c r="T98" i="23"/>
  <c r="U98" i="23"/>
  <c r="V98" i="23"/>
  <c r="W98" i="23"/>
  <c r="A99" i="23"/>
  <c r="B99" i="23"/>
  <c r="I99" i="23"/>
  <c r="J99" i="23"/>
  <c r="K99" i="23"/>
  <c r="L99" i="23"/>
  <c r="M99" i="23"/>
  <c r="N99" i="23"/>
  <c r="P99" i="23"/>
  <c r="Q99" i="23"/>
  <c r="R99" i="23"/>
  <c r="S99" i="23"/>
  <c r="T99" i="23"/>
  <c r="U99" i="23"/>
  <c r="V99" i="23"/>
  <c r="W99" i="23"/>
  <c r="A100" i="23"/>
  <c r="B100" i="23"/>
  <c r="I100" i="23"/>
  <c r="J100" i="23"/>
  <c r="K100" i="23"/>
  <c r="L100" i="23"/>
  <c r="M100" i="23"/>
  <c r="N100" i="23"/>
  <c r="P100" i="23"/>
  <c r="Q100" i="23"/>
  <c r="R100" i="23"/>
  <c r="S100" i="23"/>
  <c r="T100" i="23"/>
  <c r="U100" i="23"/>
  <c r="V100" i="23"/>
  <c r="W100" i="23"/>
  <c r="A101" i="23"/>
  <c r="B101" i="23"/>
  <c r="I101" i="23"/>
  <c r="J101" i="23"/>
  <c r="K101" i="23"/>
  <c r="L101" i="23"/>
  <c r="M101" i="23"/>
  <c r="N101" i="23"/>
  <c r="P101" i="23"/>
  <c r="Q101" i="23"/>
  <c r="R101" i="23"/>
  <c r="S101" i="23"/>
  <c r="T101" i="23"/>
  <c r="U101" i="23"/>
  <c r="V101" i="23"/>
  <c r="W101" i="23"/>
  <c r="A102" i="23"/>
  <c r="B102" i="23"/>
  <c r="I102" i="23"/>
  <c r="J102" i="23"/>
  <c r="K102" i="23"/>
  <c r="L102" i="23"/>
  <c r="M102" i="23"/>
  <c r="N102" i="23"/>
  <c r="P102" i="23"/>
  <c r="Q102" i="23"/>
  <c r="R102" i="23"/>
  <c r="S102" i="23"/>
  <c r="T102" i="23"/>
  <c r="U102" i="23"/>
  <c r="V102" i="23"/>
  <c r="W102" i="23"/>
  <c r="A103" i="23"/>
  <c r="B103" i="23"/>
  <c r="I103" i="23"/>
  <c r="J103" i="23"/>
  <c r="K103" i="23"/>
  <c r="L103" i="23"/>
  <c r="M103" i="23"/>
  <c r="N103" i="23"/>
  <c r="P103" i="23"/>
  <c r="Q103" i="23"/>
  <c r="R103" i="23"/>
  <c r="S103" i="23"/>
  <c r="T103" i="23"/>
  <c r="U103" i="23"/>
  <c r="V103" i="23"/>
  <c r="W103" i="23"/>
  <c r="A104" i="23"/>
  <c r="B104" i="23"/>
  <c r="I104" i="23"/>
  <c r="J104" i="23"/>
  <c r="K104" i="23"/>
  <c r="L104" i="23"/>
  <c r="M104" i="23"/>
  <c r="N104" i="23"/>
  <c r="P104" i="23"/>
  <c r="Q104" i="23"/>
  <c r="R104" i="23"/>
  <c r="S104" i="23"/>
  <c r="T104" i="23"/>
  <c r="U104" i="23"/>
  <c r="V104" i="23"/>
  <c r="W104" i="23"/>
  <c r="A105" i="23"/>
  <c r="B105" i="23"/>
  <c r="I105" i="23"/>
  <c r="J105" i="23"/>
  <c r="K105" i="23"/>
  <c r="L105" i="23"/>
  <c r="M105" i="23"/>
  <c r="N105" i="23"/>
  <c r="P105" i="23"/>
  <c r="Q105" i="23"/>
  <c r="R105" i="23"/>
  <c r="S105" i="23"/>
  <c r="T105" i="23"/>
  <c r="U105" i="23"/>
  <c r="V105" i="23"/>
  <c r="W105" i="23"/>
  <c r="A106" i="23"/>
  <c r="B106" i="23"/>
  <c r="I106" i="23"/>
  <c r="J106" i="23"/>
  <c r="K106" i="23"/>
  <c r="L106" i="23"/>
  <c r="M106" i="23"/>
  <c r="N106" i="23"/>
  <c r="P106" i="23"/>
  <c r="Q106" i="23"/>
  <c r="R106" i="23"/>
  <c r="S106" i="23"/>
  <c r="T106" i="23"/>
  <c r="U106" i="23"/>
  <c r="V106" i="23"/>
  <c r="W106" i="23"/>
  <c r="A107" i="23"/>
  <c r="B107" i="23"/>
  <c r="I107" i="23"/>
  <c r="J107" i="23"/>
  <c r="K107" i="23"/>
  <c r="L107" i="23"/>
  <c r="M107" i="23"/>
  <c r="N107" i="23"/>
  <c r="P107" i="23"/>
  <c r="Q107" i="23"/>
  <c r="R107" i="23"/>
  <c r="S107" i="23"/>
  <c r="T107" i="23"/>
  <c r="U107" i="23"/>
  <c r="V107" i="23"/>
  <c r="W107" i="23"/>
  <c r="A108" i="23"/>
  <c r="B108" i="23"/>
  <c r="I108" i="23"/>
  <c r="J108" i="23"/>
  <c r="K108" i="23"/>
  <c r="L108" i="23"/>
  <c r="M108" i="23"/>
  <c r="N108" i="23"/>
  <c r="P108" i="23"/>
  <c r="Q108" i="23"/>
  <c r="R108" i="23"/>
  <c r="S108" i="23"/>
  <c r="T108" i="23"/>
  <c r="U108" i="23"/>
  <c r="V108" i="23"/>
  <c r="W108" i="23"/>
  <c r="A109" i="23"/>
  <c r="B109" i="23"/>
  <c r="I109" i="23"/>
  <c r="J109" i="23"/>
  <c r="K109" i="23"/>
  <c r="L109" i="23"/>
  <c r="M109" i="23"/>
  <c r="N109" i="23"/>
  <c r="P109" i="23"/>
  <c r="Q109" i="23"/>
  <c r="R109" i="23"/>
  <c r="S109" i="23"/>
  <c r="T109" i="23"/>
  <c r="U109" i="23"/>
  <c r="V109" i="23"/>
  <c r="W109" i="23"/>
  <c r="A110" i="23"/>
  <c r="B110" i="23"/>
  <c r="I110" i="23"/>
  <c r="J110" i="23"/>
  <c r="K110" i="23"/>
  <c r="L110" i="23"/>
  <c r="M110" i="23"/>
  <c r="N110" i="23"/>
  <c r="P110" i="23"/>
  <c r="Q110" i="23"/>
  <c r="R110" i="23"/>
  <c r="S110" i="23"/>
  <c r="T110" i="23"/>
  <c r="U110" i="23"/>
  <c r="V110" i="23"/>
  <c r="W110" i="23"/>
  <c r="A111" i="23"/>
  <c r="B111" i="23"/>
  <c r="I111" i="23"/>
  <c r="J111" i="23"/>
  <c r="K111" i="23"/>
  <c r="L111" i="23"/>
  <c r="M111" i="23"/>
  <c r="N111" i="23"/>
  <c r="P111" i="23"/>
  <c r="Q111" i="23"/>
  <c r="R111" i="23"/>
  <c r="S111" i="23"/>
  <c r="T111" i="23"/>
  <c r="U111" i="23"/>
  <c r="V111" i="23"/>
  <c r="W111" i="23"/>
  <c r="A112" i="23"/>
  <c r="B112" i="23"/>
  <c r="I112" i="23"/>
  <c r="J112" i="23"/>
  <c r="K112" i="23"/>
  <c r="L112" i="23"/>
  <c r="M112" i="23"/>
  <c r="N112" i="23"/>
  <c r="P112" i="23"/>
  <c r="Q112" i="23"/>
  <c r="R112" i="23"/>
  <c r="S112" i="23"/>
  <c r="T112" i="23"/>
  <c r="U112" i="23"/>
  <c r="V112" i="23"/>
  <c r="W112" i="23"/>
  <c r="A113" i="23"/>
  <c r="B113" i="23"/>
  <c r="I113" i="23"/>
  <c r="J113" i="23"/>
  <c r="K113" i="23"/>
  <c r="L113" i="23"/>
  <c r="M113" i="23"/>
  <c r="N113" i="23"/>
  <c r="P113" i="23"/>
  <c r="Q113" i="23"/>
  <c r="R113" i="23"/>
  <c r="S113" i="23"/>
  <c r="T113" i="23"/>
  <c r="U113" i="23"/>
  <c r="V113" i="23"/>
  <c r="W113" i="23"/>
  <c r="A114" i="23"/>
  <c r="B114" i="23"/>
  <c r="I114" i="23"/>
  <c r="J114" i="23"/>
  <c r="K114" i="23"/>
  <c r="L114" i="23"/>
  <c r="M114" i="23"/>
  <c r="N114" i="23"/>
  <c r="P114" i="23"/>
  <c r="Q114" i="23"/>
  <c r="R114" i="23"/>
  <c r="S114" i="23"/>
  <c r="T114" i="23"/>
  <c r="U114" i="23"/>
  <c r="V114" i="23"/>
  <c r="W114" i="23"/>
  <c r="A115" i="23"/>
  <c r="B115" i="23"/>
  <c r="I115" i="23"/>
  <c r="J115" i="23"/>
  <c r="K115" i="23"/>
  <c r="L115" i="23"/>
  <c r="M115" i="23"/>
  <c r="N115" i="23"/>
  <c r="P115" i="23"/>
  <c r="Q115" i="23"/>
  <c r="R115" i="23"/>
  <c r="S115" i="23"/>
  <c r="T115" i="23"/>
  <c r="U115" i="23"/>
  <c r="V115" i="23"/>
  <c r="W115" i="23"/>
  <c r="A116" i="23"/>
  <c r="B116" i="23"/>
  <c r="I116" i="23"/>
  <c r="J116" i="23"/>
  <c r="K116" i="23"/>
  <c r="L116" i="23"/>
  <c r="M116" i="23"/>
  <c r="N116" i="23"/>
  <c r="P116" i="23"/>
  <c r="Q116" i="23"/>
  <c r="R116" i="23"/>
  <c r="S116" i="23"/>
  <c r="T116" i="23"/>
  <c r="U116" i="23"/>
  <c r="V116" i="23"/>
  <c r="W116" i="23"/>
  <c r="A117" i="23"/>
  <c r="B117" i="23"/>
  <c r="I117" i="23"/>
  <c r="J117" i="23"/>
  <c r="K117" i="23"/>
  <c r="L117" i="23"/>
  <c r="M117" i="23"/>
  <c r="N117" i="23"/>
  <c r="P117" i="23"/>
  <c r="Q117" i="23"/>
  <c r="R117" i="23"/>
  <c r="S117" i="23"/>
  <c r="T117" i="23"/>
  <c r="U117" i="23"/>
  <c r="V117" i="23"/>
  <c r="W117" i="23"/>
  <c r="A118" i="23"/>
  <c r="B118" i="23"/>
  <c r="I118" i="23"/>
  <c r="J118" i="23"/>
  <c r="K118" i="23"/>
  <c r="L118" i="23"/>
  <c r="M118" i="23"/>
  <c r="N118" i="23"/>
  <c r="P118" i="23"/>
  <c r="Q118" i="23"/>
  <c r="R118" i="23"/>
  <c r="S118" i="23"/>
  <c r="T118" i="23"/>
  <c r="U118" i="23"/>
  <c r="V118" i="23"/>
  <c r="W118" i="23"/>
  <c r="A119" i="23"/>
  <c r="B119" i="23"/>
  <c r="I119" i="23"/>
  <c r="J119" i="23"/>
  <c r="K119" i="23"/>
  <c r="L119" i="23"/>
  <c r="M119" i="23"/>
  <c r="N119" i="23"/>
  <c r="P119" i="23"/>
  <c r="Q119" i="23"/>
  <c r="R119" i="23"/>
  <c r="S119" i="23"/>
  <c r="T119" i="23"/>
  <c r="U119" i="23"/>
  <c r="V119" i="23"/>
  <c r="W119" i="23"/>
  <c r="A120" i="23"/>
  <c r="B120" i="23"/>
  <c r="I120" i="23"/>
  <c r="J120" i="23"/>
  <c r="K120" i="23"/>
  <c r="L120" i="23"/>
  <c r="M120" i="23"/>
  <c r="N120" i="23"/>
  <c r="P120" i="23"/>
  <c r="Q120" i="23"/>
  <c r="R120" i="23"/>
  <c r="S120" i="23"/>
  <c r="T120" i="23"/>
  <c r="U120" i="23"/>
  <c r="V120" i="23"/>
  <c r="W120" i="23"/>
  <c r="A121" i="23"/>
  <c r="B121" i="23"/>
  <c r="I121" i="23"/>
  <c r="J121" i="23"/>
  <c r="K121" i="23"/>
  <c r="L121" i="23"/>
  <c r="M121" i="23"/>
  <c r="N121" i="23"/>
  <c r="P121" i="23"/>
  <c r="Q121" i="23"/>
  <c r="R121" i="23"/>
  <c r="S121" i="23"/>
  <c r="T121" i="23"/>
  <c r="U121" i="23"/>
  <c r="V121" i="23"/>
  <c r="W121" i="23"/>
  <c r="A122" i="23"/>
  <c r="B122" i="23"/>
  <c r="I122" i="23"/>
  <c r="J122" i="23"/>
  <c r="K122" i="23"/>
  <c r="L122" i="23"/>
  <c r="M122" i="23"/>
  <c r="N122" i="23"/>
  <c r="P122" i="23"/>
  <c r="Q122" i="23"/>
  <c r="R122" i="23"/>
  <c r="S122" i="23"/>
  <c r="T122" i="23"/>
  <c r="U122" i="23"/>
  <c r="V122" i="23"/>
  <c r="W122" i="23"/>
  <c r="A123" i="23"/>
  <c r="B123" i="23"/>
  <c r="I123" i="23"/>
  <c r="J123" i="23"/>
  <c r="K123" i="23"/>
  <c r="L123" i="23"/>
  <c r="M123" i="23"/>
  <c r="N123" i="23"/>
  <c r="P123" i="23"/>
  <c r="Q123" i="23"/>
  <c r="R123" i="23"/>
  <c r="S123" i="23"/>
  <c r="T123" i="23"/>
  <c r="U123" i="23"/>
  <c r="V123" i="23"/>
  <c r="W123" i="23"/>
  <c r="A124" i="23"/>
  <c r="B124" i="23"/>
  <c r="I124" i="23"/>
  <c r="J124" i="23"/>
  <c r="K124" i="23"/>
  <c r="L124" i="23"/>
  <c r="M124" i="23"/>
  <c r="N124" i="23"/>
  <c r="P124" i="23"/>
  <c r="Q124" i="23"/>
  <c r="R124" i="23"/>
  <c r="S124" i="23"/>
  <c r="T124" i="23"/>
  <c r="U124" i="23"/>
  <c r="V124" i="23"/>
  <c r="W124" i="23"/>
  <c r="A125" i="23"/>
  <c r="B125" i="23"/>
  <c r="I125" i="23"/>
  <c r="J125" i="23"/>
  <c r="K125" i="23"/>
  <c r="L125" i="23"/>
  <c r="M125" i="23"/>
  <c r="N125" i="23"/>
  <c r="P125" i="23"/>
  <c r="Q125" i="23"/>
  <c r="R125" i="23"/>
  <c r="S125" i="23"/>
  <c r="T125" i="23"/>
  <c r="U125" i="23"/>
  <c r="V125" i="23"/>
  <c r="W125" i="23"/>
  <c r="A126" i="23"/>
  <c r="B126" i="23"/>
  <c r="I126" i="23"/>
  <c r="J126" i="23"/>
  <c r="K126" i="23"/>
  <c r="L126" i="23"/>
  <c r="M126" i="23"/>
  <c r="N126" i="23"/>
  <c r="P126" i="23"/>
  <c r="Q126" i="23"/>
  <c r="R126" i="23"/>
  <c r="S126" i="23"/>
  <c r="T126" i="23"/>
  <c r="U126" i="23"/>
  <c r="V126" i="23"/>
  <c r="W126" i="23"/>
  <c r="A127" i="23"/>
  <c r="B127" i="23"/>
  <c r="I127" i="23"/>
  <c r="J127" i="23"/>
  <c r="K127" i="23"/>
  <c r="L127" i="23"/>
  <c r="M127" i="23"/>
  <c r="N127" i="23"/>
  <c r="P127" i="23"/>
  <c r="Q127" i="23"/>
  <c r="R127" i="23"/>
  <c r="S127" i="23"/>
  <c r="T127" i="23"/>
  <c r="U127" i="23"/>
  <c r="V127" i="23"/>
  <c r="W127" i="23"/>
  <c r="A128" i="23"/>
  <c r="B128" i="23"/>
  <c r="I128" i="23"/>
  <c r="J128" i="23"/>
  <c r="K128" i="23"/>
  <c r="L128" i="23"/>
  <c r="M128" i="23"/>
  <c r="N128" i="23"/>
  <c r="P128" i="23"/>
  <c r="Q128" i="23"/>
  <c r="R128" i="23"/>
  <c r="S128" i="23"/>
  <c r="T128" i="23"/>
  <c r="U128" i="23"/>
  <c r="V128" i="23"/>
  <c r="W128" i="23"/>
  <c r="A129" i="23"/>
  <c r="B129" i="23"/>
  <c r="I129" i="23"/>
  <c r="J129" i="23"/>
  <c r="K129" i="23"/>
  <c r="L129" i="23"/>
  <c r="M129" i="23"/>
  <c r="N129" i="23"/>
  <c r="P129" i="23"/>
  <c r="Q129" i="23"/>
  <c r="R129" i="23"/>
  <c r="S129" i="23"/>
  <c r="T129" i="23"/>
  <c r="U129" i="23"/>
  <c r="V129" i="23"/>
  <c r="W129" i="23"/>
  <c r="A130" i="23"/>
  <c r="B130" i="23"/>
  <c r="I130" i="23"/>
  <c r="J130" i="23"/>
  <c r="K130" i="23"/>
  <c r="L130" i="23"/>
  <c r="M130" i="23"/>
  <c r="N130" i="23"/>
  <c r="P130" i="23"/>
  <c r="Q130" i="23"/>
  <c r="R130" i="23"/>
  <c r="S130" i="23"/>
  <c r="T130" i="23"/>
  <c r="U130" i="23"/>
  <c r="V130" i="23"/>
  <c r="W130" i="23"/>
  <c r="A131" i="23"/>
  <c r="B131" i="23"/>
  <c r="I131" i="23"/>
  <c r="J131" i="23"/>
  <c r="K131" i="23"/>
  <c r="L131" i="23"/>
  <c r="M131" i="23"/>
  <c r="N131" i="23"/>
  <c r="P131" i="23"/>
  <c r="Q131" i="23"/>
  <c r="R131" i="23"/>
  <c r="S131" i="23"/>
  <c r="T131" i="23"/>
  <c r="U131" i="23"/>
  <c r="V131" i="23"/>
  <c r="W131" i="23"/>
  <c r="A132" i="23"/>
  <c r="B132" i="23"/>
  <c r="I132" i="23"/>
  <c r="J132" i="23"/>
  <c r="K132" i="23"/>
  <c r="L132" i="23"/>
  <c r="M132" i="23"/>
  <c r="N132" i="23"/>
  <c r="P132" i="23"/>
  <c r="Q132" i="23"/>
  <c r="R132" i="23"/>
  <c r="S132" i="23"/>
  <c r="T132" i="23"/>
  <c r="U132" i="23"/>
  <c r="V132" i="23"/>
  <c r="W132" i="23"/>
  <c r="A133" i="23"/>
  <c r="B133" i="23"/>
  <c r="I133" i="23"/>
  <c r="J133" i="23"/>
  <c r="K133" i="23"/>
  <c r="L133" i="23"/>
  <c r="M133" i="23"/>
  <c r="N133" i="23"/>
  <c r="P133" i="23"/>
  <c r="Q133" i="23"/>
  <c r="R133" i="23"/>
  <c r="S133" i="23"/>
  <c r="T133" i="23"/>
  <c r="U133" i="23"/>
  <c r="V133" i="23"/>
  <c r="W133" i="23"/>
  <c r="A134" i="23"/>
  <c r="B134" i="23"/>
  <c r="I134" i="23"/>
  <c r="J134" i="23"/>
  <c r="K134" i="23"/>
  <c r="L134" i="23"/>
  <c r="M134" i="23"/>
  <c r="N134" i="23"/>
  <c r="P134" i="23"/>
  <c r="Q134" i="23"/>
  <c r="R134" i="23"/>
  <c r="S134" i="23"/>
  <c r="T134" i="23"/>
  <c r="U134" i="23"/>
  <c r="V134" i="23"/>
  <c r="W134" i="23"/>
  <c r="A135" i="23"/>
  <c r="B135" i="23"/>
  <c r="I135" i="23"/>
  <c r="J135" i="23"/>
  <c r="K135" i="23"/>
  <c r="L135" i="23"/>
  <c r="M135" i="23"/>
  <c r="N135" i="23"/>
  <c r="P135" i="23"/>
  <c r="Q135" i="23"/>
  <c r="R135" i="23"/>
  <c r="S135" i="23"/>
  <c r="T135" i="23"/>
  <c r="U135" i="23"/>
  <c r="V135" i="23"/>
  <c r="W135" i="23"/>
  <c r="A136" i="23"/>
  <c r="B136" i="23"/>
  <c r="I136" i="23"/>
  <c r="J136" i="23"/>
  <c r="K136" i="23"/>
  <c r="L136" i="23"/>
  <c r="M136" i="23"/>
  <c r="N136" i="23"/>
  <c r="P136" i="23"/>
  <c r="Q136" i="23"/>
  <c r="R136" i="23"/>
  <c r="S136" i="23"/>
  <c r="T136" i="23"/>
  <c r="U136" i="23"/>
  <c r="V136" i="23"/>
  <c r="W136" i="23"/>
  <c r="A137" i="23"/>
  <c r="B137" i="23"/>
  <c r="I137" i="23"/>
  <c r="J137" i="23"/>
  <c r="K137" i="23"/>
  <c r="L137" i="23"/>
  <c r="M137" i="23"/>
  <c r="N137" i="23"/>
  <c r="P137" i="23"/>
  <c r="Q137" i="23"/>
  <c r="R137" i="23"/>
  <c r="S137" i="23"/>
  <c r="T137" i="23"/>
  <c r="U137" i="23"/>
  <c r="V137" i="23"/>
  <c r="W137" i="23"/>
  <c r="A138" i="23"/>
  <c r="B138" i="23"/>
  <c r="I138" i="23"/>
  <c r="J138" i="23"/>
  <c r="K138" i="23"/>
  <c r="L138" i="23"/>
  <c r="M138" i="23"/>
  <c r="N138" i="23"/>
  <c r="P138" i="23"/>
  <c r="Q138" i="23"/>
  <c r="R138" i="23"/>
  <c r="S138" i="23"/>
  <c r="T138" i="23"/>
  <c r="U138" i="23"/>
  <c r="V138" i="23"/>
  <c r="W138" i="23"/>
  <c r="A139" i="23"/>
  <c r="B139" i="23"/>
  <c r="I139" i="23"/>
  <c r="J139" i="23"/>
  <c r="K139" i="23"/>
  <c r="L139" i="23"/>
  <c r="M139" i="23"/>
  <c r="N139" i="23"/>
  <c r="P139" i="23"/>
  <c r="Q139" i="23"/>
  <c r="R139" i="23"/>
  <c r="S139" i="23"/>
  <c r="T139" i="23"/>
  <c r="U139" i="23"/>
  <c r="V139" i="23"/>
  <c r="W139" i="23"/>
  <c r="A140" i="23"/>
  <c r="B140" i="23"/>
  <c r="I140" i="23"/>
  <c r="J140" i="23"/>
  <c r="K140" i="23"/>
  <c r="L140" i="23"/>
  <c r="M140" i="23"/>
  <c r="N140" i="23"/>
  <c r="P140" i="23"/>
  <c r="Q140" i="23"/>
  <c r="R140" i="23"/>
  <c r="S140" i="23"/>
  <c r="T140" i="23"/>
  <c r="U140" i="23"/>
  <c r="V140" i="23"/>
  <c r="W140" i="23"/>
  <c r="A141" i="23"/>
  <c r="B141" i="23"/>
  <c r="I141" i="23"/>
  <c r="J141" i="23"/>
  <c r="K141" i="23"/>
  <c r="L141" i="23"/>
  <c r="M141" i="23"/>
  <c r="N141" i="23"/>
  <c r="P141" i="23"/>
  <c r="Q141" i="23"/>
  <c r="R141" i="23"/>
  <c r="S141" i="23"/>
  <c r="T141" i="23"/>
  <c r="U141" i="23"/>
  <c r="V141" i="23"/>
  <c r="W141" i="23"/>
  <c r="A142" i="23"/>
  <c r="B142" i="23"/>
  <c r="I142" i="23"/>
  <c r="J142" i="23"/>
  <c r="K142" i="23"/>
  <c r="L142" i="23"/>
  <c r="M142" i="23"/>
  <c r="N142" i="23"/>
  <c r="P142" i="23"/>
  <c r="Q142" i="23"/>
  <c r="R142" i="23"/>
  <c r="S142" i="23"/>
  <c r="T142" i="23"/>
  <c r="U142" i="23"/>
  <c r="V142" i="23"/>
  <c r="W142" i="23"/>
  <c r="A143" i="23"/>
  <c r="B143" i="23"/>
  <c r="I143" i="23"/>
  <c r="J143" i="23"/>
  <c r="K143" i="23"/>
  <c r="L143" i="23"/>
  <c r="M143" i="23"/>
  <c r="N143" i="23"/>
  <c r="P143" i="23"/>
  <c r="Q143" i="23"/>
  <c r="R143" i="23"/>
  <c r="S143" i="23"/>
  <c r="T143" i="23"/>
  <c r="U143" i="23"/>
  <c r="V143" i="23"/>
  <c r="W143" i="23"/>
  <c r="A144" i="23"/>
  <c r="B144" i="23"/>
  <c r="I144" i="23"/>
  <c r="J144" i="23"/>
  <c r="K144" i="23"/>
  <c r="L144" i="23"/>
  <c r="M144" i="23"/>
  <c r="N144" i="23"/>
  <c r="P144" i="23"/>
  <c r="Q144" i="23"/>
  <c r="R144" i="23"/>
  <c r="S144" i="23"/>
  <c r="T144" i="23"/>
  <c r="U144" i="23"/>
  <c r="V144" i="23"/>
  <c r="W144" i="23"/>
  <c r="A145" i="23"/>
  <c r="B145" i="23"/>
  <c r="I145" i="23"/>
  <c r="J145" i="23"/>
  <c r="K145" i="23"/>
  <c r="L145" i="23"/>
  <c r="M145" i="23"/>
  <c r="N145" i="23"/>
  <c r="P145" i="23"/>
  <c r="Q145" i="23"/>
  <c r="R145" i="23"/>
  <c r="S145" i="23"/>
  <c r="T145" i="23"/>
  <c r="U145" i="23"/>
  <c r="V145" i="23"/>
  <c r="W145" i="23"/>
  <c r="A146" i="23"/>
  <c r="B146" i="23"/>
  <c r="I146" i="23"/>
  <c r="J146" i="23"/>
  <c r="K146" i="23"/>
  <c r="L146" i="23"/>
  <c r="M146" i="23"/>
  <c r="N146" i="23"/>
  <c r="P146" i="23"/>
  <c r="Q146" i="23"/>
  <c r="R146" i="23"/>
  <c r="S146" i="23"/>
  <c r="T146" i="23"/>
  <c r="U146" i="23"/>
  <c r="V146" i="23"/>
  <c r="W146" i="23"/>
  <c r="A147" i="23"/>
  <c r="B147" i="23"/>
  <c r="I147" i="23"/>
  <c r="J147" i="23"/>
  <c r="K147" i="23"/>
  <c r="L147" i="23"/>
  <c r="M147" i="23"/>
  <c r="N147" i="23"/>
  <c r="P147" i="23"/>
  <c r="Q147" i="23"/>
  <c r="R147" i="23"/>
  <c r="S147" i="23"/>
  <c r="T147" i="23"/>
  <c r="U147" i="23"/>
  <c r="V147" i="23"/>
  <c r="W147" i="23"/>
  <c r="A148" i="23"/>
  <c r="B148" i="23"/>
  <c r="I148" i="23"/>
  <c r="J148" i="23"/>
  <c r="K148" i="23"/>
  <c r="L148" i="23"/>
  <c r="M148" i="23"/>
  <c r="N148" i="23"/>
  <c r="P148" i="23"/>
  <c r="Q148" i="23"/>
  <c r="R148" i="23"/>
  <c r="S148" i="23"/>
  <c r="T148" i="23"/>
  <c r="U148" i="23"/>
  <c r="V148" i="23"/>
  <c r="W148" i="23"/>
  <c r="A149" i="23"/>
  <c r="B149" i="23"/>
  <c r="I149" i="23"/>
  <c r="J149" i="23"/>
  <c r="K149" i="23"/>
  <c r="L149" i="23"/>
  <c r="M149" i="23"/>
  <c r="N149" i="23"/>
  <c r="P149" i="23"/>
  <c r="Q149" i="23"/>
  <c r="R149" i="23"/>
  <c r="S149" i="23"/>
  <c r="T149" i="23"/>
  <c r="U149" i="23"/>
  <c r="V149" i="23"/>
  <c r="W149" i="23"/>
  <c r="A150" i="23"/>
  <c r="B150" i="23"/>
  <c r="I150" i="23"/>
  <c r="J150" i="23"/>
  <c r="K150" i="23"/>
  <c r="L150" i="23"/>
  <c r="M150" i="23"/>
  <c r="N150" i="23"/>
  <c r="P150" i="23"/>
  <c r="Q150" i="23"/>
  <c r="R150" i="23"/>
  <c r="S150" i="23"/>
  <c r="T150" i="23"/>
  <c r="U150" i="23"/>
  <c r="V150" i="23"/>
  <c r="W150" i="23"/>
  <c r="A151" i="23"/>
  <c r="B151" i="23"/>
  <c r="I151" i="23"/>
  <c r="J151" i="23"/>
  <c r="K151" i="23"/>
  <c r="L151" i="23"/>
  <c r="M151" i="23"/>
  <c r="N151" i="23"/>
  <c r="P151" i="23"/>
  <c r="Q151" i="23"/>
  <c r="R151" i="23"/>
  <c r="S151" i="23"/>
  <c r="T151" i="23"/>
  <c r="U151" i="23"/>
  <c r="V151" i="23"/>
  <c r="W151" i="23"/>
  <c r="A152" i="23"/>
  <c r="B152" i="23"/>
  <c r="I152" i="23"/>
  <c r="J152" i="23"/>
  <c r="K152" i="23"/>
  <c r="L152" i="23"/>
  <c r="M152" i="23"/>
  <c r="N152" i="23"/>
  <c r="P152" i="23"/>
  <c r="Q152" i="23"/>
  <c r="R152" i="23"/>
  <c r="S152" i="23"/>
  <c r="T152" i="23"/>
  <c r="U152" i="23"/>
  <c r="V152" i="23"/>
  <c r="W152" i="23"/>
  <c r="A153" i="23"/>
  <c r="B153" i="23"/>
  <c r="I153" i="23"/>
  <c r="J153" i="23"/>
  <c r="K153" i="23"/>
  <c r="L153" i="23"/>
  <c r="M153" i="23"/>
  <c r="N153" i="23"/>
  <c r="P153" i="23"/>
  <c r="Q153" i="23"/>
  <c r="R153" i="23"/>
  <c r="S153" i="23"/>
  <c r="T153" i="23"/>
  <c r="U153" i="23"/>
  <c r="V153" i="23"/>
  <c r="W153" i="23"/>
  <c r="A154" i="23"/>
  <c r="B154" i="23"/>
  <c r="I154" i="23"/>
  <c r="J154" i="23"/>
  <c r="K154" i="23"/>
  <c r="L154" i="23"/>
  <c r="M154" i="23"/>
  <c r="N154" i="23"/>
  <c r="P154" i="23"/>
  <c r="Q154" i="23"/>
  <c r="R154" i="23"/>
  <c r="S154" i="23"/>
  <c r="T154" i="23"/>
  <c r="U154" i="23"/>
  <c r="V154" i="23"/>
  <c r="W154" i="23"/>
  <c r="A155" i="23"/>
  <c r="B155" i="23"/>
  <c r="I155" i="23"/>
  <c r="J155" i="23"/>
  <c r="K155" i="23"/>
  <c r="L155" i="23"/>
  <c r="M155" i="23"/>
  <c r="N155" i="23"/>
  <c r="P155" i="23"/>
  <c r="Q155" i="23"/>
  <c r="R155" i="23"/>
  <c r="S155" i="23"/>
  <c r="T155" i="23"/>
  <c r="U155" i="23"/>
  <c r="V155" i="23"/>
  <c r="W155" i="23"/>
  <c r="A156" i="23"/>
  <c r="B156" i="23"/>
  <c r="I156" i="23"/>
  <c r="J156" i="23"/>
  <c r="K156" i="23"/>
  <c r="L156" i="23"/>
  <c r="M156" i="23"/>
  <c r="N156" i="23"/>
  <c r="P156" i="23"/>
  <c r="Q156" i="23"/>
  <c r="R156" i="23"/>
  <c r="S156" i="23"/>
  <c r="T156" i="23"/>
  <c r="U156" i="23"/>
  <c r="V156" i="23"/>
  <c r="W156" i="23"/>
  <c r="A157" i="23"/>
  <c r="B157" i="23"/>
  <c r="I157" i="23"/>
  <c r="J157" i="23"/>
  <c r="K157" i="23"/>
  <c r="L157" i="23"/>
  <c r="M157" i="23"/>
  <c r="N157" i="23"/>
  <c r="P157" i="23"/>
  <c r="Q157" i="23"/>
  <c r="R157" i="23"/>
  <c r="S157" i="23"/>
  <c r="T157" i="23"/>
  <c r="U157" i="23"/>
  <c r="V157" i="23"/>
  <c r="W157" i="23"/>
  <c r="A158" i="23"/>
  <c r="B158" i="23"/>
  <c r="I158" i="23"/>
  <c r="J158" i="23"/>
  <c r="K158" i="23"/>
  <c r="L158" i="23"/>
  <c r="M158" i="23"/>
  <c r="N158" i="23"/>
  <c r="P158" i="23"/>
  <c r="Q158" i="23"/>
  <c r="R158" i="23"/>
  <c r="S158" i="23"/>
  <c r="T158" i="23"/>
  <c r="U158" i="23"/>
  <c r="V158" i="23"/>
  <c r="W158" i="23"/>
  <c r="A159" i="23"/>
  <c r="B159" i="23"/>
  <c r="I159" i="23"/>
  <c r="J159" i="23"/>
  <c r="K159" i="23"/>
  <c r="L159" i="23"/>
  <c r="M159" i="23"/>
  <c r="N159" i="23"/>
  <c r="P159" i="23"/>
  <c r="Q159" i="23"/>
  <c r="R159" i="23"/>
  <c r="S159" i="23"/>
  <c r="T159" i="23"/>
  <c r="U159" i="23"/>
  <c r="V159" i="23"/>
  <c r="W159" i="23"/>
  <c r="A160" i="23"/>
  <c r="B160" i="23"/>
  <c r="I160" i="23"/>
  <c r="J160" i="23"/>
  <c r="K160" i="23"/>
  <c r="L160" i="23"/>
  <c r="M160" i="23"/>
  <c r="N160" i="23"/>
  <c r="P160" i="23"/>
  <c r="Q160" i="23"/>
  <c r="R160" i="23"/>
  <c r="S160" i="23"/>
  <c r="T160" i="23"/>
  <c r="U160" i="23"/>
  <c r="V160" i="23"/>
  <c r="W160" i="23"/>
  <c r="A161" i="23"/>
  <c r="B161" i="23"/>
  <c r="I161" i="23"/>
  <c r="J161" i="23"/>
  <c r="K161" i="23"/>
  <c r="L161" i="23"/>
  <c r="M161" i="23"/>
  <c r="N161" i="23"/>
  <c r="P161" i="23"/>
  <c r="Q161" i="23"/>
  <c r="R161" i="23"/>
  <c r="S161" i="23"/>
  <c r="T161" i="23"/>
  <c r="U161" i="23"/>
  <c r="V161" i="23"/>
  <c r="W161" i="23"/>
  <c r="A162" i="23"/>
  <c r="B162" i="23"/>
  <c r="I162" i="23"/>
  <c r="J162" i="23"/>
  <c r="K162" i="23"/>
  <c r="L162" i="23"/>
  <c r="M162" i="23"/>
  <c r="N162" i="23"/>
  <c r="P162" i="23"/>
  <c r="Q162" i="23"/>
  <c r="R162" i="23"/>
  <c r="S162" i="23"/>
  <c r="T162" i="23"/>
  <c r="U162" i="23"/>
  <c r="V162" i="23"/>
  <c r="W162" i="23"/>
  <c r="A163" i="23"/>
  <c r="B163" i="23"/>
  <c r="I163" i="23"/>
  <c r="J163" i="23"/>
  <c r="K163" i="23"/>
  <c r="L163" i="23"/>
  <c r="M163" i="23"/>
  <c r="N163" i="23"/>
  <c r="P163" i="23"/>
  <c r="Q163" i="23"/>
  <c r="R163" i="23"/>
  <c r="S163" i="23"/>
  <c r="T163" i="23"/>
  <c r="U163" i="23"/>
  <c r="V163" i="23"/>
  <c r="W163" i="23"/>
  <c r="A164" i="23"/>
  <c r="B164" i="23"/>
  <c r="I164" i="23"/>
  <c r="J164" i="23"/>
  <c r="K164" i="23"/>
  <c r="L164" i="23"/>
  <c r="M164" i="23"/>
  <c r="N164" i="23"/>
  <c r="P164" i="23"/>
  <c r="Q164" i="23"/>
  <c r="R164" i="23"/>
  <c r="S164" i="23"/>
  <c r="T164" i="23"/>
  <c r="U164" i="23"/>
  <c r="V164" i="23"/>
  <c r="W164" i="23"/>
  <c r="A165" i="23"/>
  <c r="B165" i="23"/>
  <c r="I165" i="23"/>
  <c r="J165" i="23"/>
  <c r="K165" i="23"/>
  <c r="L165" i="23"/>
  <c r="M165" i="23"/>
  <c r="N165" i="23"/>
  <c r="P165" i="23"/>
  <c r="Q165" i="23"/>
  <c r="R165" i="23"/>
  <c r="S165" i="23"/>
  <c r="T165" i="23"/>
  <c r="U165" i="23"/>
  <c r="V165" i="23"/>
  <c r="W165" i="23"/>
  <c r="A166" i="23"/>
  <c r="B166" i="23"/>
  <c r="I166" i="23"/>
  <c r="J166" i="23"/>
  <c r="K166" i="23"/>
  <c r="L166" i="23"/>
  <c r="M166" i="23"/>
  <c r="N166" i="23"/>
  <c r="P166" i="23"/>
  <c r="Q166" i="23"/>
  <c r="R166" i="23"/>
  <c r="S166" i="23"/>
  <c r="T166" i="23"/>
  <c r="U166" i="23"/>
  <c r="V166" i="23"/>
  <c r="W166" i="23"/>
  <c r="A167" i="23"/>
  <c r="B167" i="23"/>
  <c r="I167" i="23"/>
  <c r="J167" i="23"/>
  <c r="K167" i="23"/>
  <c r="L167" i="23"/>
  <c r="M167" i="23"/>
  <c r="N167" i="23"/>
  <c r="P167" i="23"/>
  <c r="Q167" i="23"/>
  <c r="R167" i="23"/>
  <c r="S167" i="23"/>
  <c r="T167" i="23"/>
  <c r="U167" i="23"/>
  <c r="V167" i="23"/>
  <c r="W167" i="23"/>
  <c r="A168" i="23"/>
  <c r="B168" i="23"/>
  <c r="I168" i="23"/>
  <c r="J168" i="23"/>
  <c r="K168" i="23"/>
  <c r="L168" i="23"/>
  <c r="M168" i="23"/>
  <c r="N168" i="23"/>
  <c r="P168" i="23"/>
  <c r="Q168" i="23"/>
  <c r="R168" i="23"/>
  <c r="S168" i="23"/>
  <c r="T168" i="23"/>
  <c r="U168" i="23"/>
  <c r="V168" i="23"/>
  <c r="W168" i="23"/>
  <c r="A169" i="23"/>
  <c r="B169" i="23"/>
  <c r="I169" i="23"/>
  <c r="J169" i="23"/>
  <c r="K169" i="23"/>
  <c r="L169" i="23"/>
  <c r="M169" i="23"/>
  <c r="N169" i="23"/>
  <c r="P169" i="23"/>
  <c r="Q169" i="23"/>
  <c r="R169" i="23"/>
  <c r="S169" i="23"/>
  <c r="T169" i="23"/>
  <c r="U169" i="23"/>
  <c r="V169" i="23"/>
  <c r="W169" i="23"/>
  <c r="A170" i="23"/>
  <c r="B170" i="23"/>
  <c r="I170" i="23"/>
  <c r="J170" i="23"/>
  <c r="K170" i="23"/>
  <c r="L170" i="23"/>
  <c r="M170" i="23"/>
  <c r="N170" i="23"/>
  <c r="P170" i="23"/>
  <c r="Q170" i="23"/>
  <c r="R170" i="23"/>
  <c r="S170" i="23"/>
  <c r="T170" i="23"/>
  <c r="U170" i="23"/>
  <c r="V170" i="23"/>
  <c r="W170" i="23"/>
  <c r="A171" i="23"/>
  <c r="B171" i="23"/>
  <c r="I171" i="23"/>
  <c r="J171" i="23"/>
  <c r="K171" i="23"/>
  <c r="L171" i="23"/>
  <c r="M171" i="23"/>
  <c r="N171" i="23"/>
  <c r="P171" i="23"/>
  <c r="Q171" i="23"/>
  <c r="R171" i="23"/>
  <c r="S171" i="23"/>
  <c r="T171" i="23"/>
  <c r="U171" i="23"/>
  <c r="V171" i="23"/>
  <c r="W171" i="23"/>
  <c r="A172" i="23"/>
  <c r="B172" i="23"/>
  <c r="I172" i="23"/>
  <c r="J172" i="23"/>
  <c r="K172" i="23"/>
  <c r="L172" i="23"/>
  <c r="M172" i="23"/>
  <c r="N172" i="23"/>
  <c r="P172" i="23"/>
  <c r="Q172" i="23"/>
  <c r="R172" i="23"/>
  <c r="S172" i="23"/>
  <c r="T172" i="23"/>
  <c r="U172" i="23"/>
  <c r="V172" i="23"/>
  <c r="W172" i="23"/>
  <c r="A173" i="23"/>
  <c r="B173" i="23"/>
  <c r="I173" i="23"/>
  <c r="J173" i="23"/>
  <c r="K173" i="23"/>
  <c r="L173" i="23"/>
  <c r="M173" i="23"/>
  <c r="N173" i="23"/>
  <c r="P173" i="23"/>
  <c r="Q173" i="23"/>
  <c r="R173" i="23"/>
  <c r="S173" i="23"/>
  <c r="T173" i="23"/>
  <c r="U173" i="23"/>
  <c r="V173" i="23"/>
  <c r="W173" i="23"/>
  <c r="A174" i="23"/>
  <c r="B174" i="23"/>
  <c r="I174" i="23"/>
  <c r="J174" i="23"/>
  <c r="K174" i="23"/>
  <c r="L174" i="23"/>
  <c r="M174" i="23"/>
  <c r="N174" i="23"/>
  <c r="P174" i="23"/>
  <c r="Q174" i="23"/>
  <c r="R174" i="23"/>
  <c r="S174" i="23"/>
  <c r="T174" i="23"/>
  <c r="U174" i="23"/>
  <c r="V174" i="23"/>
  <c r="W174" i="23"/>
  <c r="A175" i="23"/>
  <c r="B175" i="23"/>
  <c r="I175" i="23"/>
  <c r="J175" i="23"/>
  <c r="K175" i="23"/>
  <c r="L175" i="23"/>
  <c r="M175" i="23"/>
  <c r="N175" i="23"/>
  <c r="P175" i="23"/>
  <c r="Q175" i="23"/>
  <c r="R175" i="23"/>
  <c r="S175" i="23"/>
  <c r="T175" i="23"/>
  <c r="U175" i="23"/>
  <c r="V175" i="23"/>
  <c r="W175" i="23"/>
  <c r="A176" i="23"/>
  <c r="B176" i="23"/>
  <c r="I176" i="23"/>
  <c r="J176" i="23"/>
  <c r="K176" i="23"/>
  <c r="L176" i="23"/>
  <c r="M176" i="23"/>
  <c r="N176" i="23"/>
  <c r="P176" i="23"/>
  <c r="Q176" i="23"/>
  <c r="R176" i="23"/>
  <c r="S176" i="23"/>
  <c r="T176" i="23"/>
  <c r="U176" i="23"/>
  <c r="V176" i="23"/>
  <c r="W176" i="23"/>
  <c r="A177" i="23"/>
  <c r="B177" i="23"/>
  <c r="I177" i="23"/>
  <c r="J177" i="23"/>
  <c r="K177" i="23"/>
  <c r="L177" i="23"/>
  <c r="M177" i="23"/>
  <c r="N177" i="23"/>
  <c r="P177" i="23"/>
  <c r="Q177" i="23"/>
  <c r="R177" i="23"/>
  <c r="S177" i="23"/>
  <c r="T177" i="23"/>
  <c r="U177" i="23"/>
  <c r="V177" i="23"/>
  <c r="W177" i="23"/>
  <c r="A178" i="23"/>
  <c r="B178" i="23"/>
  <c r="I178" i="23"/>
  <c r="J178" i="23"/>
  <c r="K178" i="23"/>
  <c r="L178" i="23"/>
  <c r="M178" i="23"/>
  <c r="N178" i="23"/>
  <c r="P178" i="23"/>
  <c r="Q178" i="23"/>
  <c r="R178" i="23"/>
  <c r="S178" i="23"/>
  <c r="T178" i="23"/>
  <c r="U178" i="23"/>
  <c r="V178" i="23"/>
  <c r="W178" i="23"/>
  <c r="A179" i="23"/>
  <c r="B179" i="23"/>
  <c r="I179" i="23"/>
  <c r="J179" i="23"/>
  <c r="K179" i="23"/>
  <c r="L179" i="23"/>
  <c r="M179" i="23"/>
  <c r="N179" i="23"/>
  <c r="P179" i="23"/>
  <c r="Q179" i="23"/>
  <c r="R179" i="23"/>
  <c r="S179" i="23"/>
  <c r="T179" i="23"/>
  <c r="U179" i="23"/>
  <c r="V179" i="23"/>
  <c r="W179" i="23"/>
  <c r="A180" i="23"/>
  <c r="B180" i="23"/>
  <c r="I180" i="23"/>
  <c r="J180" i="23"/>
  <c r="K180" i="23"/>
  <c r="L180" i="23"/>
  <c r="M180" i="23"/>
  <c r="N180" i="23"/>
  <c r="P180" i="23"/>
  <c r="Q180" i="23"/>
  <c r="R180" i="23"/>
  <c r="S180" i="23"/>
  <c r="T180" i="23"/>
  <c r="U180" i="23"/>
  <c r="V180" i="23"/>
  <c r="W180" i="23"/>
  <c r="A181" i="23"/>
  <c r="B181" i="23"/>
  <c r="I181" i="23"/>
  <c r="J181" i="23"/>
  <c r="K181" i="23"/>
  <c r="L181" i="23"/>
  <c r="M181" i="23"/>
  <c r="N181" i="23"/>
  <c r="P181" i="23"/>
  <c r="Q181" i="23"/>
  <c r="R181" i="23"/>
  <c r="S181" i="23"/>
  <c r="T181" i="23"/>
  <c r="U181" i="23"/>
  <c r="V181" i="23"/>
  <c r="W181" i="23"/>
  <c r="A182" i="23"/>
  <c r="B182" i="23"/>
  <c r="I182" i="23"/>
  <c r="J182" i="23"/>
  <c r="K182" i="23"/>
  <c r="L182" i="23"/>
  <c r="M182" i="23"/>
  <c r="N182" i="23"/>
  <c r="P182" i="23"/>
  <c r="Q182" i="23"/>
  <c r="R182" i="23"/>
  <c r="S182" i="23"/>
  <c r="T182" i="23"/>
  <c r="U182" i="23"/>
  <c r="V182" i="23"/>
  <c r="W182" i="23"/>
  <c r="A183" i="23"/>
  <c r="B183" i="23"/>
  <c r="I183" i="23"/>
  <c r="J183" i="23"/>
  <c r="K183" i="23"/>
  <c r="L183" i="23"/>
  <c r="M183" i="23"/>
  <c r="N183" i="23"/>
  <c r="P183" i="23"/>
  <c r="Q183" i="23"/>
  <c r="R183" i="23"/>
  <c r="S183" i="23"/>
  <c r="T183" i="23"/>
  <c r="U183" i="23"/>
  <c r="V183" i="23"/>
  <c r="W183" i="23"/>
  <c r="A184" i="23"/>
  <c r="B184" i="23"/>
  <c r="I184" i="23"/>
  <c r="J184" i="23"/>
  <c r="K184" i="23"/>
  <c r="L184" i="23"/>
  <c r="M184" i="23"/>
  <c r="N184" i="23"/>
  <c r="P184" i="23"/>
  <c r="Q184" i="23"/>
  <c r="R184" i="23"/>
  <c r="S184" i="23"/>
  <c r="T184" i="23"/>
  <c r="U184" i="23"/>
  <c r="V184" i="23"/>
  <c r="W184" i="23"/>
  <c r="A185" i="23"/>
  <c r="B185" i="23"/>
  <c r="I185" i="23"/>
  <c r="J185" i="23"/>
  <c r="K185" i="23"/>
  <c r="L185" i="23"/>
  <c r="M185" i="23"/>
  <c r="N185" i="23"/>
  <c r="P185" i="23"/>
  <c r="Q185" i="23"/>
  <c r="R185" i="23"/>
  <c r="S185" i="23"/>
  <c r="T185" i="23"/>
  <c r="U185" i="23"/>
  <c r="V185" i="23"/>
  <c r="W185" i="23"/>
  <c r="A186" i="23"/>
  <c r="B186" i="23"/>
  <c r="I186" i="23"/>
  <c r="J186" i="23"/>
  <c r="K186" i="23"/>
  <c r="L186" i="23"/>
  <c r="M186" i="23"/>
  <c r="N186" i="23"/>
  <c r="P186" i="23"/>
  <c r="Q186" i="23"/>
  <c r="R186" i="23"/>
  <c r="S186" i="23"/>
  <c r="T186" i="23"/>
  <c r="U186" i="23"/>
  <c r="V186" i="23"/>
  <c r="W186" i="23"/>
  <c r="A187" i="23"/>
  <c r="B187" i="23"/>
  <c r="I187" i="23"/>
  <c r="J187" i="23"/>
  <c r="K187" i="23"/>
  <c r="L187" i="23"/>
  <c r="M187" i="23"/>
  <c r="N187" i="23"/>
  <c r="P187" i="23"/>
  <c r="Q187" i="23"/>
  <c r="R187" i="23"/>
  <c r="S187" i="23"/>
  <c r="T187" i="23"/>
  <c r="U187" i="23"/>
  <c r="V187" i="23"/>
  <c r="W187" i="23"/>
  <c r="A188" i="23"/>
  <c r="B188" i="23"/>
  <c r="I188" i="23"/>
  <c r="J188" i="23"/>
  <c r="K188" i="23"/>
  <c r="L188" i="23"/>
  <c r="M188" i="23"/>
  <c r="N188" i="23"/>
  <c r="P188" i="23"/>
  <c r="Q188" i="23"/>
  <c r="R188" i="23"/>
  <c r="S188" i="23"/>
  <c r="T188" i="23"/>
  <c r="U188" i="23"/>
  <c r="V188" i="23"/>
  <c r="W188" i="23"/>
  <c r="A189" i="23"/>
  <c r="B189" i="23"/>
  <c r="I189" i="23"/>
  <c r="J189" i="23"/>
  <c r="K189" i="23"/>
  <c r="L189" i="23"/>
  <c r="M189" i="23"/>
  <c r="N189" i="23"/>
  <c r="P189" i="23"/>
  <c r="Q189" i="23"/>
  <c r="R189" i="23"/>
  <c r="S189" i="23"/>
  <c r="T189" i="23"/>
  <c r="U189" i="23"/>
  <c r="V189" i="23"/>
  <c r="W189" i="23"/>
  <c r="A190" i="23"/>
  <c r="B190" i="23"/>
  <c r="I190" i="23"/>
  <c r="J190" i="23"/>
  <c r="K190" i="23"/>
  <c r="L190" i="23"/>
  <c r="M190" i="23"/>
  <c r="N190" i="23"/>
  <c r="P190" i="23"/>
  <c r="Q190" i="23"/>
  <c r="R190" i="23"/>
  <c r="S190" i="23"/>
  <c r="T190" i="23"/>
  <c r="U190" i="23"/>
  <c r="V190" i="23"/>
  <c r="W190" i="23"/>
  <c r="A191" i="23"/>
  <c r="B191" i="23"/>
  <c r="I191" i="23"/>
  <c r="J191" i="23"/>
  <c r="K191" i="23"/>
  <c r="L191" i="23"/>
  <c r="M191" i="23"/>
  <c r="N191" i="23"/>
  <c r="P191" i="23"/>
  <c r="Q191" i="23"/>
  <c r="R191" i="23"/>
  <c r="S191" i="23"/>
  <c r="T191" i="23"/>
  <c r="U191" i="23"/>
  <c r="V191" i="23"/>
  <c r="W191" i="23"/>
  <c r="A192" i="23"/>
  <c r="B192" i="23"/>
  <c r="I192" i="23"/>
  <c r="J192" i="23"/>
  <c r="K192" i="23"/>
  <c r="L192" i="23"/>
  <c r="M192" i="23"/>
  <c r="N192" i="23"/>
  <c r="P192" i="23"/>
  <c r="Q192" i="23"/>
  <c r="R192" i="23"/>
  <c r="S192" i="23"/>
  <c r="T192" i="23"/>
  <c r="U192" i="23"/>
  <c r="V192" i="23"/>
  <c r="W192" i="23"/>
  <c r="A193" i="23"/>
  <c r="B193" i="23"/>
  <c r="I193" i="23"/>
  <c r="J193" i="23"/>
  <c r="K193" i="23"/>
  <c r="L193" i="23"/>
  <c r="M193" i="23"/>
  <c r="N193" i="23"/>
  <c r="P193" i="23"/>
  <c r="Q193" i="23"/>
  <c r="R193" i="23"/>
  <c r="S193" i="23"/>
  <c r="T193" i="23"/>
  <c r="U193" i="23"/>
  <c r="V193" i="23"/>
  <c r="W193" i="23"/>
  <c r="A194" i="23"/>
  <c r="B194" i="23"/>
  <c r="I194" i="23"/>
  <c r="J194" i="23"/>
  <c r="K194" i="23"/>
  <c r="L194" i="23"/>
  <c r="M194" i="23"/>
  <c r="N194" i="23"/>
  <c r="P194" i="23"/>
  <c r="Q194" i="23"/>
  <c r="R194" i="23"/>
  <c r="S194" i="23"/>
  <c r="T194" i="23"/>
  <c r="U194" i="23"/>
  <c r="V194" i="23"/>
  <c r="W194" i="23"/>
  <c r="A195" i="23"/>
  <c r="B195" i="23"/>
  <c r="I195" i="23"/>
  <c r="J195" i="23"/>
  <c r="K195" i="23"/>
  <c r="L195" i="23"/>
  <c r="M195" i="23"/>
  <c r="N195" i="23"/>
  <c r="P195" i="23"/>
  <c r="Q195" i="23"/>
  <c r="R195" i="23"/>
  <c r="S195" i="23"/>
  <c r="T195" i="23"/>
  <c r="U195" i="23"/>
  <c r="V195" i="23"/>
  <c r="W195" i="23"/>
  <c r="A196" i="23"/>
  <c r="B196" i="23"/>
  <c r="I196" i="23"/>
  <c r="J196" i="23"/>
  <c r="K196" i="23"/>
  <c r="L196" i="23"/>
  <c r="M196" i="23"/>
  <c r="N196" i="23"/>
  <c r="P196" i="23"/>
  <c r="Q196" i="23"/>
  <c r="R196" i="23"/>
  <c r="S196" i="23"/>
  <c r="T196" i="23"/>
  <c r="U196" i="23"/>
  <c r="V196" i="23"/>
  <c r="W196" i="23"/>
  <c r="A197" i="23"/>
  <c r="B197" i="23"/>
  <c r="I197" i="23"/>
  <c r="J197" i="23"/>
  <c r="K197" i="23"/>
  <c r="L197" i="23"/>
  <c r="M197" i="23"/>
  <c r="N197" i="23"/>
  <c r="P197" i="23"/>
  <c r="Q197" i="23"/>
  <c r="R197" i="23"/>
  <c r="S197" i="23"/>
  <c r="T197" i="23"/>
  <c r="U197" i="23"/>
  <c r="V197" i="23"/>
  <c r="W197" i="23"/>
  <c r="A198" i="23"/>
  <c r="B198" i="23"/>
  <c r="I198" i="23"/>
  <c r="J198" i="23"/>
  <c r="K198" i="23"/>
  <c r="L198" i="23"/>
  <c r="M198" i="23"/>
  <c r="N198" i="23"/>
  <c r="P198" i="23"/>
  <c r="Q198" i="23"/>
  <c r="R198" i="23"/>
  <c r="S198" i="23"/>
  <c r="T198" i="23"/>
  <c r="U198" i="23"/>
  <c r="V198" i="23"/>
  <c r="W198" i="23"/>
  <c r="A199" i="23"/>
  <c r="B199" i="23"/>
  <c r="I199" i="23"/>
  <c r="J199" i="23"/>
  <c r="K199" i="23"/>
  <c r="L199" i="23"/>
  <c r="M199" i="23"/>
  <c r="N199" i="23"/>
  <c r="P199" i="23"/>
  <c r="Q199" i="23"/>
  <c r="R199" i="23"/>
  <c r="S199" i="23"/>
  <c r="T199" i="23"/>
  <c r="U199" i="23"/>
  <c r="V199" i="23"/>
  <c r="W199" i="23"/>
  <c r="A200" i="23"/>
  <c r="B200" i="23"/>
  <c r="I200" i="23"/>
  <c r="J200" i="23"/>
  <c r="K200" i="23"/>
  <c r="L200" i="23"/>
  <c r="M200" i="23"/>
  <c r="N200" i="23"/>
  <c r="P200" i="23"/>
  <c r="Q200" i="23"/>
  <c r="R200" i="23"/>
  <c r="S200" i="23"/>
  <c r="T200" i="23"/>
  <c r="U200" i="23"/>
  <c r="V200" i="23"/>
  <c r="W200" i="23"/>
  <c r="A201" i="23"/>
  <c r="B201" i="23"/>
  <c r="I201" i="23"/>
  <c r="J201" i="23"/>
  <c r="K201" i="23"/>
  <c r="L201" i="23"/>
  <c r="M201" i="23"/>
  <c r="N201" i="23"/>
  <c r="P201" i="23"/>
  <c r="Q201" i="23"/>
  <c r="R201" i="23"/>
  <c r="S201" i="23"/>
  <c r="T201" i="23"/>
  <c r="U201" i="23"/>
  <c r="V201" i="23"/>
  <c r="W201" i="23"/>
  <c r="A202" i="23"/>
  <c r="B202" i="23"/>
  <c r="I202" i="23"/>
  <c r="J202" i="23"/>
  <c r="K202" i="23"/>
  <c r="L202" i="23"/>
  <c r="M202" i="23"/>
  <c r="N202" i="23"/>
  <c r="P202" i="23"/>
  <c r="Q202" i="23"/>
  <c r="R202" i="23"/>
  <c r="S202" i="23"/>
  <c r="T202" i="23"/>
  <c r="U202" i="23"/>
  <c r="V202" i="23"/>
  <c r="W202" i="23"/>
  <c r="A203" i="23"/>
  <c r="B203" i="23"/>
  <c r="I203" i="23"/>
  <c r="J203" i="23"/>
  <c r="K203" i="23"/>
  <c r="L203" i="23"/>
  <c r="M203" i="23"/>
  <c r="N203" i="23"/>
  <c r="P203" i="23"/>
  <c r="Q203" i="23"/>
  <c r="R203" i="23"/>
  <c r="S203" i="23"/>
  <c r="T203" i="23"/>
  <c r="U203" i="23"/>
  <c r="V203" i="23"/>
  <c r="W203" i="23"/>
  <c r="A204" i="23"/>
  <c r="B204" i="23"/>
  <c r="I204" i="23"/>
  <c r="J204" i="23"/>
  <c r="K204" i="23"/>
  <c r="L204" i="23"/>
  <c r="M204" i="23"/>
  <c r="N204" i="23"/>
  <c r="P204" i="23"/>
  <c r="Q204" i="23"/>
  <c r="R204" i="23"/>
  <c r="S204" i="23"/>
  <c r="T204" i="23"/>
  <c r="U204" i="23"/>
  <c r="V204" i="23"/>
  <c r="W204" i="23"/>
  <c r="A205" i="23"/>
  <c r="B205" i="23"/>
  <c r="I205" i="23"/>
  <c r="J205" i="23"/>
  <c r="K205" i="23"/>
  <c r="L205" i="23"/>
  <c r="M205" i="23"/>
  <c r="N205" i="23"/>
  <c r="P205" i="23"/>
  <c r="Q205" i="23"/>
  <c r="R205" i="23"/>
  <c r="S205" i="23"/>
  <c r="T205" i="23"/>
  <c r="U205" i="23"/>
  <c r="V205" i="23"/>
  <c r="W205" i="23"/>
  <c r="A206" i="23"/>
  <c r="B206" i="23"/>
  <c r="I206" i="23"/>
  <c r="J206" i="23"/>
  <c r="K206" i="23"/>
  <c r="L206" i="23"/>
  <c r="M206" i="23"/>
  <c r="N206" i="23"/>
  <c r="P206" i="23"/>
  <c r="Q206" i="23"/>
  <c r="R206" i="23"/>
  <c r="S206" i="23"/>
  <c r="T206" i="23"/>
  <c r="U206" i="23"/>
  <c r="V206" i="23"/>
  <c r="W206" i="23"/>
  <c r="A207" i="23"/>
  <c r="B207" i="23"/>
  <c r="I207" i="23"/>
  <c r="J207" i="23"/>
  <c r="K207" i="23"/>
  <c r="L207" i="23"/>
  <c r="M207" i="23"/>
  <c r="N207" i="23"/>
  <c r="P207" i="23"/>
  <c r="Q207" i="23"/>
  <c r="R207" i="23"/>
  <c r="S207" i="23"/>
  <c r="T207" i="23"/>
  <c r="U207" i="23"/>
  <c r="V207" i="23"/>
  <c r="W207" i="23"/>
  <c r="A208" i="23"/>
  <c r="B208" i="23"/>
  <c r="I208" i="23"/>
  <c r="J208" i="23"/>
  <c r="K208" i="23"/>
  <c r="L208" i="23"/>
  <c r="M208" i="23"/>
  <c r="N208" i="23"/>
  <c r="P208" i="23"/>
  <c r="Q208" i="23"/>
  <c r="R208" i="23"/>
  <c r="S208" i="23"/>
  <c r="T208" i="23"/>
  <c r="U208" i="23"/>
  <c r="V208" i="23"/>
  <c r="W208" i="23"/>
  <c r="A209" i="23"/>
  <c r="B209" i="23"/>
  <c r="I209" i="23"/>
  <c r="J209" i="23"/>
  <c r="K209" i="23"/>
  <c r="L209" i="23"/>
  <c r="M209" i="23"/>
  <c r="N209" i="23"/>
  <c r="P209" i="23"/>
  <c r="Q209" i="23"/>
  <c r="R209" i="23"/>
  <c r="S209" i="23"/>
  <c r="T209" i="23"/>
  <c r="U209" i="23"/>
  <c r="V209" i="23"/>
  <c r="W209" i="23"/>
  <c r="A210" i="23"/>
  <c r="B210" i="23"/>
  <c r="I210" i="23"/>
  <c r="J210" i="23"/>
  <c r="K210" i="23"/>
  <c r="L210" i="23"/>
  <c r="M210" i="23"/>
  <c r="N210" i="23"/>
  <c r="P210" i="23"/>
  <c r="Q210" i="23"/>
  <c r="R210" i="23"/>
  <c r="S210" i="23"/>
  <c r="T210" i="23"/>
  <c r="U210" i="23"/>
  <c r="V210" i="23"/>
  <c r="W210" i="23"/>
  <c r="A211" i="23"/>
  <c r="B211" i="23"/>
  <c r="I211" i="23"/>
  <c r="J211" i="23"/>
  <c r="K211" i="23"/>
  <c r="L211" i="23"/>
  <c r="M211" i="23"/>
  <c r="N211" i="23"/>
  <c r="P211" i="23"/>
  <c r="Q211" i="23"/>
  <c r="R211" i="23"/>
  <c r="S211" i="23"/>
  <c r="T211" i="23"/>
  <c r="U211" i="23"/>
  <c r="V211" i="23"/>
  <c r="W211" i="23"/>
  <c r="A212" i="23"/>
  <c r="B212" i="23"/>
  <c r="I212" i="23"/>
  <c r="J212" i="23"/>
  <c r="K212" i="23"/>
  <c r="L212" i="23"/>
  <c r="M212" i="23"/>
  <c r="N212" i="23"/>
  <c r="P212" i="23"/>
  <c r="Q212" i="23"/>
  <c r="R212" i="23"/>
  <c r="S212" i="23"/>
  <c r="T212" i="23"/>
  <c r="U212" i="23"/>
  <c r="V212" i="23"/>
  <c r="W212" i="23"/>
  <c r="A213" i="23"/>
  <c r="B213" i="23"/>
  <c r="I213" i="23"/>
  <c r="J213" i="23"/>
  <c r="K213" i="23"/>
  <c r="L213" i="23"/>
  <c r="M213" i="23"/>
  <c r="N213" i="23"/>
  <c r="P213" i="23"/>
  <c r="Q213" i="23"/>
  <c r="R213" i="23"/>
  <c r="S213" i="23"/>
  <c r="T213" i="23"/>
  <c r="U213" i="23"/>
  <c r="V213" i="23"/>
  <c r="W213" i="23"/>
  <c r="A214" i="23"/>
  <c r="B214" i="23"/>
  <c r="I214" i="23"/>
  <c r="J214" i="23"/>
  <c r="K214" i="23"/>
  <c r="L214" i="23"/>
  <c r="M214" i="23"/>
  <c r="N214" i="23"/>
  <c r="P214" i="23"/>
  <c r="Q214" i="23"/>
  <c r="R214" i="23"/>
  <c r="S214" i="23"/>
  <c r="T214" i="23"/>
  <c r="U214" i="23"/>
  <c r="V214" i="23"/>
  <c r="W214" i="23"/>
  <c r="A215" i="23"/>
  <c r="B215" i="23"/>
  <c r="I215" i="23"/>
  <c r="J215" i="23"/>
  <c r="K215" i="23"/>
  <c r="L215" i="23"/>
  <c r="M215" i="23"/>
  <c r="N215" i="23"/>
  <c r="P215" i="23"/>
  <c r="Q215" i="23"/>
  <c r="R215" i="23"/>
  <c r="S215" i="23"/>
  <c r="T215" i="23"/>
  <c r="U215" i="23"/>
  <c r="V215" i="23"/>
  <c r="W215" i="23"/>
  <c r="A216" i="23"/>
  <c r="B216" i="23"/>
  <c r="I216" i="23"/>
  <c r="J216" i="23"/>
  <c r="K216" i="23"/>
  <c r="L216" i="23"/>
  <c r="M216" i="23"/>
  <c r="N216" i="23"/>
  <c r="P216" i="23"/>
  <c r="Q216" i="23"/>
  <c r="R216" i="23"/>
  <c r="S216" i="23"/>
  <c r="T216" i="23"/>
  <c r="U216" i="23"/>
  <c r="V216" i="23"/>
  <c r="W216" i="23"/>
  <c r="A217" i="23"/>
  <c r="B217" i="23"/>
  <c r="I217" i="23"/>
  <c r="J217" i="23"/>
  <c r="K217" i="23"/>
  <c r="L217" i="23"/>
  <c r="M217" i="23"/>
  <c r="N217" i="23"/>
  <c r="P217" i="23"/>
  <c r="Q217" i="23"/>
  <c r="R217" i="23"/>
  <c r="S217" i="23"/>
  <c r="T217" i="23"/>
  <c r="U217" i="23"/>
  <c r="V217" i="23"/>
  <c r="W217" i="23"/>
  <c r="A218" i="23"/>
  <c r="B218" i="23"/>
  <c r="I218" i="23"/>
  <c r="J218" i="23"/>
  <c r="K218" i="23"/>
  <c r="L218" i="23"/>
  <c r="M218" i="23"/>
  <c r="N218" i="23"/>
  <c r="P218" i="23"/>
  <c r="Q218" i="23"/>
  <c r="R218" i="23"/>
  <c r="S218" i="23"/>
  <c r="T218" i="23"/>
  <c r="U218" i="23"/>
  <c r="V218" i="23"/>
  <c r="W218" i="23"/>
  <c r="A219" i="23"/>
  <c r="B219" i="23"/>
  <c r="I219" i="23"/>
  <c r="J219" i="23"/>
  <c r="K219" i="23"/>
  <c r="L219" i="23"/>
  <c r="M219" i="23"/>
  <c r="N219" i="23"/>
  <c r="P219" i="23"/>
  <c r="Q219" i="23"/>
  <c r="R219" i="23"/>
  <c r="S219" i="23"/>
  <c r="T219" i="23"/>
  <c r="U219" i="23"/>
  <c r="V219" i="23"/>
  <c r="W219" i="23"/>
  <c r="A220" i="23"/>
  <c r="B220" i="23"/>
  <c r="I220" i="23"/>
  <c r="J220" i="23"/>
  <c r="K220" i="23"/>
  <c r="L220" i="23"/>
  <c r="M220" i="23"/>
  <c r="N220" i="23"/>
  <c r="P220" i="23"/>
  <c r="Q220" i="23"/>
  <c r="R220" i="23"/>
  <c r="S220" i="23"/>
  <c r="T220" i="23"/>
  <c r="U220" i="23"/>
  <c r="V220" i="23"/>
  <c r="W220" i="23"/>
  <c r="A221" i="23"/>
  <c r="B221" i="23"/>
  <c r="I221" i="23"/>
  <c r="J221" i="23"/>
  <c r="K221" i="23"/>
  <c r="L221" i="23"/>
  <c r="M221" i="23"/>
  <c r="N221" i="23"/>
  <c r="P221" i="23"/>
  <c r="Q221" i="23"/>
  <c r="R221" i="23"/>
  <c r="S221" i="23"/>
  <c r="T221" i="23"/>
  <c r="U221" i="23"/>
  <c r="V221" i="23"/>
  <c r="W221" i="23"/>
  <c r="A222" i="23"/>
  <c r="B222" i="23"/>
  <c r="I222" i="23"/>
  <c r="J222" i="23"/>
  <c r="K222" i="23"/>
  <c r="L222" i="23"/>
  <c r="M222" i="23"/>
  <c r="N222" i="23"/>
  <c r="P222" i="23"/>
  <c r="Q222" i="23"/>
  <c r="R222" i="23"/>
  <c r="S222" i="23"/>
  <c r="T222" i="23"/>
  <c r="U222" i="23"/>
  <c r="V222" i="23"/>
  <c r="W222" i="23"/>
  <c r="A223" i="23"/>
  <c r="B223" i="23"/>
  <c r="I223" i="23"/>
  <c r="J223" i="23"/>
  <c r="K223" i="23"/>
  <c r="L223" i="23"/>
  <c r="M223" i="23"/>
  <c r="N223" i="23"/>
  <c r="P223" i="23"/>
  <c r="Q223" i="23"/>
  <c r="R223" i="23"/>
  <c r="S223" i="23"/>
  <c r="T223" i="23"/>
  <c r="U223" i="23"/>
  <c r="V223" i="23"/>
  <c r="W223" i="23"/>
  <c r="A224" i="23"/>
  <c r="B224" i="23"/>
  <c r="I224" i="23"/>
  <c r="J224" i="23"/>
  <c r="K224" i="23"/>
  <c r="L224" i="23"/>
  <c r="M224" i="23"/>
  <c r="N224" i="23"/>
  <c r="P224" i="23"/>
  <c r="Q224" i="23"/>
  <c r="R224" i="23"/>
  <c r="S224" i="23"/>
  <c r="T224" i="23"/>
  <c r="U224" i="23"/>
  <c r="V224" i="23"/>
  <c r="W224" i="23"/>
  <c r="A225" i="23"/>
  <c r="B225" i="23"/>
  <c r="I225" i="23"/>
  <c r="J225" i="23"/>
  <c r="K225" i="23"/>
  <c r="L225" i="23"/>
  <c r="M225" i="23"/>
  <c r="N225" i="23"/>
  <c r="P225" i="23"/>
  <c r="Q225" i="23"/>
  <c r="R225" i="23"/>
  <c r="S225" i="23"/>
  <c r="T225" i="23"/>
  <c r="U225" i="23"/>
  <c r="V225" i="23"/>
  <c r="W225" i="23"/>
  <c r="A226" i="23"/>
  <c r="B226" i="23"/>
  <c r="I226" i="23"/>
  <c r="J226" i="23"/>
  <c r="K226" i="23"/>
  <c r="L226" i="23"/>
  <c r="M226" i="23"/>
  <c r="N226" i="23"/>
  <c r="P226" i="23"/>
  <c r="Q226" i="23"/>
  <c r="R226" i="23"/>
  <c r="S226" i="23"/>
  <c r="T226" i="23"/>
  <c r="U226" i="23"/>
  <c r="V226" i="23"/>
  <c r="W226" i="23"/>
  <c r="A227" i="23"/>
  <c r="B227" i="23"/>
  <c r="I227" i="23"/>
  <c r="J227" i="23"/>
  <c r="K227" i="23"/>
  <c r="L227" i="23"/>
  <c r="M227" i="23"/>
  <c r="N227" i="23"/>
  <c r="P227" i="23"/>
  <c r="Q227" i="23"/>
  <c r="R227" i="23"/>
  <c r="S227" i="23"/>
  <c r="T227" i="23"/>
  <c r="U227" i="23"/>
  <c r="V227" i="23"/>
  <c r="W227" i="23"/>
  <c r="A228" i="23"/>
  <c r="B228" i="23"/>
  <c r="I228" i="23"/>
  <c r="J228" i="23"/>
  <c r="K228" i="23"/>
  <c r="L228" i="23"/>
  <c r="M228" i="23"/>
  <c r="N228" i="23"/>
  <c r="P228" i="23"/>
  <c r="Q228" i="23"/>
  <c r="R228" i="23"/>
  <c r="S228" i="23"/>
  <c r="T228" i="23"/>
  <c r="U228" i="23"/>
  <c r="V228" i="23"/>
  <c r="W228" i="23"/>
  <c r="A229" i="23"/>
  <c r="B229" i="23"/>
  <c r="I229" i="23"/>
  <c r="J229" i="23"/>
  <c r="K229" i="23"/>
  <c r="L229" i="23"/>
  <c r="M229" i="23"/>
  <c r="N229" i="23"/>
  <c r="P229" i="23"/>
  <c r="Q229" i="23"/>
  <c r="R229" i="23"/>
  <c r="S229" i="23"/>
  <c r="T229" i="23"/>
  <c r="U229" i="23"/>
  <c r="V229" i="23"/>
  <c r="W229" i="23"/>
  <c r="A230" i="23"/>
  <c r="B230" i="23"/>
  <c r="I230" i="23"/>
  <c r="J230" i="23"/>
  <c r="K230" i="23"/>
  <c r="L230" i="23"/>
  <c r="M230" i="23"/>
  <c r="N230" i="23"/>
  <c r="P230" i="23"/>
  <c r="Q230" i="23"/>
  <c r="R230" i="23"/>
  <c r="S230" i="23"/>
  <c r="T230" i="23"/>
  <c r="U230" i="23"/>
  <c r="V230" i="23"/>
  <c r="W230" i="23"/>
  <c r="A231" i="23"/>
  <c r="B231" i="23"/>
  <c r="I231" i="23"/>
  <c r="J231" i="23"/>
  <c r="K231" i="23"/>
  <c r="L231" i="23"/>
  <c r="M231" i="23"/>
  <c r="N231" i="23"/>
  <c r="P231" i="23"/>
  <c r="Q231" i="23"/>
  <c r="R231" i="23"/>
  <c r="S231" i="23"/>
  <c r="T231" i="23"/>
  <c r="U231" i="23"/>
  <c r="V231" i="23"/>
  <c r="W231" i="23"/>
  <c r="A232" i="23"/>
  <c r="B232" i="23"/>
  <c r="I232" i="23"/>
  <c r="J232" i="23"/>
  <c r="K232" i="23"/>
  <c r="L232" i="23"/>
  <c r="M232" i="23"/>
  <c r="N232" i="23"/>
  <c r="P232" i="23"/>
  <c r="Q232" i="23"/>
  <c r="R232" i="23"/>
  <c r="S232" i="23"/>
  <c r="T232" i="23"/>
  <c r="U232" i="23"/>
  <c r="V232" i="23"/>
  <c r="W232" i="23"/>
  <c r="A233" i="23"/>
  <c r="B233" i="23"/>
  <c r="I233" i="23"/>
  <c r="J233" i="23"/>
  <c r="K233" i="23"/>
  <c r="L233" i="23"/>
  <c r="M233" i="23"/>
  <c r="N233" i="23"/>
  <c r="P233" i="23"/>
  <c r="Q233" i="23"/>
  <c r="R233" i="23"/>
  <c r="S233" i="23"/>
  <c r="T233" i="23"/>
  <c r="U233" i="23"/>
  <c r="V233" i="23"/>
  <c r="W233" i="23"/>
  <c r="A234" i="23"/>
  <c r="B234" i="23"/>
  <c r="I234" i="23"/>
  <c r="J234" i="23"/>
  <c r="K234" i="23"/>
  <c r="L234" i="23"/>
  <c r="M234" i="23"/>
  <c r="N234" i="23"/>
  <c r="P234" i="23"/>
  <c r="Q234" i="23"/>
  <c r="R234" i="23"/>
  <c r="S234" i="23"/>
  <c r="T234" i="23"/>
  <c r="U234" i="23"/>
  <c r="V234" i="23"/>
  <c r="W234" i="23"/>
  <c r="A235" i="23"/>
  <c r="B235" i="23"/>
  <c r="I235" i="23"/>
  <c r="J235" i="23"/>
  <c r="K235" i="23"/>
  <c r="L235" i="23"/>
  <c r="M235" i="23"/>
  <c r="N235" i="23"/>
  <c r="P235" i="23"/>
  <c r="Q235" i="23"/>
  <c r="R235" i="23"/>
  <c r="S235" i="23"/>
  <c r="T235" i="23"/>
  <c r="U235" i="23"/>
  <c r="V235" i="23"/>
  <c r="W235" i="23"/>
  <c r="A236" i="23"/>
  <c r="B236" i="23"/>
  <c r="I236" i="23"/>
  <c r="J236" i="23"/>
  <c r="K236" i="23"/>
  <c r="L236" i="23"/>
  <c r="M236" i="23"/>
  <c r="N236" i="23"/>
  <c r="P236" i="23"/>
  <c r="Q236" i="23"/>
  <c r="R236" i="23"/>
  <c r="S236" i="23"/>
  <c r="T236" i="23"/>
  <c r="U236" i="23"/>
  <c r="V236" i="23"/>
  <c r="W236" i="23"/>
  <c r="A237" i="23"/>
  <c r="B237" i="23"/>
  <c r="I237" i="23"/>
  <c r="J237" i="23"/>
  <c r="K237" i="23"/>
  <c r="L237" i="23"/>
  <c r="M237" i="23"/>
  <c r="N237" i="23"/>
  <c r="P237" i="23"/>
  <c r="Q237" i="23"/>
  <c r="R237" i="23"/>
  <c r="S237" i="23"/>
  <c r="T237" i="23"/>
  <c r="U237" i="23"/>
  <c r="V237" i="23"/>
  <c r="W237" i="23"/>
  <c r="A238" i="23"/>
  <c r="B238" i="23"/>
  <c r="I238" i="23"/>
  <c r="J238" i="23"/>
  <c r="K238" i="23"/>
  <c r="L238" i="23"/>
  <c r="M238" i="23"/>
  <c r="N238" i="23"/>
  <c r="P238" i="23"/>
  <c r="Q238" i="23"/>
  <c r="R238" i="23"/>
  <c r="S238" i="23"/>
  <c r="T238" i="23"/>
  <c r="U238" i="23"/>
  <c r="V238" i="23"/>
  <c r="W238" i="23"/>
  <c r="A239" i="23"/>
  <c r="B239" i="23"/>
  <c r="I239" i="23"/>
  <c r="J239" i="23"/>
  <c r="K239" i="23"/>
  <c r="L239" i="23"/>
  <c r="M239" i="23"/>
  <c r="N239" i="23"/>
  <c r="P239" i="23"/>
  <c r="Q239" i="23"/>
  <c r="R239" i="23"/>
  <c r="S239" i="23"/>
  <c r="T239" i="23"/>
  <c r="U239" i="23"/>
  <c r="V239" i="23"/>
  <c r="W239" i="23"/>
  <c r="A240" i="23"/>
  <c r="B240" i="23"/>
  <c r="I240" i="23"/>
  <c r="J240" i="23"/>
  <c r="K240" i="23"/>
  <c r="L240" i="23"/>
  <c r="M240" i="23"/>
  <c r="N240" i="23"/>
  <c r="P240" i="23"/>
  <c r="Q240" i="23"/>
  <c r="R240" i="23"/>
  <c r="S240" i="23"/>
  <c r="T240" i="23"/>
  <c r="U240" i="23"/>
  <c r="V240" i="23"/>
  <c r="W240" i="23"/>
  <c r="A241" i="23"/>
  <c r="B241" i="23"/>
  <c r="I241" i="23"/>
  <c r="J241" i="23"/>
  <c r="K241" i="23"/>
  <c r="L241" i="23"/>
  <c r="M241" i="23"/>
  <c r="N241" i="23"/>
  <c r="P241" i="23"/>
  <c r="Q241" i="23"/>
  <c r="R241" i="23"/>
  <c r="S241" i="23"/>
  <c r="T241" i="23"/>
  <c r="U241" i="23"/>
  <c r="V241" i="23"/>
  <c r="W241" i="23"/>
  <c r="A242" i="23"/>
  <c r="B242" i="23"/>
  <c r="I242" i="23"/>
  <c r="J242" i="23"/>
  <c r="K242" i="23"/>
  <c r="L242" i="23"/>
  <c r="M242" i="23"/>
  <c r="N242" i="23"/>
  <c r="P242" i="23"/>
  <c r="Q242" i="23"/>
  <c r="R242" i="23"/>
  <c r="S242" i="23"/>
  <c r="T242" i="23"/>
  <c r="U242" i="23"/>
  <c r="V242" i="23"/>
  <c r="W242" i="23"/>
  <c r="A243" i="23"/>
  <c r="B243" i="23"/>
  <c r="I243" i="23"/>
  <c r="J243" i="23"/>
  <c r="K243" i="23"/>
  <c r="L243" i="23"/>
  <c r="M243" i="23"/>
  <c r="N243" i="23"/>
  <c r="P243" i="23"/>
  <c r="Q243" i="23"/>
  <c r="R243" i="23"/>
  <c r="S243" i="23"/>
  <c r="T243" i="23"/>
  <c r="U243" i="23"/>
  <c r="V243" i="23"/>
  <c r="W243" i="23"/>
  <c r="A244" i="23"/>
  <c r="B244" i="23"/>
  <c r="I244" i="23"/>
  <c r="J244" i="23"/>
  <c r="K244" i="23"/>
  <c r="L244" i="23"/>
  <c r="M244" i="23"/>
  <c r="N244" i="23"/>
  <c r="P244" i="23"/>
  <c r="Q244" i="23"/>
  <c r="R244" i="23"/>
  <c r="S244" i="23"/>
  <c r="T244" i="23"/>
  <c r="U244" i="23"/>
  <c r="V244" i="23"/>
  <c r="W244" i="23"/>
  <c r="A245" i="23"/>
  <c r="B245" i="23"/>
  <c r="I245" i="23"/>
  <c r="J245" i="23"/>
  <c r="K245" i="23"/>
  <c r="L245" i="23"/>
  <c r="M245" i="23"/>
  <c r="N245" i="23"/>
  <c r="P245" i="23"/>
  <c r="Q245" i="23"/>
  <c r="R245" i="23"/>
  <c r="S245" i="23"/>
  <c r="T245" i="23"/>
  <c r="U245" i="23"/>
  <c r="V245" i="23"/>
  <c r="W245" i="23"/>
  <c r="A246" i="23"/>
  <c r="B246" i="23"/>
  <c r="I246" i="23"/>
  <c r="J246" i="23"/>
  <c r="K246" i="23"/>
  <c r="L246" i="23"/>
  <c r="M246" i="23"/>
  <c r="N246" i="23"/>
  <c r="P246" i="23"/>
  <c r="Q246" i="23"/>
  <c r="R246" i="23"/>
  <c r="S246" i="23"/>
  <c r="T246" i="23"/>
  <c r="U246" i="23"/>
  <c r="V246" i="23"/>
  <c r="W246" i="23"/>
  <c r="A247" i="23"/>
  <c r="B247" i="23"/>
  <c r="I247" i="23"/>
  <c r="J247" i="23"/>
  <c r="K247" i="23"/>
  <c r="L247" i="23"/>
  <c r="M247" i="23"/>
  <c r="N247" i="23"/>
  <c r="P247" i="23"/>
  <c r="Q247" i="23"/>
  <c r="R247" i="23"/>
  <c r="S247" i="23"/>
  <c r="T247" i="23"/>
  <c r="U247" i="23"/>
  <c r="V247" i="23"/>
  <c r="W247" i="23"/>
  <c r="A248" i="23"/>
  <c r="B248" i="23"/>
  <c r="I248" i="23"/>
  <c r="J248" i="23"/>
  <c r="K248" i="23"/>
  <c r="L248" i="23"/>
  <c r="M248" i="23"/>
  <c r="N248" i="23"/>
  <c r="P248" i="23"/>
  <c r="Q248" i="23"/>
  <c r="R248" i="23"/>
  <c r="S248" i="23"/>
  <c r="T248" i="23"/>
  <c r="U248" i="23"/>
  <c r="V248" i="23"/>
  <c r="W248" i="23"/>
  <c r="A249" i="23"/>
  <c r="B249" i="23"/>
  <c r="I249" i="23"/>
  <c r="J249" i="23"/>
  <c r="K249" i="23"/>
  <c r="L249" i="23"/>
  <c r="M249" i="23"/>
  <c r="N249" i="23"/>
  <c r="P249" i="23"/>
  <c r="Q249" i="23"/>
  <c r="R249" i="23"/>
  <c r="S249" i="23"/>
  <c r="T249" i="23"/>
  <c r="U249" i="23"/>
  <c r="V249" i="23"/>
  <c r="W249" i="23"/>
  <c r="A250" i="23"/>
  <c r="B250" i="23"/>
  <c r="I250" i="23"/>
  <c r="J250" i="23"/>
  <c r="K250" i="23"/>
  <c r="L250" i="23"/>
  <c r="M250" i="23"/>
  <c r="N250" i="23"/>
  <c r="P250" i="23"/>
  <c r="Q250" i="23"/>
  <c r="R250" i="23"/>
  <c r="S250" i="23"/>
  <c r="T250" i="23"/>
  <c r="U250" i="23"/>
  <c r="V250" i="23"/>
  <c r="W250" i="23"/>
  <c r="A251" i="23"/>
  <c r="B251" i="23"/>
  <c r="I251" i="23"/>
  <c r="J251" i="23"/>
  <c r="K251" i="23"/>
  <c r="L251" i="23"/>
  <c r="M251" i="23"/>
  <c r="N251" i="23"/>
  <c r="P251" i="23"/>
  <c r="Q251" i="23"/>
  <c r="R251" i="23"/>
  <c r="S251" i="23"/>
  <c r="T251" i="23"/>
  <c r="U251" i="23"/>
  <c r="V251" i="23"/>
  <c r="W251" i="23"/>
  <c r="A252" i="23"/>
  <c r="B252" i="23"/>
  <c r="I252" i="23"/>
  <c r="J252" i="23"/>
  <c r="K252" i="23"/>
  <c r="L252" i="23"/>
  <c r="M252" i="23"/>
  <c r="N252" i="23"/>
  <c r="P252" i="23"/>
  <c r="Q252" i="23"/>
  <c r="R252" i="23"/>
  <c r="S252" i="23"/>
  <c r="T252" i="23"/>
  <c r="U252" i="23"/>
  <c r="V252" i="23"/>
  <c r="W252" i="23"/>
  <c r="A253" i="23"/>
  <c r="B253" i="23"/>
  <c r="I253" i="23"/>
  <c r="J253" i="23"/>
  <c r="K253" i="23"/>
  <c r="L253" i="23"/>
  <c r="M253" i="23"/>
  <c r="N253" i="23"/>
  <c r="P253" i="23"/>
  <c r="Q253" i="23"/>
  <c r="R253" i="23"/>
  <c r="S253" i="23"/>
  <c r="T253" i="23"/>
  <c r="U253" i="23"/>
  <c r="V253" i="23"/>
  <c r="W253" i="23"/>
  <c r="A254" i="23"/>
  <c r="B254" i="23"/>
  <c r="I254" i="23"/>
  <c r="J254" i="23"/>
  <c r="K254" i="23"/>
  <c r="L254" i="23"/>
  <c r="M254" i="23"/>
  <c r="N254" i="23"/>
  <c r="P254" i="23"/>
  <c r="Q254" i="23"/>
  <c r="R254" i="23"/>
  <c r="S254" i="23"/>
  <c r="T254" i="23"/>
  <c r="U254" i="23"/>
  <c r="V254" i="23"/>
  <c r="W254" i="23"/>
  <c r="A255" i="23"/>
  <c r="B255" i="23"/>
  <c r="I255" i="23"/>
  <c r="J255" i="23"/>
  <c r="K255" i="23"/>
  <c r="L255" i="23"/>
  <c r="M255" i="23"/>
  <c r="N255" i="23"/>
  <c r="P255" i="23"/>
  <c r="Q255" i="23"/>
  <c r="R255" i="23"/>
  <c r="S255" i="23"/>
  <c r="T255" i="23"/>
  <c r="U255" i="23"/>
  <c r="V255" i="23"/>
  <c r="W255" i="23"/>
  <c r="A256" i="23"/>
  <c r="B256" i="23"/>
  <c r="I256" i="23"/>
  <c r="J256" i="23"/>
  <c r="K256" i="23"/>
  <c r="L256" i="23"/>
  <c r="M256" i="23"/>
  <c r="N256" i="23"/>
  <c r="P256" i="23"/>
  <c r="Q256" i="23"/>
  <c r="R256" i="23"/>
  <c r="S256" i="23"/>
  <c r="T256" i="23"/>
  <c r="U256" i="23"/>
  <c r="V256" i="23"/>
  <c r="W256" i="23"/>
  <c r="A257" i="23"/>
  <c r="B257" i="23"/>
  <c r="I257" i="23"/>
  <c r="J257" i="23"/>
  <c r="K257" i="23"/>
  <c r="L257" i="23"/>
  <c r="M257" i="23"/>
  <c r="N257" i="23"/>
  <c r="P257" i="23"/>
  <c r="Q257" i="23"/>
  <c r="R257" i="23"/>
  <c r="S257" i="23"/>
  <c r="T257" i="23"/>
  <c r="U257" i="23"/>
  <c r="V257" i="23"/>
  <c r="W257" i="23"/>
  <c r="A258" i="23"/>
  <c r="B258" i="23"/>
  <c r="I258" i="23"/>
  <c r="J258" i="23"/>
  <c r="K258" i="23"/>
  <c r="L258" i="23"/>
  <c r="M258" i="23"/>
  <c r="N258" i="23"/>
  <c r="P258" i="23"/>
  <c r="Q258" i="23"/>
  <c r="R258" i="23"/>
  <c r="S258" i="23"/>
  <c r="T258" i="23"/>
  <c r="U258" i="23"/>
  <c r="V258" i="23"/>
  <c r="W258" i="23"/>
  <c r="A259" i="23"/>
  <c r="B259" i="23"/>
  <c r="I259" i="23"/>
  <c r="J259" i="23"/>
  <c r="K259" i="23"/>
  <c r="L259" i="23"/>
  <c r="M259" i="23"/>
  <c r="N259" i="23"/>
  <c r="P259" i="23"/>
  <c r="Q259" i="23"/>
  <c r="R259" i="23"/>
  <c r="S259" i="23"/>
  <c r="T259" i="23"/>
  <c r="U259" i="23"/>
  <c r="V259" i="23"/>
  <c r="W259" i="23"/>
  <c r="A260" i="23"/>
  <c r="B260" i="23"/>
  <c r="I260" i="23"/>
  <c r="J260" i="23"/>
  <c r="K260" i="23"/>
  <c r="L260" i="23"/>
  <c r="M260" i="23"/>
  <c r="N260" i="23"/>
  <c r="P260" i="23"/>
  <c r="Q260" i="23"/>
  <c r="R260" i="23"/>
  <c r="S260" i="23"/>
  <c r="T260" i="23"/>
  <c r="U260" i="23"/>
  <c r="V260" i="23"/>
  <c r="W260" i="23"/>
  <c r="A261" i="23"/>
  <c r="B261" i="23"/>
  <c r="I261" i="23"/>
  <c r="J261" i="23"/>
  <c r="K261" i="23"/>
  <c r="L261" i="23"/>
  <c r="M261" i="23"/>
  <c r="N261" i="23"/>
  <c r="P261" i="23"/>
  <c r="Q261" i="23"/>
  <c r="R261" i="23"/>
  <c r="S261" i="23"/>
  <c r="T261" i="23"/>
  <c r="U261" i="23"/>
  <c r="V261" i="23"/>
  <c r="W261" i="23"/>
  <c r="A262" i="23"/>
  <c r="B262" i="23"/>
  <c r="I262" i="23"/>
  <c r="J262" i="23"/>
  <c r="K262" i="23"/>
  <c r="L262" i="23"/>
  <c r="M262" i="23"/>
  <c r="N262" i="23"/>
  <c r="P262" i="23"/>
  <c r="Q262" i="23"/>
  <c r="R262" i="23"/>
  <c r="S262" i="23"/>
  <c r="T262" i="23"/>
  <c r="U262" i="23"/>
  <c r="V262" i="23"/>
  <c r="W262" i="23"/>
  <c r="A263" i="23"/>
  <c r="B263" i="23"/>
  <c r="I263" i="23"/>
  <c r="J263" i="23"/>
  <c r="K263" i="23"/>
  <c r="L263" i="23"/>
  <c r="M263" i="23"/>
  <c r="N263" i="23"/>
  <c r="P263" i="23"/>
  <c r="Q263" i="23"/>
  <c r="R263" i="23"/>
  <c r="S263" i="23"/>
  <c r="T263" i="23"/>
  <c r="U263" i="23"/>
  <c r="V263" i="23"/>
  <c r="W263" i="23"/>
  <c r="A264" i="23"/>
  <c r="B264" i="23"/>
  <c r="I264" i="23"/>
  <c r="J264" i="23"/>
  <c r="K264" i="23"/>
  <c r="L264" i="23"/>
  <c r="M264" i="23"/>
  <c r="N264" i="23"/>
  <c r="P264" i="23"/>
  <c r="Q264" i="23"/>
  <c r="R264" i="23"/>
  <c r="S264" i="23"/>
  <c r="T264" i="23"/>
  <c r="U264" i="23"/>
  <c r="V264" i="23"/>
  <c r="W264" i="23"/>
  <c r="A265" i="23"/>
  <c r="B265" i="23"/>
  <c r="I265" i="23"/>
  <c r="J265" i="23"/>
  <c r="K265" i="23"/>
  <c r="L265" i="23"/>
  <c r="M265" i="23"/>
  <c r="N265" i="23"/>
  <c r="P265" i="23"/>
  <c r="Q265" i="23"/>
  <c r="R265" i="23"/>
  <c r="S265" i="23"/>
  <c r="T265" i="23"/>
  <c r="U265" i="23"/>
  <c r="V265" i="23"/>
  <c r="W265" i="23"/>
  <c r="A266" i="23"/>
  <c r="B266" i="23"/>
  <c r="I266" i="23"/>
  <c r="J266" i="23"/>
  <c r="K266" i="23"/>
  <c r="L266" i="23"/>
  <c r="M266" i="23"/>
  <c r="N266" i="23"/>
  <c r="P266" i="23"/>
  <c r="Q266" i="23"/>
  <c r="R266" i="23"/>
  <c r="S266" i="23"/>
  <c r="T266" i="23"/>
  <c r="U266" i="23"/>
  <c r="V266" i="23"/>
  <c r="W266" i="23"/>
  <c r="A267" i="23"/>
  <c r="B267" i="23"/>
  <c r="I267" i="23"/>
  <c r="J267" i="23"/>
  <c r="K267" i="23"/>
  <c r="L267" i="23"/>
  <c r="M267" i="23"/>
  <c r="N267" i="23"/>
  <c r="P267" i="23"/>
  <c r="Q267" i="23"/>
  <c r="R267" i="23"/>
  <c r="S267" i="23"/>
  <c r="T267" i="23"/>
  <c r="U267" i="23"/>
  <c r="V267" i="23"/>
  <c r="W267" i="23"/>
  <c r="A268" i="23"/>
  <c r="B268" i="23"/>
  <c r="I268" i="23"/>
  <c r="J268" i="23"/>
  <c r="K268" i="23"/>
  <c r="L268" i="23"/>
  <c r="M268" i="23"/>
  <c r="N268" i="23"/>
  <c r="P268" i="23"/>
  <c r="Q268" i="23"/>
  <c r="R268" i="23"/>
  <c r="S268" i="23"/>
  <c r="T268" i="23"/>
  <c r="U268" i="23"/>
  <c r="V268" i="23"/>
  <c r="W268" i="23"/>
  <c r="A269" i="23"/>
  <c r="B269" i="23"/>
  <c r="I269" i="23"/>
  <c r="J269" i="23"/>
  <c r="K269" i="23"/>
  <c r="L269" i="23"/>
  <c r="M269" i="23"/>
  <c r="N269" i="23"/>
  <c r="P269" i="23"/>
  <c r="Q269" i="23"/>
  <c r="R269" i="23"/>
  <c r="S269" i="23"/>
  <c r="T269" i="23"/>
  <c r="U269" i="23"/>
  <c r="V269" i="23"/>
  <c r="W269" i="23"/>
  <c r="A270" i="23"/>
  <c r="B270" i="23"/>
  <c r="I270" i="23"/>
  <c r="J270" i="23"/>
  <c r="K270" i="23"/>
  <c r="L270" i="23"/>
  <c r="M270" i="23"/>
  <c r="N270" i="23"/>
  <c r="P270" i="23"/>
  <c r="Q270" i="23"/>
  <c r="R270" i="23"/>
  <c r="S270" i="23"/>
  <c r="T270" i="23"/>
  <c r="U270" i="23"/>
  <c r="V270" i="23"/>
  <c r="W270" i="23"/>
  <c r="A271" i="23"/>
  <c r="B271" i="23"/>
  <c r="I271" i="23"/>
  <c r="J271" i="23"/>
  <c r="K271" i="23"/>
  <c r="L271" i="23"/>
  <c r="M271" i="23"/>
  <c r="N271" i="23"/>
  <c r="P271" i="23"/>
  <c r="Q271" i="23"/>
  <c r="R271" i="23"/>
  <c r="S271" i="23"/>
  <c r="T271" i="23"/>
  <c r="U271" i="23"/>
  <c r="V271" i="23"/>
  <c r="W271" i="23"/>
  <c r="A272" i="23"/>
  <c r="B272" i="23"/>
  <c r="I272" i="23"/>
  <c r="J272" i="23"/>
  <c r="K272" i="23"/>
  <c r="L272" i="23"/>
  <c r="M272" i="23"/>
  <c r="N272" i="23"/>
  <c r="P272" i="23"/>
  <c r="Q272" i="23"/>
  <c r="R272" i="23"/>
  <c r="S272" i="23"/>
  <c r="T272" i="23"/>
  <c r="U272" i="23"/>
  <c r="V272" i="23"/>
  <c r="W272" i="23"/>
  <c r="A273" i="23"/>
  <c r="B273" i="23"/>
  <c r="I273" i="23"/>
  <c r="J273" i="23"/>
  <c r="K273" i="23"/>
  <c r="L273" i="23"/>
  <c r="M273" i="23"/>
  <c r="N273" i="23"/>
  <c r="P273" i="23"/>
  <c r="Q273" i="23"/>
  <c r="R273" i="23"/>
  <c r="S273" i="23"/>
  <c r="T273" i="23"/>
  <c r="U273" i="23"/>
  <c r="V273" i="23"/>
  <c r="W273" i="23"/>
  <c r="A274" i="23"/>
  <c r="B274" i="23"/>
  <c r="I274" i="23"/>
  <c r="J274" i="23"/>
  <c r="K274" i="23"/>
  <c r="L274" i="23"/>
  <c r="M274" i="23"/>
  <c r="N274" i="23"/>
  <c r="P274" i="23"/>
  <c r="Q274" i="23"/>
  <c r="R274" i="23"/>
  <c r="S274" i="23"/>
  <c r="T274" i="23"/>
  <c r="U274" i="23"/>
  <c r="V274" i="23"/>
  <c r="W274" i="23"/>
  <c r="A275" i="23"/>
  <c r="B275" i="23"/>
  <c r="I275" i="23"/>
  <c r="J275" i="23"/>
  <c r="K275" i="23"/>
  <c r="L275" i="23"/>
  <c r="M275" i="23"/>
  <c r="N275" i="23"/>
  <c r="P275" i="23"/>
  <c r="Q275" i="23"/>
  <c r="R275" i="23"/>
  <c r="S275" i="23"/>
  <c r="T275" i="23"/>
  <c r="U275" i="23"/>
  <c r="V275" i="23"/>
  <c r="W275" i="23"/>
  <c r="A276" i="23"/>
  <c r="B276" i="23"/>
  <c r="I276" i="23"/>
  <c r="J276" i="23"/>
  <c r="K276" i="23"/>
  <c r="L276" i="23"/>
  <c r="M276" i="23"/>
  <c r="N276" i="23"/>
  <c r="P276" i="23"/>
  <c r="Q276" i="23"/>
  <c r="R276" i="23"/>
  <c r="S276" i="23"/>
  <c r="T276" i="23"/>
  <c r="U276" i="23"/>
  <c r="V276" i="23"/>
  <c r="W276" i="23"/>
  <c r="A277" i="23"/>
  <c r="B277" i="23"/>
  <c r="I277" i="23"/>
  <c r="J277" i="23"/>
  <c r="K277" i="23"/>
  <c r="L277" i="23"/>
  <c r="M277" i="23"/>
  <c r="N277" i="23"/>
  <c r="P277" i="23"/>
  <c r="Q277" i="23"/>
  <c r="R277" i="23"/>
  <c r="S277" i="23"/>
  <c r="T277" i="23"/>
  <c r="U277" i="23"/>
  <c r="V277" i="23"/>
  <c r="W277" i="23"/>
  <c r="A278" i="23"/>
  <c r="B278" i="23"/>
  <c r="I278" i="23"/>
  <c r="J278" i="23"/>
  <c r="K278" i="23"/>
  <c r="L278" i="23"/>
  <c r="M278" i="23"/>
  <c r="N278" i="23"/>
  <c r="P278" i="23"/>
  <c r="Q278" i="23"/>
  <c r="R278" i="23"/>
  <c r="S278" i="23"/>
  <c r="T278" i="23"/>
  <c r="U278" i="23"/>
  <c r="V278" i="23"/>
  <c r="W278" i="23"/>
  <c r="A279" i="23"/>
  <c r="B279" i="23"/>
  <c r="I279" i="23"/>
  <c r="J279" i="23"/>
  <c r="K279" i="23"/>
  <c r="L279" i="23"/>
  <c r="M279" i="23"/>
  <c r="N279" i="23"/>
  <c r="P279" i="23"/>
  <c r="Q279" i="23"/>
  <c r="R279" i="23"/>
  <c r="S279" i="23"/>
  <c r="T279" i="23"/>
  <c r="U279" i="23"/>
  <c r="V279" i="23"/>
  <c r="W279" i="23"/>
  <c r="A280" i="23"/>
  <c r="B280" i="23"/>
  <c r="I280" i="23"/>
  <c r="J280" i="23"/>
  <c r="K280" i="23"/>
  <c r="L280" i="23"/>
  <c r="M280" i="23"/>
  <c r="N280" i="23"/>
  <c r="P280" i="23"/>
  <c r="Q280" i="23"/>
  <c r="R280" i="23"/>
  <c r="S280" i="23"/>
  <c r="T280" i="23"/>
  <c r="U280" i="23"/>
  <c r="V280" i="23"/>
  <c r="W280" i="23"/>
  <c r="A281" i="23"/>
  <c r="B281" i="23"/>
  <c r="I281" i="23"/>
  <c r="J281" i="23"/>
  <c r="K281" i="23"/>
  <c r="L281" i="23"/>
  <c r="M281" i="23"/>
  <c r="N281" i="23"/>
  <c r="P281" i="23"/>
  <c r="Q281" i="23"/>
  <c r="R281" i="23"/>
  <c r="S281" i="23"/>
  <c r="T281" i="23"/>
  <c r="U281" i="23"/>
  <c r="V281" i="23"/>
  <c r="W281" i="23"/>
  <c r="A282" i="23"/>
  <c r="B282" i="23"/>
  <c r="I282" i="23"/>
  <c r="J282" i="23"/>
  <c r="K282" i="23"/>
  <c r="L282" i="23"/>
  <c r="M282" i="23"/>
  <c r="N282" i="23"/>
  <c r="P282" i="23"/>
  <c r="Q282" i="23"/>
  <c r="R282" i="23"/>
  <c r="S282" i="23"/>
  <c r="T282" i="23"/>
  <c r="U282" i="23"/>
  <c r="V282" i="23"/>
  <c r="W282" i="23"/>
  <c r="A283" i="23"/>
  <c r="B283" i="23"/>
  <c r="I283" i="23"/>
  <c r="J283" i="23"/>
  <c r="K283" i="23"/>
  <c r="L283" i="23"/>
  <c r="M283" i="23"/>
  <c r="N283" i="23"/>
  <c r="P283" i="23"/>
  <c r="Q283" i="23"/>
  <c r="R283" i="23"/>
  <c r="S283" i="23"/>
  <c r="T283" i="23"/>
  <c r="U283" i="23"/>
  <c r="V283" i="23"/>
  <c r="W283" i="23"/>
  <c r="A284" i="23"/>
  <c r="B284" i="23"/>
  <c r="I284" i="23"/>
  <c r="J284" i="23"/>
  <c r="K284" i="23"/>
  <c r="L284" i="23"/>
  <c r="M284" i="23"/>
  <c r="N284" i="23"/>
  <c r="P284" i="23"/>
  <c r="Q284" i="23"/>
  <c r="R284" i="23"/>
  <c r="S284" i="23"/>
  <c r="T284" i="23"/>
  <c r="U284" i="23"/>
  <c r="V284" i="23"/>
  <c r="W284" i="23"/>
  <c r="A285" i="23"/>
  <c r="B285" i="23"/>
  <c r="I285" i="23"/>
  <c r="J285" i="23"/>
  <c r="K285" i="23"/>
  <c r="L285" i="23"/>
  <c r="M285" i="23"/>
  <c r="N285" i="23"/>
  <c r="P285" i="23"/>
  <c r="Q285" i="23"/>
  <c r="R285" i="23"/>
  <c r="S285" i="23"/>
  <c r="T285" i="23"/>
  <c r="U285" i="23"/>
  <c r="V285" i="23"/>
  <c r="W285" i="23"/>
  <c r="A286" i="23"/>
  <c r="B286" i="23"/>
  <c r="I286" i="23"/>
  <c r="J286" i="23"/>
  <c r="K286" i="23"/>
  <c r="L286" i="23"/>
  <c r="M286" i="23"/>
  <c r="N286" i="23"/>
  <c r="P286" i="23"/>
  <c r="Q286" i="23"/>
  <c r="R286" i="23"/>
  <c r="S286" i="23"/>
  <c r="T286" i="23"/>
  <c r="U286" i="23"/>
  <c r="V286" i="23"/>
  <c r="W286" i="23"/>
  <c r="A287" i="23"/>
  <c r="B287" i="23"/>
  <c r="I287" i="23"/>
  <c r="J287" i="23"/>
  <c r="K287" i="23"/>
  <c r="L287" i="23"/>
  <c r="M287" i="23"/>
  <c r="N287" i="23"/>
  <c r="P287" i="23"/>
  <c r="Q287" i="23"/>
  <c r="R287" i="23"/>
  <c r="S287" i="23"/>
  <c r="T287" i="23"/>
  <c r="U287" i="23"/>
  <c r="V287" i="23"/>
  <c r="W287" i="23"/>
  <c r="A288" i="23"/>
  <c r="B288" i="23"/>
  <c r="I288" i="23"/>
  <c r="J288" i="23"/>
  <c r="K288" i="23"/>
  <c r="L288" i="23"/>
  <c r="M288" i="23"/>
  <c r="N288" i="23"/>
  <c r="P288" i="23"/>
  <c r="Q288" i="23"/>
  <c r="R288" i="23"/>
  <c r="S288" i="23"/>
  <c r="T288" i="23"/>
  <c r="U288" i="23"/>
  <c r="V288" i="23"/>
  <c r="W288" i="23"/>
  <c r="A289" i="23"/>
  <c r="B289" i="23"/>
  <c r="I289" i="23"/>
  <c r="J289" i="23"/>
  <c r="K289" i="23"/>
  <c r="L289" i="23"/>
  <c r="M289" i="23"/>
  <c r="N289" i="23"/>
  <c r="P289" i="23"/>
  <c r="Q289" i="23"/>
  <c r="R289" i="23"/>
  <c r="S289" i="23"/>
  <c r="T289" i="23"/>
  <c r="U289" i="23"/>
  <c r="V289" i="23"/>
  <c r="W289" i="23"/>
  <c r="A290" i="23"/>
  <c r="B290" i="23"/>
  <c r="I290" i="23"/>
  <c r="J290" i="23"/>
  <c r="K290" i="23"/>
  <c r="L290" i="23"/>
  <c r="M290" i="23"/>
  <c r="N290" i="23"/>
  <c r="P290" i="23"/>
  <c r="Q290" i="23"/>
  <c r="R290" i="23"/>
  <c r="S290" i="23"/>
  <c r="T290" i="23"/>
  <c r="U290" i="23"/>
  <c r="V290" i="23"/>
  <c r="W290" i="23"/>
  <c r="A291" i="23"/>
  <c r="B291" i="23"/>
  <c r="I291" i="23"/>
  <c r="J291" i="23"/>
  <c r="K291" i="23"/>
  <c r="L291" i="23"/>
  <c r="M291" i="23"/>
  <c r="N291" i="23"/>
  <c r="P291" i="23"/>
  <c r="Q291" i="23"/>
  <c r="R291" i="23"/>
  <c r="S291" i="23"/>
  <c r="T291" i="23"/>
  <c r="U291" i="23"/>
  <c r="V291" i="23"/>
  <c r="W291" i="23"/>
  <c r="A292" i="23"/>
  <c r="B292" i="23"/>
  <c r="I292" i="23"/>
  <c r="J292" i="23"/>
  <c r="K292" i="23"/>
  <c r="L292" i="23"/>
  <c r="M292" i="23"/>
  <c r="N292" i="23"/>
  <c r="P292" i="23"/>
  <c r="Q292" i="23"/>
  <c r="R292" i="23"/>
  <c r="S292" i="23"/>
  <c r="T292" i="23"/>
  <c r="U292" i="23"/>
  <c r="V292" i="23"/>
  <c r="W292" i="23"/>
  <c r="A293" i="23"/>
  <c r="B293" i="23"/>
  <c r="I293" i="23"/>
  <c r="J293" i="23"/>
  <c r="K293" i="23"/>
  <c r="L293" i="23"/>
  <c r="M293" i="23"/>
  <c r="N293" i="23"/>
  <c r="P293" i="23"/>
  <c r="Q293" i="23"/>
  <c r="R293" i="23"/>
  <c r="S293" i="23"/>
  <c r="T293" i="23"/>
  <c r="U293" i="23"/>
  <c r="V293" i="23"/>
  <c r="W293" i="23"/>
  <c r="A294" i="23"/>
  <c r="B294" i="23"/>
  <c r="I294" i="23"/>
  <c r="J294" i="23"/>
  <c r="K294" i="23"/>
  <c r="L294" i="23"/>
  <c r="M294" i="23"/>
  <c r="N294" i="23"/>
  <c r="P294" i="23"/>
  <c r="Q294" i="23"/>
  <c r="R294" i="23"/>
  <c r="S294" i="23"/>
  <c r="T294" i="23"/>
  <c r="U294" i="23"/>
  <c r="V294" i="23"/>
  <c r="W294" i="23"/>
  <c r="A295" i="23"/>
  <c r="B295" i="23"/>
  <c r="I295" i="23"/>
  <c r="J295" i="23"/>
  <c r="K295" i="23"/>
  <c r="L295" i="23"/>
  <c r="M295" i="23"/>
  <c r="N295" i="23"/>
  <c r="P295" i="23"/>
  <c r="Q295" i="23"/>
  <c r="R295" i="23"/>
  <c r="S295" i="23"/>
  <c r="T295" i="23"/>
  <c r="U295" i="23"/>
  <c r="V295" i="23"/>
  <c r="W295" i="23"/>
  <c r="A296" i="23"/>
  <c r="B296" i="23"/>
  <c r="I296" i="23"/>
  <c r="J296" i="23"/>
  <c r="K296" i="23"/>
  <c r="L296" i="23"/>
  <c r="M296" i="23"/>
  <c r="N296" i="23"/>
  <c r="P296" i="23"/>
  <c r="Q296" i="23"/>
  <c r="R296" i="23"/>
  <c r="S296" i="23"/>
  <c r="T296" i="23"/>
  <c r="U296" i="23"/>
  <c r="V296" i="23"/>
  <c r="W296" i="23"/>
  <c r="A297" i="23"/>
  <c r="B297" i="23"/>
  <c r="I297" i="23"/>
  <c r="J297" i="23"/>
  <c r="K297" i="23"/>
  <c r="L297" i="23"/>
  <c r="M297" i="23"/>
  <c r="N297" i="23"/>
  <c r="P297" i="23"/>
  <c r="Q297" i="23"/>
  <c r="R297" i="23"/>
  <c r="S297" i="23"/>
  <c r="T297" i="23"/>
  <c r="U297" i="23"/>
  <c r="V297" i="23"/>
  <c r="W297" i="23"/>
  <c r="A298" i="23"/>
  <c r="B298" i="23"/>
  <c r="I298" i="23"/>
  <c r="J298" i="23"/>
  <c r="K298" i="23"/>
  <c r="L298" i="23"/>
  <c r="M298" i="23"/>
  <c r="N298" i="23"/>
  <c r="P298" i="23"/>
  <c r="Q298" i="23"/>
  <c r="R298" i="23"/>
  <c r="S298" i="23"/>
  <c r="T298" i="23"/>
  <c r="U298" i="23"/>
  <c r="V298" i="23"/>
  <c r="W298" i="23"/>
  <c r="A299" i="23"/>
  <c r="B299" i="23"/>
  <c r="I299" i="23"/>
  <c r="J299" i="23"/>
  <c r="K299" i="23"/>
  <c r="L299" i="23"/>
  <c r="M299" i="23"/>
  <c r="N299" i="23"/>
  <c r="P299" i="23"/>
  <c r="Q299" i="23"/>
  <c r="R299" i="23"/>
  <c r="S299" i="23"/>
  <c r="T299" i="23"/>
  <c r="U299" i="23"/>
  <c r="V299" i="23"/>
  <c r="W299" i="23"/>
  <c r="A300" i="23"/>
  <c r="B300" i="23"/>
  <c r="I300" i="23"/>
  <c r="J300" i="23"/>
  <c r="K300" i="23"/>
  <c r="L300" i="23"/>
  <c r="M300" i="23"/>
  <c r="N300" i="23"/>
  <c r="P300" i="23"/>
  <c r="Q300" i="23"/>
  <c r="R300" i="23"/>
  <c r="S300" i="23"/>
  <c r="T300" i="23"/>
  <c r="U300" i="23"/>
  <c r="V300" i="23"/>
  <c r="W300" i="23"/>
  <c r="A301" i="23"/>
  <c r="B301" i="23"/>
  <c r="I301" i="23"/>
  <c r="J301" i="23"/>
  <c r="K301" i="23"/>
  <c r="L301" i="23"/>
  <c r="M301" i="23"/>
  <c r="N301" i="23"/>
  <c r="P301" i="23"/>
  <c r="Q301" i="23"/>
  <c r="R301" i="23"/>
  <c r="S301" i="23"/>
  <c r="T301" i="23"/>
  <c r="U301" i="23"/>
  <c r="V301" i="23"/>
  <c r="W301" i="23"/>
  <c r="A302" i="23"/>
  <c r="B302" i="23"/>
  <c r="I302" i="23"/>
  <c r="J302" i="23"/>
  <c r="K302" i="23"/>
  <c r="L302" i="23"/>
  <c r="M302" i="23"/>
  <c r="N302" i="23"/>
  <c r="P302" i="23"/>
  <c r="Q302" i="23"/>
  <c r="R302" i="23"/>
  <c r="S302" i="23"/>
  <c r="T302" i="23"/>
  <c r="U302" i="23"/>
  <c r="V302" i="23"/>
  <c r="W302" i="23"/>
  <c r="A303" i="23"/>
  <c r="B303" i="23"/>
  <c r="I303" i="23"/>
  <c r="J303" i="23"/>
  <c r="K303" i="23"/>
  <c r="L303" i="23"/>
  <c r="M303" i="23"/>
  <c r="N303" i="23"/>
  <c r="P303" i="23"/>
  <c r="Q303" i="23"/>
  <c r="R303" i="23"/>
  <c r="S303" i="23"/>
  <c r="T303" i="23"/>
  <c r="U303" i="23"/>
  <c r="V303" i="23"/>
  <c r="W303" i="23"/>
  <c r="A304" i="23"/>
  <c r="B304" i="23"/>
  <c r="I304" i="23"/>
  <c r="J304" i="23"/>
  <c r="K304" i="23"/>
  <c r="L304" i="23"/>
  <c r="M304" i="23"/>
  <c r="N304" i="23"/>
  <c r="P304" i="23"/>
  <c r="Q304" i="23"/>
  <c r="R304" i="23"/>
  <c r="S304" i="23"/>
  <c r="T304" i="23"/>
  <c r="U304" i="23"/>
  <c r="V304" i="23"/>
  <c r="W304" i="23"/>
  <c r="A305" i="23"/>
  <c r="B305" i="23"/>
  <c r="I305" i="23"/>
  <c r="J305" i="23"/>
  <c r="K305" i="23"/>
  <c r="L305" i="23"/>
  <c r="M305" i="23"/>
  <c r="N305" i="23"/>
  <c r="P305" i="23"/>
  <c r="Q305" i="23"/>
  <c r="R305" i="23"/>
  <c r="S305" i="23"/>
  <c r="T305" i="23"/>
  <c r="U305" i="23"/>
  <c r="V305" i="23"/>
  <c r="W305" i="23"/>
  <c r="A306" i="23"/>
  <c r="B306" i="23"/>
  <c r="I306" i="23"/>
  <c r="J306" i="23"/>
  <c r="K306" i="23"/>
  <c r="L306" i="23"/>
  <c r="M306" i="23"/>
  <c r="N306" i="23"/>
  <c r="P306" i="23"/>
  <c r="Q306" i="23"/>
  <c r="R306" i="23"/>
  <c r="S306" i="23"/>
  <c r="T306" i="23"/>
  <c r="U306" i="23"/>
  <c r="V306" i="23"/>
  <c r="W306" i="23"/>
  <c r="A307" i="23"/>
  <c r="B307" i="23"/>
  <c r="I307" i="23"/>
  <c r="J307" i="23"/>
  <c r="K307" i="23"/>
  <c r="L307" i="23"/>
  <c r="M307" i="23"/>
  <c r="N307" i="23"/>
  <c r="P307" i="23"/>
  <c r="Q307" i="23"/>
  <c r="R307" i="23"/>
  <c r="S307" i="23"/>
  <c r="T307" i="23"/>
  <c r="U307" i="23"/>
  <c r="V307" i="23"/>
  <c r="W307" i="23"/>
  <c r="A308" i="23"/>
  <c r="B308" i="23"/>
  <c r="I308" i="23"/>
  <c r="J308" i="23"/>
  <c r="K308" i="23"/>
  <c r="L308" i="23"/>
  <c r="M308" i="23"/>
  <c r="N308" i="23"/>
  <c r="P308" i="23"/>
  <c r="Q308" i="23"/>
  <c r="R308" i="23"/>
  <c r="S308" i="23"/>
  <c r="T308" i="23"/>
  <c r="U308" i="23"/>
  <c r="V308" i="23"/>
  <c r="W308" i="23"/>
  <c r="A309" i="23"/>
  <c r="B309" i="23"/>
  <c r="I309" i="23"/>
  <c r="J309" i="23"/>
  <c r="K309" i="23"/>
  <c r="L309" i="23"/>
  <c r="M309" i="23"/>
  <c r="N309" i="23"/>
  <c r="P309" i="23"/>
  <c r="Q309" i="23"/>
  <c r="R309" i="23"/>
  <c r="S309" i="23"/>
  <c r="T309" i="23"/>
  <c r="U309" i="23"/>
  <c r="V309" i="23"/>
  <c r="W309" i="23"/>
  <c r="A310" i="23"/>
  <c r="B310" i="23"/>
  <c r="I310" i="23"/>
  <c r="J310" i="23"/>
  <c r="K310" i="23"/>
  <c r="L310" i="23"/>
  <c r="M310" i="23"/>
  <c r="N310" i="23"/>
  <c r="P310" i="23"/>
  <c r="Q310" i="23"/>
  <c r="R310" i="23"/>
  <c r="S310" i="23"/>
  <c r="T310" i="23"/>
  <c r="U310" i="23"/>
  <c r="V310" i="23"/>
  <c r="W310" i="23"/>
  <c r="A311" i="23"/>
  <c r="B311" i="23"/>
  <c r="I311" i="23"/>
  <c r="J311" i="23"/>
  <c r="K311" i="23"/>
  <c r="L311" i="23"/>
  <c r="M311" i="23"/>
  <c r="N311" i="23"/>
  <c r="P311" i="23"/>
  <c r="Q311" i="23"/>
  <c r="R311" i="23"/>
  <c r="S311" i="23"/>
  <c r="T311" i="23"/>
  <c r="U311" i="23"/>
  <c r="V311" i="23"/>
  <c r="W311" i="23"/>
  <c r="A312" i="23"/>
  <c r="B312" i="23"/>
  <c r="I312" i="23"/>
  <c r="J312" i="23"/>
  <c r="K312" i="23"/>
  <c r="L312" i="23"/>
  <c r="M312" i="23"/>
  <c r="N312" i="23"/>
  <c r="P312" i="23"/>
  <c r="Q312" i="23"/>
  <c r="R312" i="23"/>
  <c r="S312" i="23"/>
  <c r="T312" i="23"/>
  <c r="U312" i="23"/>
  <c r="V312" i="23"/>
  <c r="W312" i="23"/>
  <c r="A313" i="23"/>
  <c r="B313" i="23"/>
  <c r="I313" i="23"/>
  <c r="J313" i="23"/>
  <c r="K313" i="23"/>
  <c r="L313" i="23"/>
  <c r="M313" i="23"/>
  <c r="N313" i="23"/>
  <c r="P313" i="23"/>
  <c r="Q313" i="23"/>
  <c r="R313" i="23"/>
  <c r="S313" i="23"/>
  <c r="T313" i="23"/>
  <c r="U313" i="23"/>
  <c r="V313" i="23"/>
  <c r="W313" i="23"/>
  <c r="A314" i="23"/>
  <c r="B314" i="23"/>
  <c r="I314" i="23"/>
  <c r="J314" i="23"/>
  <c r="K314" i="23"/>
  <c r="L314" i="23"/>
  <c r="M314" i="23"/>
  <c r="N314" i="23"/>
  <c r="P314" i="23"/>
  <c r="Q314" i="23"/>
  <c r="R314" i="23"/>
  <c r="S314" i="23"/>
  <c r="T314" i="23"/>
  <c r="U314" i="23"/>
  <c r="V314" i="23"/>
  <c r="W314" i="23"/>
  <c r="A315" i="23"/>
  <c r="B315" i="23"/>
  <c r="I315" i="23"/>
  <c r="J315" i="23"/>
  <c r="K315" i="23"/>
  <c r="L315" i="23"/>
  <c r="M315" i="23"/>
  <c r="N315" i="23"/>
  <c r="P315" i="23"/>
  <c r="Q315" i="23"/>
  <c r="R315" i="23"/>
  <c r="S315" i="23"/>
  <c r="T315" i="23"/>
  <c r="U315" i="23"/>
  <c r="V315" i="23"/>
  <c r="W315" i="23"/>
  <c r="A316" i="23"/>
  <c r="B316" i="23"/>
  <c r="I316" i="23"/>
  <c r="J316" i="23"/>
  <c r="K316" i="23"/>
  <c r="L316" i="23"/>
  <c r="M316" i="23"/>
  <c r="N316" i="23"/>
  <c r="P316" i="23"/>
  <c r="Q316" i="23"/>
  <c r="R316" i="23"/>
  <c r="S316" i="23"/>
  <c r="T316" i="23"/>
  <c r="U316" i="23"/>
  <c r="V316" i="23"/>
  <c r="W316" i="23"/>
  <c r="A317" i="23"/>
  <c r="B317" i="23"/>
  <c r="I317" i="23"/>
  <c r="J317" i="23"/>
  <c r="K317" i="23"/>
  <c r="L317" i="23"/>
  <c r="M317" i="23"/>
  <c r="N317" i="23"/>
  <c r="P317" i="23"/>
  <c r="Q317" i="23"/>
  <c r="R317" i="23"/>
  <c r="S317" i="23"/>
  <c r="T317" i="23"/>
  <c r="U317" i="23"/>
  <c r="V317" i="23"/>
  <c r="W317" i="23"/>
  <c r="A318" i="23"/>
  <c r="B318" i="23"/>
  <c r="I318" i="23"/>
  <c r="J318" i="23"/>
  <c r="K318" i="23"/>
  <c r="L318" i="23"/>
  <c r="M318" i="23"/>
  <c r="N318" i="23"/>
  <c r="P318" i="23"/>
  <c r="Q318" i="23"/>
  <c r="R318" i="23"/>
  <c r="S318" i="23"/>
  <c r="T318" i="23"/>
  <c r="U318" i="23"/>
  <c r="V318" i="23"/>
  <c r="W318" i="23"/>
  <c r="A319" i="23"/>
  <c r="B319" i="23"/>
  <c r="I319" i="23"/>
  <c r="J319" i="23"/>
  <c r="K319" i="23"/>
  <c r="L319" i="23"/>
  <c r="M319" i="23"/>
  <c r="N319" i="23"/>
  <c r="P319" i="23"/>
  <c r="Q319" i="23"/>
  <c r="R319" i="23"/>
  <c r="S319" i="23"/>
  <c r="T319" i="23"/>
  <c r="U319" i="23"/>
  <c r="V319" i="23"/>
  <c r="W319" i="23"/>
  <c r="A320" i="23"/>
  <c r="B320" i="23"/>
  <c r="I320" i="23"/>
  <c r="J320" i="23"/>
  <c r="K320" i="23"/>
  <c r="L320" i="23"/>
  <c r="M320" i="23"/>
  <c r="N320" i="23"/>
  <c r="P320" i="23"/>
  <c r="Q320" i="23"/>
  <c r="R320" i="23"/>
  <c r="S320" i="23"/>
  <c r="T320" i="23"/>
  <c r="U320" i="23"/>
  <c r="V320" i="23"/>
  <c r="W320" i="23"/>
  <c r="A321" i="23"/>
  <c r="B321" i="23"/>
  <c r="I321" i="23"/>
  <c r="J321" i="23"/>
  <c r="K321" i="23"/>
  <c r="L321" i="23"/>
  <c r="M321" i="23"/>
  <c r="N321" i="23"/>
  <c r="P321" i="23"/>
  <c r="Q321" i="23"/>
  <c r="R321" i="23"/>
  <c r="S321" i="23"/>
  <c r="T321" i="23"/>
  <c r="U321" i="23"/>
  <c r="V321" i="23"/>
  <c r="W321" i="23"/>
  <c r="A322" i="23"/>
  <c r="B322" i="23"/>
  <c r="I322" i="23"/>
  <c r="J322" i="23"/>
  <c r="K322" i="23"/>
  <c r="L322" i="23"/>
  <c r="M322" i="23"/>
  <c r="N322" i="23"/>
  <c r="P322" i="23"/>
  <c r="Q322" i="23"/>
  <c r="R322" i="23"/>
  <c r="S322" i="23"/>
  <c r="T322" i="23"/>
  <c r="U322" i="23"/>
  <c r="V322" i="23"/>
  <c r="W322" i="23"/>
  <c r="A323" i="23"/>
  <c r="B323" i="23"/>
  <c r="I323" i="23"/>
  <c r="J323" i="23"/>
  <c r="K323" i="23"/>
  <c r="L323" i="23"/>
  <c r="M323" i="23"/>
  <c r="N323" i="23"/>
  <c r="P323" i="23"/>
  <c r="Q323" i="23"/>
  <c r="R323" i="23"/>
  <c r="S323" i="23"/>
  <c r="T323" i="23"/>
  <c r="U323" i="23"/>
  <c r="V323" i="23"/>
  <c r="W323" i="23"/>
  <c r="A324" i="23"/>
  <c r="B324" i="23"/>
  <c r="I324" i="23"/>
  <c r="J324" i="23"/>
  <c r="K324" i="23"/>
  <c r="L324" i="23"/>
  <c r="M324" i="23"/>
  <c r="N324" i="23"/>
  <c r="P324" i="23"/>
  <c r="Q324" i="23"/>
  <c r="R324" i="23"/>
  <c r="S324" i="23"/>
  <c r="T324" i="23"/>
  <c r="U324" i="23"/>
  <c r="V324" i="23"/>
  <c r="W324" i="23"/>
  <c r="A325" i="23"/>
  <c r="B325" i="23"/>
  <c r="I325" i="23"/>
  <c r="J325" i="23"/>
  <c r="K325" i="23"/>
  <c r="L325" i="23"/>
  <c r="M325" i="23"/>
  <c r="N325" i="23"/>
  <c r="P325" i="23"/>
  <c r="Q325" i="23"/>
  <c r="R325" i="23"/>
  <c r="S325" i="23"/>
  <c r="T325" i="23"/>
  <c r="U325" i="23"/>
  <c r="V325" i="23"/>
  <c r="W325" i="23"/>
  <c r="A326" i="23"/>
  <c r="B326" i="23"/>
  <c r="I326" i="23"/>
  <c r="J326" i="23"/>
  <c r="K326" i="23"/>
  <c r="L326" i="23"/>
  <c r="M326" i="23"/>
  <c r="N326" i="23"/>
  <c r="P326" i="23"/>
  <c r="Q326" i="23"/>
  <c r="R326" i="23"/>
  <c r="S326" i="23"/>
  <c r="T326" i="23"/>
  <c r="U326" i="23"/>
  <c r="V326" i="23"/>
  <c r="W326" i="23"/>
  <c r="A327" i="23"/>
  <c r="B327" i="23"/>
  <c r="I327" i="23"/>
  <c r="J327" i="23"/>
  <c r="K327" i="23"/>
  <c r="L327" i="23"/>
  <c r="M327" i="23"/>
  <c r="N327" i="23"/>
  <c r="P327" i="23"/>
  <c r="Q327" i="23"/>
  <c r="R327" i="23"/>
  <c r="S327" i="23"/>
  <c r="T327" i="23"/>
  <c r="U327" i="23"/>
  <c r="V327" i="23"/>
  <c r="W327" i="23"/>
  <c r="A328" i="23"/>
  <c r="B328" i="23"/>
  <c r="I328" i="23"/>
  <c r="J328" i="23"/>
  <c r="K328" i="23"/>
  <c r="L328" i="23"/>
  <c r="M328" i="23"/>
  <c r="N328" i="23"/>
  <c r="P328" i="23"/>
  <c r="Q328" i="23"/>
  <c r="R328" i="23"/>
  <c r="S328" i="23"/>
  <c r="T328" i="23"/>
  <c r="U328" i="23"/>
  <c r="V328" i="23"/>
  <c r="W328" i="23"/>
  <c r="A329" i="23"/>
  <c r="B329" i="23"/>
  <c r="I329" i="23"/>
  <c r="J329" i="23"/>
  <c r="K329" i="23"/>
  <c r="L329" i="23"/>
  <c r="M329" i="23"/>
  <c r="N329" i="23"/>
  <c r="P329" i="23"/>
  <c r="Q329" i="23"/>
  <c r="R329" i="23"/>
  <c r="S329" i="23"/>
  <c r="T329" i="23"/>
  <c r="U329" i="23"/>
  <c r="V329" i="23"/>
  <c r="W329" i="23"/>
  <c r="A330" i="23"/>
  <c r="B330" i="23"/>
  <c r="I330" i="23"/>
  <c r="J330" i="23"/>
  <c r="K330" i="23"/>
  <c r="L330" i="23"/>
  <c r="M330" i="23"/>
  <c r="N330" i="23"/>
  <c r="P330" i="23"/>
  <c r="Q330" i="23"/>
  <c r="R330" i="23"/>
  <c r="S330" i="23"/>
  <c r="T330" i="23"/>
  <c r="U330" i="23"/>
  <c r="V330" i="23"/>
  <c r="W330" i="23"/>
  <c r="A331" i="23"/>
  <c r="B331" i="23"/>
  <c r="I331" i="23"/>
  <c r="J331" i="23"/>
  <c r="K331" i="23"/>
  <c r="L331" i="23"/>
  <c r="M331" i="23"/>
  <c r="N331" i="23"/>
  <c r="P331" i="23"/>
  <c r="Q331" i="23"/>
  <c r="R331" i="23"/>
  <c r="S331" i="23"/>
  <c r="T331" i="23"/>
  <c r="U331" i="23"/>
  <c r="V331" i="23"/>
  <c r="W331" i="23"/>
  <c r="A332" i="23"/>
  <c r="B332" i="23"/>
  <c r="I332" i="23"/>
  <c r="J332" i="23"/>
  <c r="K332" i="23"/>
  <c r="L332" i="23"/>
  <c r="M332" i="23"/>
  <c r="N332" i="23"/>
  <c r="P332" i="23"/>
  <c r="Q332" i="23"/>
  <c r="R332" i="23"/>
  <c r="S332" i="23"/>
  <c r="T332" i="23"/>
  <c r="U332" i="23"/>
  <c r="V332" i="23"/>
  <c r="W332" i="23"/>
  <c r="A333" i="23"/>
  <c r="B333" i="23"/>
  <c r="I333" i="23"/>
  <c r="J333" i="23"/>
  <c r="K333" i="23"/>
  <c r="L333" i="23"/>
  <c r="M333" i="23"/>
  <c r="N333" i="23"/>
  <c r="P333" i="23"/>
  <c r="Q333" i="23"/>
  <c r="R333" i="23"/>
  <c r="S333" i="23"/>
  <c r="T333" i="23"/>
  <c r="U333" i="23"/>
  <c r="V333" i="23"/>
  <c r="W333" i="23"/>
  <c r="A334" i="23"/>
  <c r="B334" i="23"/>
  <c r="I334" i="23"/>
  <c r="J334" i="23"/>
  <c r="K334" i="23"/>
  <c r="L334" i="23"/>
  <c r="M334" i="23"/>
  <c r="N334" i="23"/>
  <c r="P334" i="23"/>
  <c r="Q334" i="23"/>
  <c r="R334" i="23"/>
  <c r="S334" i="23"/>
  <c r="T334" i="23"/>
  <c r="U334" i="23"/>
  <c r="V334" i="23"/>
  <c r="W334" i="23"/>
  <c r="A335" i="23"/>
  <c r="B335" i="23"/>
  <c r="I335" i="23"/>
  <c r="J335" i="23"/>
  <c r="K335" i="23"/>
  <c r="L335" i="23"/>
  <c r="M335" i="23"/>
  <c r="N335" i="23"/>
  <c r="P335" i="23"/>
  <c r="Q335" i="23"/>
  <c r="R335" i="23"/>
  <c r="S335" i="23"/>
  <c r="T335" i="23"/>
  <c r="U335" i="23"/>
  <c r="V335" i="23"/>
  <c r="W335" i="23"/>
  <c r="A336" i="23"/>
  <c r="B336" i="23"/>
  <c r="I336" i="23"/>
  <c r="J336" i="23"/>
  <c r="K336" i="23"/>
  <c r="L336" i="23"/>
  <c r="M336" i="23"/>
  <c r="N336" i="23"/>
  <c r="P336" i="23"/>
  <c r="Q336" i="23"/>
  <c r="R336" i="23"/>
  <c r="S336" i="23"/>
  <c r="T336" i="23"/>
  <c r="U336" i="23"/>
  <c r="V336" i="23"/>
  <c r="W336" i="23"/>
  <c r="A337" i="23"/>
  <c r="B337" i="23"/>
  <c r="I337" i="23"/>
  <c r="J337" i="23"/>
  <c r="K337" i="23"/>
  <c r="L337" i="23"/>
  <c r="M337" i="23"/>
  <c r="N337" i="23"/>
  <c r="P337" i="23"/>
  <c r="Q337" i="23"/>
  <c r="R337" i="23"/>
  <c r="S337" i="23"/>
  <c r="T337" i="23"/>
  <c r="U337" i="23"/>
  <c r="V337" i="23"/>
  <c r="W337" i="23"/>
  <c r="A338" i="23"/>
  <c r="B338" i="23"/>
  <c r="I338" i="23"/>
  <c r="J338" i="23"/>
  <c r="K338" i="23"/>
  <c r="L338" i="23"/>
  <c r="M338" i="23"/>
  <c r="N338" i="23"/>
  <c r="P338" i="23"/>
  <c r="Q338" i="23"/>
  <c r="R338" i="23"/>
  <c r="S338" i="23"/>
  <c r="T338" i="23"/>
  <c r="U338" i="23"/>
  <c r="V338" i="23"/>
  <c r="W338" i="23"/>
  <c r="A339" i="23"/>
  <c r="B339" i="23"/>
  <c r="I339" i="23"/>
  <c r="J339" i="23"/>
  <c r="K339" i="23"/>
  <c r="L339" i="23"/>
  <c r="M339" i="23"/>
  <c r="N339" i="23"/>
  <c r="P339" i="23"/>
  <c r="Q339" i="23"/>
  <c r="R339" i="23"/>
  <c r="S339" i="23"/>
  <c r="T339" i="23"/>
  <c r="U339" i="23"/>
  <c r="V339" i="23"/>
  <c r="W339" i="23"/>
  <c r="A340" i="23"/>
  <c r="B340" i="23"/>
  <c r="I340" i="23"/>
  <c r="J340" i="23"/>
  <c r="K340" i="23"/>
  <c r="L340" i="23"/>
  <c r="M340" i="23"/>
  <c r="N340" i="23"/>
  <c r="P340" i="23"/>
  <c r="Q340" i="23"/>
  <c r="R340" i="23"/>
  <c r="S340" i="23"/>
  <c r="T340" i="23"/>
  <c r="U340" i="23"/>
  <c r="V340" i="23"/>
  <c r="W340" i="23"/>
  <c r="A341" i="23"/>
  <c r="B341" i="23"/>
  <c r="I341" i="23"/>
  <c r="J341" i="23"/>
  <c r="K341" i="23"/>
  <c r="L341" i="23"/>
  <c r="M341" i="23"/>
  <c r="N341" i="23"/>
  <c r="P341" i="23"/>
  <c r="Q341" i="23"/>
  <c r="R341" i="23"/>
  <c r="S341" i="23"/>
  <c r="T341" i="23"/>
  <c r="U341" i="23"/>
  <c r="V341" i="23"/>
  <c r="W341" i="23"/>
  <c r="A342" i="23"/>
  <c r="B342" i="23"/>
  <c r="I342" i="23"/>
  <c r="J342" i="23"/>
  <c r="K342" i="23"/>
  <c r="L342" i="23"/>
  <c r="M342" i="23"/>
  <c r="N342" i="23"/>
  <c r="P342" i="23"/>
  <c r="Q342" i="23"/>
  <c r="R342" i="23"/>
  <c r="S342" i="23"/>
  <c r="T342" i="23"/>
  <c r="U342" i="23"/>
  <c r="V342" i="23"/>
  <c r="W342" i="23"/>
  <c r="A343" i="23"/>
  <c r="B343" i="23"/>
  <c r="I343" i="23"/>
  <c r="J343" i="23"/>
  <c r="K343" i="23"/>
  <c r="L343" i="23"/>
  <c r="M343" i="23"/>
  <c r="N343" i="23"/>
  <c r="P343" i="23"/>
  <c r="Q343" i="23"/>
  <c r="R343" i="23"/>
  <c r="S343" i="23"/>
  <c r="T343" i="23"/>
  <c r="U343" i="23"/>
  <c r="V343" i="23"/>
  <c r="W343" i="23"/>
  <c r="A344" i="23"/>
  <c r="B344" i="23"/>
  <c r="I344" i="23"/>
  <c r="J344" i="23"/>
  <c r="K344" i="23"/>
  <c r="L344" i="23"/>
  <c r="M344" i="23"/>
  <c r="N344" i="23"/>
  <c r="P344" i="23"/>
  <c r="Q344" i="23"/>
  <c r="R344" i="23"/>
  <c r="S344" i="23"/>
  <c r="T344" i="23"/>
  <c r="U344" i="23"/>
  <c r="V344" i="23"/>
  <c r="W344" i="23"/>
  <c r="A345" i="23"/>
  <c r="B345" i="23"/>
  <c r="I345" i="23"/>
  <c r="J345" i="23"/>
  <c r="K345" i="23"/>
  <c r="L345" i="23"/>
  <c r="M345" i="23"/>
  <c r="N345" i="23"/>
  <c r="P345" i="23"/>
  <c r="Q345" i="23"/>
  <c r="R345" i="23"/>
  <c r="S345" i="23"/>
  <c r="T345" i="23"/>
  <c r="U345" i="23"/>
  <c r="V345" i="23"/>
  <c r="W345" i="23"/>
  <c r="A346" i="23"/>
  <c r="B346" i="23"/>
  <c r="I346" i="23"/>
  <c r="J346" i="23"/>
  <c r="K346" i="23"/>
  <c r="L346" i="23"/>
  <c r="M346" i="23"/>
  <c r="N346" i="23"/>
  <c r="P346" i="23"/>
  <c r="Q346" i="23"/>
  <c r="R346" i="23"/>
  <c r="S346" i="23"/>
  <c r="T346" i="23"/>
  <c r="U346" i="23"/>
  <c r="V346" i="23"/>
  <c r="W346" i="23"/>
  <c r="A347" i="23"/>
  <c r="B347" i="23"/>
  <c r="I347" i="23"/>
  <c r="J347" i="23"/>
  <c r="K347" i="23"/>
  <c r="L347" i="23"/>
  <c r="M347" i="23"/>
  <c r="N347" i="23"/>
  <c r="P347" i="23"/>
  <c r="Q347" i="23"/>
  <c r="R347" i="23"/>
  <c r="S347" i="23"/>
  <c r="T347" i="23"/>
  <c r="U347" i="23"/>
  <c r="V347" i="23"/>
  <c r="W347" i="23"/>
  <c r="A348" i="23"/>
  <c r="B348" i="23"/>
  <c r="I348" i="23"/>
  <c r="J348" i="23"/>
  <c r="K348" i="23"/>
  <c r="L348" i="23"/>
  <c r="M348" i="23"/>
  <c r="N348" i="23"/>
  <c r="P348" i="23"/>
  <c r="Q348" i="23"/>
  <c r="R348" i="23"/>
  <c r="S348" i="23"/>
  <c r="T348" i="23"/>
  <c r="U348" i="23"/>
  <c r="V348" i="23"/>
  <c r="W348" i="23"/>
  <c r="A349" i="23"/>
  <c r="B349" i="23"/>
  <c r="I349" i="23"/>
  <c r="J349" i="23"/>
  <c r="K349" i="23"/>
  <c r="L349" i="23"/>
  <c r="M349" i="23"/>
  <c r="N349" i="23"/>
  <c r="P349" i="23"/>
  <c r="Q349" i="23"/>
  <c r="R349" i="23"/>
  <c r="S349" i="23"/>
  <c r="T349" i="23"/>
  <c r="U349" i="23"/>
  <c r="V349" i="23"/>
  <c r="W349" i="23"/>
  <c r="A350" i="23"/>
  <c r="B350" i="23"/>
  <c r="I350" i="23"/>
  <c r="J350" i="23"/>
  <c r="K350" i="23"/>
  <c r="L350" i="23"/>
  <c r="M350" i="23"/>
  <c r="N350" i="23"/>
  <c r="P350" i="23"/>
  <c r="Q350" i="23"/>
  <c r="R350" i="23"/>
  <c r="S350" i="23"/>
  <c r="T350" i="23"/>
  <c r="U350" i="23"/>
  <c r="V350" i="23"/>
  <c r="W350" i="23"/>
  <c r="A351" i="23"/>
  <c r="B351" i="23"/>
  <c r="I351" i="23"/>
  <c r="J351" i="23"/>
  <c r="K351" i="23"/>
  <c r="L351" i="23"/>
  <c r="M351" i="23"/>
  <c r="N351" i="23"/>
  <c r="P351" i="23"/>
  <c r="Q351" i="23"/>
  <c r="R351" i="23"/>
  <c r="S351" i="23"/>
  <c r="T351" i="23"/>
  <c r="U351" i="23"/>
  <c r="V351" i="23"/>
  <c r="W351" i="23"/>
  <c r="A352" i="23"/>
  <c r="B352" i="23"/>
  <c r="I352" i="23"/>
  <c r="J352" i="23"/>
  <c r="K352" i="23"/>
  <c r="L352" i="23"/>
  <c r="M352" i="23"/>
  <c r="N352" i="23"/>
  <c r="P352" i="23"/>
  <c r="Q352" i="23"/>
  <c r="R352" i="23"/>
  <c r="S352" i="23"/>
  <c r="T352" i="23"/>
  <c r="U352" i="23"/>
  <c r="V352" i="23"/>
  <c r="W352" i="23"/>
  <c r="A353" i="23"/>
  <c r="B353" i="23"/>
  <c r="I353" i="23"/>
  <c r="J353" i="23"/>
  <c r="K353" i="23"/>
  <c r="L353" i="23"/>
  <c r="M353" i="23"/>
  <c r="N353" i="23"/>
  <c r="P353" i="23"/>
  <c r="Q353" i="23"/>
  <c r="R353" i="23"/>
  <c r="S353" i="23"/>
  <c r="T353" i="23"/>
  <c r="U353" i="23"/>
  <c r="V353" i="23"/>
  <c r="W353" i="23"/>
  <c r="A354" i="23"/>
  <c r="B354" i="23"/>
  <c r="I354" i="23"/>
  <c r="J354" i="23"/>
  <c r="K354" i="23"/>
  <c r="L354" i="23"/>
  <c r="M354" i="23"/>
  <c r="N354" i="23"/>
  <c r="P354" i="23"/>
  <c r="Q354" i="23"/>
  <c r="R354" i="23"/>
  <c r="S354" i="23"/>
  <c r="T354" i="23"/>
  <c r="U354" i="23"/>
  <c r="V354" i="23"/>
  <c r="W354" i="23"/>
  <c r="A355" i="23"/>
  <c r="B355" i="23"/>
  <c r="I355" i="23"/>
  <c r="J355" i="23"/>
  <c r="K355" i="23"/>
  <c r="L355" i="23"/>
  <c r="M355" i="23"/>
  <c r="N355" i="23"/>
  <c r="P355" i="23"/>
  <c r="Q355" i="23"/>
  <c r="R355" i="23"/>
  <c r="S355" i="23"/>
  <c r="T355" i="23"/>
  <c r="U355" i="23"/>
  <c r="V355" i="23"/>
  <c r="W355" i="23"/>
  <c r="A356" i="23"/>
  <c r="B356" i="23"/>
  <c r="I356" i="23"/>
  <c r="J356" i="23"/>
  <c r="K356" i="23"/>
  <c r="L356" i="23"/>
  <c r="M356" i="23"/>
  <c r="N356" i="23"/>
  <c r="P356" i="23"/>
  <c r="Q356" i="23"/>
  <c r="R356" i="23"/>
  <c r="S356" i="23"/>
  <c r="T356" i="23"/>
  <c r="U356" i="23"/>
  <c r="V356" i="23"/>
  <c r="W356" i="23"/>
  <c r="A357" i="23"/>
  <c r="B357" i="23"/>
  <c r="I357" i="23"/>
  <c r="J357" i="23"/>
  <c r="K357" i="23"/>
  <c r="L357" i="23"/>
  <c r="M357" i="23"/>
  <c r="N357" i="23"/>
  <c r="P357" i="23"/>
  <c r="Q357" i="23"/>
  <c r="R357" i="23"/>
  <c r="S357" i="23"/>
  <c r="T357" i="23"/>
  <c r="U357" i="23"/>
  <c r="V357" i="23"/>
  <c r="W357" i="23"/>
  <c r="A358" i="23"/>
  <c r="B358" i="23"/>
  <c r="I358" i="23"/>
  <c r="J358" i="23"/>
  <c r="K358" i="23"/>
  <c r="L358" i="23"/>
  <c r="M358" i="23"/>
  <c r="N358" i="23"/>
  <c r="P358" i="23"/>
  <c r="Q358" i="23"/>
  <c r="R358" i="23"/>
  <c r="S358" i="23"/>
  <c r="T358" i="23"/>
  <c r="U358" i="23"/>
  <c r="V358" i="23"/>
  <c r="W358" i="23"/>
  <c r="A359" i="23"/>
  <c r="B359" i="23"/>
  <c r="I359" i="23"/>
  <c r="J359" i="23"/>
  <c r="K359" i="23"/>
  <c r="L359" i="23"/>
  <c r="M359" i="23"/>
  <c r="N359" i="23"/>
  <c r="P359" i="23"/>
  <c r="Q359" i="23"/>
  <c r="R359" i="23"/>
  <c r="S359" i="23"/>
  <c r="T359" i="23"/>
  <c r="U359" i="23"/>
  <c r="V359" i="23"/>
  <c r="W359" i="23"/>
  <c r="A360" i="23"/>
  <c r="B360" i="23"/>
  <c r="I360" i="23"/>
  <c r="J360" i="23"/>
  <c r="K360" i="23"/>
  <c r="L360" i="23"/>
  <c r="M360" i="23"/>
  <c r="N360" i="23"/>
  <c r="P360" i="23"/>
  <c r="Q360" i="23"/>
  <c r="R360" i="23"/>
  <c r="S360" i="23"/>
  <c r="T360" i="23"/>
  <c r="U360" i="23"/>
  <c r="V360" i="23"/>
  <c r="W360" i="23"/>
  <c r="A361" i="23"/>
  <c r="B361" i="23"/>
  <c r="I361" i="23"/>
  <c r="J361" i="23"/>
  <c r="K361" i="23"/>
  <c r="L361" i="23"/>
  <c r="M361" i="23"/>
  <c r="N361" i="23"/>
  <c r="P361" i="23"/>
  <c r="Q361" i="23"/>
  <c r="R361" i="23"/>
  <c r="S361" i="23"/>
  <c r="T361" i="23"/>
  <c r="U361" i="23"/>
  <c r="V361" i="23"/>
  <c r="W361" i="23"/>
  <c r="A362" i="23"/>
  <c r="B362" i="23"/>
  <c r="I362" i="23"/>
  <c r="J362" i="23"/>
  <c r="K362" i="23"/>
  <c r="L362" i="23"/>
  <c r="M362" i="23"/>
  <c r="N362" i="23"/>
  <c r="P362" i="23"/>
  <c r="Q362" i="23"/>
  <c r="R362" i="23"/>
  <c r="S362" i="23"/>
  <c r="T362" i="23"/>
  <c r="U362" i="23"/>
  <c r="V362" i="23"/>
  <c r="W362" i="23"/>
  <c r="A363" i="23"/>
  <c r="B363" i="23"/>
  <c r="I363" i="23"/>
  <c r="J363" i="23"/>
  <c r="K363" i="23"/>
  <c r="L363" i="23"/>
  <c r="M363" i="23"/>
  <c r="N363" i="23"/>
  <c r="P363" i="23"/>
  <c r="Q363" i="23"/>
  <c r="R363" i="23"/>
  <c r="S363" i="23"/>
  <c r="T363" i="23"/>
  <c r="U363" i="23"/>
  <c r="V363" i="23"/>
  <c r="W363" i="23"/>
  <c r="A364" i="23"/>
  <c r="B364" i="23"/>
  <c r="I364" i="23"/>
  <c r="J364" i="23"/>
  <c r="K364" i="23"/>
  <c r="L364" i="23"/>
  <c r="M364" i="23"/>
  <c r="N364" i="23"/>
  <c r="P364" i="23"/>
  <c r="Q364" i="23"/>
  <c r="R364" i="23"/>
  <c r="S364" i="23"/>
  <c r="T364" i="23"/>
  <c r="U364" i="23"/>
  <c r="V364" i="23"/>
  <c r="W364" i="23"/>
  <c r="A365" i="23"/>
  <c r="B365" i="23"/>
  <c r="I365" i="23"/>
  <c r="J365" i="23"/>
  <c r="K365" i="23"/>
  <c r="L365" i="23"/>
  <c r="M365" i="23"/>
  <c r="N365" i="23"/>
  <c r="P365" i="23"/>
  <c r="Q365" i="23"/>
  <c r="R365" i="23"/>
  <c r="S365" i="23"/>
  <c r="T365" i="23"/>
  <c r="U365" i="23"/>
  <c r="V365" i="23"/>
  <c r="W365" i="23"/>
  <c r="A366" i="23"/>
  <c r="B366" i="23"/>
  <c r="I366" i="23"/>
  <c r="J366" i="23"/>
  <c r="K366" i="23"/>
  <c r="L366" i="23"/>
  <c r="M366" i="23"/>
  <c r="N366" i="23"/>
  <c r="P366" i="23"/>
  <c r="Q366" i="23"/>
  <c r="R366" i="23"/>
  <c r="S366" i="23"/>
  <c r="T366" i="23"/>
  <c r="U366" i="23"/>
  <c r="V366" i="23"/>
  <c r="W366" i="23"/>
  <c r="A367" i="23"/>
  <c r="B367" i="23"/>
  <c r="I367" i="23"/>
  <c r="J367" i="23"/>
  <c r="K367" i="23"/>
  <c r="L367" i="23"/>
  <c r="M367" i="23"/>
  <c r="N367" i="23"/>
  <c r="P367" i="23"/>
  <c r="Q367" i="23"/>
  <c r="R367" i="23"/>
  <c r="S367" i="23"/>
  <c r="T367" i="23"/>
  <c r="U367" i="23"/>
  <c r="V367" i="23"/>
  <c r="W367" i="23"/>
  <c r="A368" i="23"/>
  <c r="B368" i="23"/>
  <c r="I368" i="23"/>
  <c r="J368" i="23"/>
  <c r="K368" i="23"/>
  <c r="L368" i="23"/>
  <c r="M368" i="23"/>
  <c r="N368" i="23"/>
  <c r="P368" i="23"/>
  <c r="Q368" i="23"/>
  <c r="R368" i="23"/>
  <c r="S368" i="23"/>
  <c r="T368" i="23"/>
  <c r="U368" i="23"/>
  <c r="V368" i="23"/>
  <c r="W368" i="23"/>
  <c r="A369" i="23"/>
  <c r="B369" i="23"/>
  <c r="I369" i="23"/>
  <c r="J369" i="23"/>
  <c r="K369" i="23"/>
  <c r="L369" i="23"/>
  <c r="M369" i="23"/>
  <c r="N369" i="23"/>
  <c r="P369" i="23"/>
  <c r="Q369" i="23"/>
  <c r="R369" i="23"/>
  <c r="S369" i="23"/>
  <c r="T369" i="23"/>
  <c r="U369" i="23"/>
  <c r="V369" i="23"/>
  <c r="W369" i="23"/>
  <c r="A370" i="23"/>
  <c r="B370" i="23"/>
  <c r="I370" i="23"/>
  <c r="J370" i="23"/>
  <c r="K370" i="23"/>
  <c r="L370" i="23"/>
  <c r="M370" i="23"/>
  <c r="N370" i="23"/>
  <c r="P370" i="23"/>
  <c r="Q370" i="23"/>
  <c r="R370" i="23"/>
  <c r="S370" i="23"/>
  <c r="T370" i="23"/>
  <c r="U370" i="23"/>
  <c r="V370" i="23"/>
  <c r="W370" i="23"/>
  <c r="A371" i="23"/>
  <c r="B371" i="23"/>
  <c r="I371" i="23"/>
  <c r="J371" i="23"/>
  <c r="K371" i="23"/>
  <c r="L371" i="23"/>
  <c r="M371" i="23"/>
  <c r="N371" i="23"/>
  <c r="P371" i="23"/>
  <c r="Q371" i="23"/>
  <c r="R371" i="23"/>
  <c r="S371" i="23"/>
  <c r="T371" i="23"/>
  <c r="U371" i="23"/>
  <c r="V371" i="23"/>
  <c r="W371" i="23"/>
  <c r="B1" i="7"/>
  <c r="C1" i="7"/>
  <c r="D1" i="7"/>
  <c r="E1" i="7"/>
  <c r="F1" i="7"/>
  <c r="G1" i="7"/>
  <c r="H1" i="7"/>
  <c r="I1" i="7"/>
  <c r="J1" i="7"/>
  <c r="K1" i="7"/>
  <c r="L1" i="7"/>
  <c r="M1" i="7"/>
  <c r="N1" i="7"/>
  <c r="O1" i="7"/>
  <c r="P1" i="7"/>
  <c r="Q1" i="7"/>
  <c r="R1" i="7"/>
  <c r="S1" i="7"/>
  <c r="T1" i="7"/>
  <c r="U1" i="7"/>
  <c r="V1" i="7"/>
  <c r="W1" i="7"/>
  <c r="K2" i="7"/>
  <c r="K3" i="7"/>
  <c r="L3" i="7"/>
  <c r="T3" i="7"/>
  <c r="B6" i="7"/>
  <c r="I6" i="7"/>
  <c r="J6" i="7"/>
  <c r="K6" i="7"/>
  <c r="L6" i="7"/>
  <c r="M6" i="7"/>
  <c r="N6" i="7"/>
  <c r="P6" i="7"/>
  <c r="Q6" i="7"/>
  <c r="R6" i="7"/>
  <c r="S6" i="7"/>
  <c r="T6" i="7"/>
  <c r="U6" i="7"/>
  <c r="V6" i="7"/>
  <c r="W6" i="7"/>
  <c r="A7" i="7"/>
  <c r="B7" i="7"/>
  <c r="I7" i="7"/>
  <c r="J7" i="7"/>
  <c r="K7" i="7"/>
  <c r="L7" i="7"/>
  <c r="M7" i="7"/>
  <c r="N7" i="7"/>
  <c r="P7" i="7"/>
  <c r="Q7" i="7"/>
  <c r="R7" i="7"/>
  <c r="S7" i="7"/>
  <c r="T7" i="7"/>
  <c r="U7" i="7"/>
  <c r="V7" i="7"/>
  <c r="W7" i="7"/>
  <c r="A8" i="7"/>
  <c r="B8" i="7"/>
  <c r="I8" i="7"/>
  <c r="J8" i="7"/>
  <c r="K8" i="7"/>
  <c r="L8" i="7"/>
  <c r="M8" i="7"/>
  <c r="N8" i="7"/>
  <c r="P8" i="7"/>
  <c r="Q8" i="7"/>
  <c r="R8" i="7"/>
  <c r="S8" i="7"/>
  <c r="T8" i="7"/>
  <c r="U8" i="7"/>
  <c r="V8" i="7"/>
  <c r="W8" i="7"/>
  <c r="A9" i="7"/>
  <c r="B9" i="7"/>
  <c r="I9" i="7"/>
  <c r="J9" i="7"/>
  <c r="K9" i="7"/>
  <c r="L9" i="7"/>
  <c r="M9" i="7"/>
  <c r="N9" i="7"/>
  <c r="P9" i="7"/>
  <c r="Q9" i="7"/>
  <c r="R9" i="7"/>
  <c r="S9" i="7"/>
  <c r="T9" i="7"/>
  <c r="U9" i="7"/>
  <c r="V9" i="7"/>
  <c r="W9" i="7"/>
  <c r="A10" i="7"/>
  <c r="B10" i="7"/>
  <c r="I10" i="7"/>
  <c r="J10" i="7"/>
  <c r="K10" i="7"/>
  <c r="L10" i="7"/>
  <c r="M10" i="7"/>
  <c r="N10" i="7"/>
  <c r="P10" i="7"/>
  <c r="Q10" i="7"/>
  <c r="R10" i="7"/>
  <c r="S10" i="7"/>
  <c r="T10" i="7"/>
  <c r="U10" i="7"/>
  <c r="V10" i="7"/>
  <c r="W10" i="7"/>
  <c r="A11" i="7"/>
  <c r="B11" i="7"/>
  <c r="I11" i="7"/>
  <c r="J11" i="7"/>
  <c r="K11" i="7"/>
  <c r="L11" i="7"/>
  <c r="M11" i="7"/>
  <c r="N11" i="7"/>
  <c r="P11" i="7"/>
  <c r="Q11" i="7"/>
  <c r="R11" i="7"/>
  <c r="S11" i="7"/>
  <c r="T11" i="7"/>
  <c r="U11" i="7"/>
  <c r="V11" i="7"/>
  <c r="W11" i="7"/>
  <c r="A12" i="7"/>
  <c r="B12" i="7"/>
  <c r="I12" i="7"/>
  <c r="J12" i="7"/>
  <c r="K12" i="7"/>
  <c r="L12" i="7"/>
  <c r="M12" i="7"/>
  <c r="N12" i="7"/>
  <c r="P12" i="7"/>
  <c r="Q12" i="7"/>
  <c r="R12" i="7"/>
  <c r="S12" i="7"/>
  <c r="T12" i="7"/>
  <c r="U12" i="7"/>
  <c r="V12" i="7"/>
  <c r="W12" i="7"/>
  <c r="A13" i="7"/>
  <c r="B13" i="7"/>
  <c r="I13" i="7"/>
  <c r="J13" i="7"/>
  <c r="K13" i="7"/>
  <c r="L13" i="7"/>
  <c r="M13" i="7"/>
  <c r="N13" i="7"/>
  <c r="P13" i="7"/>
  <c r="Q13" i="7"/>
  <c r="R13" i="7"/>
  <c r="S13" i="7"/>
  <c r="T13" i="7"/>
  <c r="U13" i="7"/>
  <c r="V13" i="7"/>
  <c r="W13" i="7"/>
  <c r="A14" i="7"/>
  <c r="B14" i="7"/>
  <c r="I14" i="7"/>
  <c r="J14" i="7"/>
  <c r="K14" i="7"/>
  <c r="L14" i="7"/>
  <c r="M14" i="7"/>
  <c r="N14" i="7"/>
  <c r="P14" i="7"/>
  <c r="Q14" i="7"/>
  <c r="R14" i="7"/>
  <c r="S14" i="7"/>
  <c r="T14" i="7"/>
  <c r="U14" i="7"/>
  <c r="V14" i="7"/>
  <c r="W14" i="7"/>
  <c r="A15" i="7"/>
  <c r="B15" i="7"/>
  <c r="I15" i="7"/>
  <c r="J15" i="7"/>
  <c r="K15" i="7"/>
  <c r="L15" i="7"/>
  <c r="M15" i="7"/>
  <c r="N15" i="7"/>
  <c r="P15" i="7"/>
  <c r="Q15" i="7"/>
  <c r="R15" i="7"/>
  <c r="S15" i="7"/>
  <c r="T15" i="7"/>
  <c r="U15" i="7"/>
  <c r="V15" i="7"/>
  <c r="W15" i="7"/>
  <c r="A16" i="7"/>
  <c r="B16" i="7"/>
  <c r="I16" i="7"/>
  <c r="J16" i="7"/>
  <c r="K16" i="7"/>
  <c r="L16" i="7"/>
  <c r="M16" i="7"/>
  <c r="N16" i="7"/>
  <c r="P16" i="7"/>
  <c r="Q16" i="7"/>
  <c r="R16" i="7"/>
  <c r="S16" i="7"/>
  <c r="T16" i="7"/>
  <c r="U16" i="7"/>
  <c r="V16" i="7"/>
  <c r="W16" i="7"/>
  <c r="A17" i="7"/>
  <c r="B17" i="7"/>
  <c r="I17" i="7"/>
  <c r="J17" i="7"/>
  <c r="K17" i="7"/>
  <c r="L17" i="7"/>
  <c r="M17" i="7"/>
  <c r="N17" i="7"/>
  <c r="P17" i="7"/>
  <c r="Q17" i="7"/>
  <c r="R17" i="7"/>
  <c r="S17" i="7"/>
  <c r="T17" i="7"/>
  <c r="U17" i="7"/>
  <c r="V17" i="7"/>
  <c r="W17" i="7"/>
  <c r="A18" i="7"/>
  <c r="B18" i="7"/>
  <c r="I18" i="7"/>
  <c r="J18" i="7"/>
  <c r="K18" i="7"/>
  <c r="L18" i="7"/>
  <c r="M18" i="7"/>
  <c r="N18" i="7"/>
  <c r="P18" i="7"/>
  <c r="Q18" i="7"/>
  <c r="R18" i="7"/>
  <c r="S18" i="7"/>
  <c r="T18" i="7"/>
  <c r="U18" i="7"/>
  <c r="V18" i="7"/>
  <c r="W18" i="7"/>
  <c r="A19" i="7"/>
  <c r="B19" i="7"/>
  <c r="I19" i="7"/>
  <c r="J19" i="7"/>
  <c r="K19" i="7"/>
  <c r="L19" i="7"/>
  <c r="M19" i="7"/>
  <c r="N19" i="7"/>
  <c r="P19" i="7"/>
  <c r="Q19" i="7"/>
  <c r="R19" i="7"/>
  <c r="S19" i="7"/>
  <c r="T19" i="7"/>
  <c r="U19" i="7"/>
  <c r="V19" i="7"/>
  <c r="W19" i="7"/>
  <c r="A20" i="7"/>
  <c r="B20" i="7"/>
  <c r="I20" i="7"/>
  <c r="J20" i="7"/>
  <c r="K20" i="7"/>
  <c r="L20" i="7"/>
  <c r="M20" i="7"/>
  <c r="N20" i="7"/>
  <c r="P20" i="7"/>
  <c r="Q20" i="7"/>
  <c r="R20" i="7"/>
  <c r="S20" i="7"/>
  <c r="T20" i="7"/>
  <c r="U20" i="7"/>
  <c r="V20" i="7"/>
  <c r="W20" i="7"/>
  <c r="A21" i="7"/>
  <c r="B21" i="7"/>
  <c r="I21" i="7"/>
  <c r="J21" i="7"/>
  <c r="K21" i="7"/>
  <c r="L21" i="7"/>
  <c r="M21" i="7"/>
  <c r="N21" i="7"/>
  <c r="P21" i="7"/>
  <c r="Q21" i="7"/>
  <c r="R21" i="7"/>
  <c r="S21" i="7"/>
  <c r="T21" i="7"/>
  <c r="U21" i="7"/>
  <c r="V21" i="7"/>
  <c r="W21" i="7"/>
  <c r="A22" i="7"/>
  <c r="B22" i="7"/>
  <c r="I22" i="7"/>
  <c r="J22" i="7"/>
  <c r="K22" i="7"/>
  <c r="L22" i="7"/>
  <c r="M22" i="7"/>
  <c r="N22" i="7"/>
  <c r="P22" i="7"/>
  <c r="Q22" i="7"/>
  <c r="R22" i="7"/>
  <c r="S22" i="7"/>
  <c r="T22" i="7"/>
  <c r="U22" i="7"/>
  <c r="V22" i="7"/>
  <c r="W22" i="7"/>
  <c r="A23" i="7"/>
  <c r="B23" i="7"/>
  <c r="I23" i="7"/>
  <c r="J23" i="7"/>
  <c r="K23" i="7"/>
  <c r="L23" i="7"/>
  <c r="M23" i="7"/>
  <c r="N23" i="7"/>
  <c r="P23" i="7"/>
  <c r="Q23" i="7"/>
  <c r="R23" i="7"/>
  <c r="S23" i="7"/>
  <c r="T23" i="7"/>
  <c r="U23" i="7"/>
  <c r="V23" i="7"/>
  <c r="W23" i="7"/>
  <c r="A24" i="7"/>
  <c r="B24" i="7"/>
  <c r="I24" i="7"/>
  <c r="J24" i="7"/>
  <c r="K24" i="7"/>
  <c r="L24" i="7"/>
  <c r="M24" i="7"/>
  <c r="N24" i="7"/>
  <c r="P24" i="7"/>
  <c r="Q24" i="7"/>
  <c r="R24" i="7"/>
  <c r="S24" i="7"/>
  <c r="T24" i="7"/>
  <c r="U24" i="7"/>
  <c r="V24" i="7"/>
  <c r="W24" i="7"/>
  <c r="A25" i="7"/>
  <c r="B25" i="7"/>
  <c r="I25" i="7"/>
  <c r="J25" i="7"/>
  <c r="K25" i="7"/>
  <c r="L25" i="7"/>
  <c r="M25" i="7"/>
  <c r="N25" i="7"/>
  <c r="P25" i="7"/>
  <c r="Q25" i="7"/>
  <c r="R25" i="7"/>
  <c r="S25" i="7"/>
  <c r="T25" i="7"/>
  <c r="U25" i="7"/>
  <c r="V25" i="7"/>
  <c r="W25" i="7"/>
  <c r="A26" i="7"/>
  <c r="B26" i="7"/>
  <c r="I26" i="7"/>
  <c r="J26" i="7"/>
  <c r="K26" i="7"/>
  <c r="L26" i="7"/>
  <c r="M26" i="7"/>
  <c r="N26" i="7"/>
  <c r="P26" i="7"/>
  <c r="Q26" i="7"/>
  <c r="R26" i="7"/>
  <c r="S26" i="7"/>
  <c r="T26" i="7"/>
  <c r="U26" i="7"/>
  <c r="V26" i="7"/>
  <c r="W26" i="7"/>
  <c r="A27" i="7"/>
  <c r="B27" i="7"/>
  <c r="I27" i="7"/>
  <c r="J27" i="7"/>
  <c r="K27" i="7"/>
  <c r="L27" i="7"/>
  <c r="M27" i="7"/>
  <c r="N27" i="7"/>
  <c r="P27" i="7"/>
  <c r="Q27" i="7"/>
  <c r="R27" i="7"/>
  <c r="S27" i="7"/>
  <c r="T27" i="7"/>
  <c r="U27" i="7"/>
  <c r="V27" i="7"/>
  <c r="W27" i="7"/>
  <c r="A28" i="7"/>
  <c r="B28" i="7"/>
  <c r="I28" i="7"/>
  <c r="J28" i="7"/>
  <c r="K28" i="7"/>
  <c r="L28" i="7"/>
  <c r="M28" i="7"/>
  <c r="N28" i="7"/>
  <c r="P28" i="7"/>
  <c r="Q28" i="7"/>
  <c r="R28" i="7"/>
  <c r="S28" i="7"/>
  <c r="T28" i="7"/>
  <c r="U28" i="7"/>
  <c r="V28" i="7"/>
  <c r="W28" i="7"/>
  <c r="A29" i="7"/>
  <c r="B29" i="7"/>
  <c r="I29" i="7"/>
  <c r="J29" i="7"/>
  <c r="K29" i="7"/>
  <c r="L29" i="7"/>
  <c r="M29" i="7"/>
  <c r="N29" i="7"/>
  <c r="P29" i="7"/>
  <c r="Q29" i="7"/>
  <c r="R29" i="7"/>
  <c r="S29" i="7"/>
  <c r="T29" i="7"/>
  <c r="U29" i="7"/>
  <c r="V29" i="7"/>
  <c r="W29" i="7"/>
  <c r="A30" i="7"/>
  <c r="B30" i="7"/>
  <c r="I30" i="7"/>
  <c r="J30" i="7"/>
  <c r="K30" i="7"/>
  <c r="L30" i="7"/>
  <c r="M30" i="7"/>
  <c r="N30" i="7"/>
  <c r="P30" i="7"/>
  <c r="Q30" i="7"/>
  <c r="R30" i="7"/>
  <c r="S30" i="7"/>
  <c r="T30" i="7"/>
  <c r="U30" i="7"/>
  <c r="V30" i="7"/>
  <c r="W30" i="7"/>
  <c r="A31" i="7"/>
  <c r="B31" i="7"/>
  <c r="I31" i="7"/>
  <c r="J31" i="7"/>
  <c r="K31" i="7"/>
  <c r="L31" i="7"/>
  <c r="M31" i="7"/>
  <c r="N31" i="7"/>
  <c r="P31" i="7"/>
  <c r="Q31" i="7"/>
  <c r="R31" i="7"/>
  <c r="S31" i="7"/>
  <c r="T31" i="7"/>
  <c r="U31" i="7"/>
  <c r="V31" i="7"/>
  <c r="W31" i="7"/>
  <c r="A32" i="7"/>
  <c r="B32" i="7"/>
  <c r="I32" i="7"/>
  <c r="J32" i="7"/>
  <c r="K32" i="7"/>
  <c r="L32" i="7"/>
  <c r="M32" i="7"/>
  <c r="N32" i="7"/>
  <c r="P32" i="7"/>
  <c r="Q32" i="7"/>
  <c r="R32" i="7"/>
  <c r="S32" i="7"/>
  <c r="T32" i="7"/>
  <c r="U32" i="7"/>
  <c r="V32" i="7"/>
  <c r="W32" i="7"/>
  <c r="A33" i="7"/>
  <c r="B33" i="7"/>
  <c r="I33" i="7"/>
  <c r="J33" i="7"/>
  <c r="K33" i="7"/>
  <c r="L33" i="7"/>
  <c r="M33" i="7"/>
  <c r="N33" i="7"/>
  <c r="P33" i="7"/>
  <c r="Q33" i="7"/>
  <c r="R33" i="7"/>
  <c r="S33" i="7"/>
  <c r="T33" i="7"/>
  <c r="U33" i="7"/>
  <c r="V33" i="7"/>
  <c r="W33" i="7"/>
  <c r="A34" i="7"/>
  <c r="B34" i="7"/>
  <c r="I34" i="7"/>
  <c r="J34" i="7"/>
  <c r="K34" i="7"/>
  <c r="L34" i="7"/>
  <c r="M34" i="7"/>
  <c r="N34" i="7"/>
  <c r="P34" i="7"/>
  <c r="Q34" i="7"/>
  <c r="R34" i="7"/>
  <c r="S34" i="7"/>
  <c r="T34" i="7"/>
  <c r="U34" i="7"/>
  <c r="V34" i="7"/>
  <c r="W34" i="7"/>
  <c r="A35" i="7"/>
  <c r="B35" i="7"/>
  <c r="I35" i="7"/>
  <c r="J35" i="7"/>
  <c r="K35" i="7"/>
  <c r="L35" i="7"/>
  <c r="M35" i="7"/>
  <c r="N35" i="7"/>
  <c r="P35" i="7"/>
  <c r="Q35" i="7"/>
  <c r="R35" i="7"/>
  <c r="S35" i="7"/>
  <c r="T35" i="7"/>
  <c r="U35" i="7"/>
  <c r="V35" i="7"/>
  <c r="W35" i="7"/>
  <c r="A36" i="7"/>
  <c r="B36" i="7"/>
  <c r="I36" i="7"/>
  <c r="J36" i="7"/>
  <c r="K36" i="7"/>
  <c r="L36" i="7"/>
  <c r="M36" i="7"/>
  <c r="N36" i="7"/>
  <c r="P36" i="7"/>
  <c r="Q36" i="7"/>
  <c r="R36" i="7"/>
  <c r="S36" i="7"/>
  <c r="T36" i="7"/>
  <c r="U36" i="7"/>
  <c r="V36" i="7"/>
  <c r="W36" i="7"/>
  <c r="A37" i="7"/>
  <c r="B37" i="7"/>
  <c r="I37" i="7"/>
  <c r="J37" i="7"/>
  <c r="K37" i="7"/>
  <c r="L37" i="7"/>
  <c r="M37" i="7"/>
  <c r="N37" i="7"/>
  <c r="P37" i="7"/>
  <c r="Q37" i="7"/>
  <c r="R37" i="7"/>
  <c r="S37" i="7"/>
  <c r="T37" i="7"/>
  <c r="U37" i="7"/>
  <c r="V37" i="7"/>
  <c r="W37" i="7"/>
  <c r="A38" i="7"/>
  <c r="B38" i="7"/>
  <c r="I38" i="7"/>
  <c r="J38" i="7"/>
  <c r="K38" i="7"/>
  <c r="L38" i="7"/>
  <c r="M38" i="7"/>
  <c r="N38" i="7"/>
  <c r="P38" i="7"/>
  <c r="Q38" i="7"/>
  <c r="R38" i="7"/>
  <c r="S38" i="7"/>
  <c r="T38" i="7"/>
  <c r="U38" i="7"/>
  <c r="V38" i="7"/>
  <c r="W38" i="7"/>
  <c r="A39" i="7"/>
  <c r="B39" i="7"/>
  <c r="I39" i="7"/>
  <c r="J39" i="7"/>
  <c r="K39" i="7"/>
  <c r="L39" i="7"/>
  <c r="M39" i="7"/>
  <c r="N39" i="7"/>
  <c r="P39" i="7"/>
  <c r="Q39" i="7"/>
  <c r="R39" i="7"/>
  <c r="S39" i="7"/>
  <c r="T39" i="7"/>
  <c r="U39" i="7"/>
  <c r="V39" i="7"/>
  <c r="W39" i="7"/>
  <c r="A40" i="7"/>
  <c r="B40" i="7"/>
  <c r="I40" i="7"/>
  <c r="J40" i="7"/>
  <c r="K40" i="7"/>
  <c r="L40" i="7"/>
  <c r="M40" i="7"/>
  <c r="N40" i="7"/>
  <c r="P40" i="7"/>
  <c r="Q40" i="7"/>
  <c r="R40" i="7"/>
  <c r="S40" i="7"/>
  <c r="T40" i="7"/>
  <c r="U40" i="7"/>
  <c r="V40" i="7"/>
  <c r="W40" i="7"/>
  <c r="A41" i="7"/>
  <c r="B41" i="7"/>
  <c r="I41" i="7"/>
  <c r="J41" i="7"/>
  <c r="K41" i="7"/>
  <c r="L41" i="7"/>
  <c r="M41" i="7"/>
  <c r="N41" i="7"/>
  <c r="P41" i="7"/>
  <c r="Q41" i="7"/>
  <c r="R41" i="7"/>
  <c r="S41" i="7"/>
  <c r="T41" i="7"/>
  <c r="U41" i="7"/>
  <c r="V41" i="7"/>
  <c r="W41" i="7"/>
  <c r="A42" i="7"/>
  <c r="B42" i="7"/>
  <c r="I42" i="7"/>
  <c r="J42" i="7"/>
  <c r="K42" i="7"/>
  <c r="L42" i="7"/>
  <c r="M42" i="7"/>
  <c r="N42" i="7"/>
  <c r="P42" i="7"/>
  <c r="Q42" i="7"/>
  <c r="R42" i="7"/>
  <c r="S42" i="7"/>
  <c r="T42" i="7"/>
  <c r="U42" i="7"/>
  <c r="V42" i="7"/>
  <c r="W42" i="7"/>
  <c r="A43" i="7"/>
  <c r="B43" i="7"/>
  <c r="I43" i="7"/>
  <c r="J43" i="7"/>
  <c r="K43" i="7"/>
  <c r="L43" i="7"/>
  <c r="M43" i="7"/>
  <c r="N43" i="7"/>
  <c r="P43" i="7"/>
  <c r="Q43" i="7"/>
  <c r="R43" i="7"/>
  <c r="S43" i="7"/>
  <c r="T43" i="7"/>
  <c r="U43" i="7"/>
  <c r="V43" i="7"/>
  <c r="W43" i="7"/>
  <c r="A44" i="7"/>
  <c r="B44" i="7"/>
  <c r="I44" i="7"/>
  <c r="J44" i="7"/>
  <c r="K44" i="7"/>
  <c r="L44" i="7"/>
  <c r="M44" i="7"/>
  <c r="N44" i="7"/>
  <c r="P44" i="7"/>
  <c r="Q44" i="7"/>
  <c r="R44" i="7"/>
  <c r="S44" i="7"/>
  <c r="T44" i="7"/>
  <c r="U44" i="7"/>
  <c r="V44" i="7"/>
  <c r="W44" i="7"/>
  <c r="A45" i="7"/>
  <c r="B45" i="7"/>
  <c r="I45" i="7"/>
  <c r="J45" i="7"/>
  <c r="K45" i="7"/>
  <c r="L45" i="7"/>
  <c r="M45" i="7"/>
  <c r="N45" i="7"/>
  <c r="P45" i="7"/>
  <c r="Q45" i="7"/>
  <c r="R45" i="7"/>
  <c r="S45" i="7"/>
  <c r="T45" i="7"/>
  <c r="U45" i="7"/>
  <c r="V45" i="7"/>
  <c r="W45" i="7"/>
  <c r="A46" i="7"/>
  <c r="B46" i="7"/>
  <c r="I46" i="7"/>
  <c r="J46" i="7"/>
  <c r="K46" i="7"/>
  <c r="L46" i="7"/>
  <c r="M46" i="7"/>
  <c r="N46" i="7"/>
  <c r="P46" i="7"/>
  <c r="Q46" i="7"/>
  <c r="R46" i="7"/>
  <c r="S46" i="7"/>
  <c r="T46" i="7"/>
  <c r="U46" i="7"/>
  <c r="V46" i="7"/>
  <c r="W46" i="7"/>
  <c r="A47" i="7"/>
  <c r="B47" i="7"/>
  <c r="I47" i="7"/>
  <c r="J47" i="7"/>
  <c r="K47" i="7"/>
  <c r="L47" i="7"/>
  <c r="M47" i="7"/>
  <c r="N47" i="7"/>
  <c r="P47" i="7"/>
  <c r="Q47" i="7"/>
  <c r="R47" i="7"/>
  <c r="S47" i="7"/>
  <c r="T47" i="7"/>
  <c r="U47" i="7"/>
  <c r="V47" i="7"/>
  <c r="W47" i="7"/>
  <c r="A48" i="7"/>
  <c r="B48" i="7"/>
  <c r="I48" i="7"/>
  <c r="J48" i="7"/>
  <c r="K48" i="7"/>
  <c r="L48" i="7"/>
  <c r="M48" i="7"/>
  <c r="N48" i="7"/>
  <c r="P48" i="7"/>
  <c r="Q48" i="7"/>
  <c r="R48" i="7"/>
  <c r="S48" i="7"/>
  <c r="T48" i="7"/>
  <c r="U48" i="7"/>
  <c r="V48" i="7"/>
  <c r="W48" i="7"/>
  <c r="A49" i="7"/>
  <c r="B49" i="7"/>
  <c r="I49" i="7"/>
  <c r="J49" i="7"/>
  <c r="K49" i="7"/>
  <c r="L49" i="7"/>
  <c r="M49" i="7"/>
  <c r="N49" i="7"/>
  <c r="P49" i="7"/>
  <c r="Q49" i="7"/>
  <c r="R49" i="7"/>
  <c r="S49" i="7"/>
  <c r="T49" i="7"/>
  <c r="U49" i="7"/>
  <c r="V49" i="7"/>
  <c r="W49" i="7"/>
  <c r="A50" i="7"/>
  <c r="B50" i="7"/>
  <c r="I50" i="7"/>
  <c r="J50" i="7"/>
  <c r="K50" i="7"/>
  <c r="L50" i="7"/>
  <c r="M50" i="7"/>
  <c r="N50" i="7"/>
  <c r="P50" i="7"/>
  <c r="Q50" i="7"/>
  <c r="R50" i="7"/>
  <c r="S50" i="7"/>
  <c r="T50" i="7"/>
  <c r="U50" i="7"/>
  <c r="V50" i="7"/>
  <c r="W50" i="7"/>
  <c r="A51" i="7"/>
  <c r="B51" i="7"/>
  <c r="I51" i="7"/>
  <c r="J51" i="7"/>
  <c r="K51" i="7"/>
  <c r="L51" i="7"/>
  <c r="M51" i="7"/>
  <c r="N51" i="7"/>
  <c r="P51" i="7"/>
  <c r="Q51" i="7"/>
  <c r="R51" i="7"/>
  <c r="S51" i="7"/>
  <c r="T51" i="7"/>
  <c r="U51" i="7"/>
  <c r="V51" i="7"/>
  <c r="W51" i="7"/>
  <c r="A52" i="7"/>
  <c r="B52" i="7"/>
  <c r="I52" i="7"/>
  <c r="J52" i="7"/>
  <c r="K52" i="7"/>
  <c r="L52" i="7"/>
  <c r="M52" i="7"/>
  <c r="N52" i="7"/>
  <c r="P52" i="7"/>
  <c r="Q52" i="7"/>
  <c r="R52" i="7"/>
  <c r="S52" i="7"/>
  <c r="T52" i="7"/>
  <c r="U52" i="7"/>
  <c r="V52" i="7"/>
  <c r="W52" i="7"/>
  <c r="A53" i="7"/>
  <c r="B53" i="7"/>
  <c r="I53" i="7"/>
  <c r="J53" i="7"/>
  <c r="K53" i="7"/>
  <c r="L53" i="7"/>
  <c r="M53" i="7"/>
  <c r="N53" i="7"/>
  <c r="P53" i="7"/>
  <c r="Q53" i="7"/>
  <c r="R53" i="7"/>
  <c r="S53" i="7"/>
  <c r="T53" i="7"/>
  <c r="U53" i="7"/>
  <c r="V53" i="7"/>
  <c r="W53" i="7"/>
  <c r="A54" i="7"/>
  <c r="B54" i="7"/>
  <c r="I54" i="7"/>
  <c r="J54" i="7"/>
  <c r="K54" i="7"/>
  <c r="L54" i="7"/>
  <c r="M54" i="7"/>
  <c r="N54" i="7"/>
  <c r="P54" i="7"/>
  <c r="Q54" i="7"/>
  <c r="R54" i="7"/>
  <c r="S54" i="7"/>
  <c r="T54" i="7"/>
  <c r="U54" i="7"/>
  <c r="V54" i="7"/>
  <c r="W54" i="7"/>
  <c r="A55" i="7"/>
  <c r="B55" i="7"/>
  <c r="I55" i="7"/>
  <c r="J55" i="7"/>
  <c r="K55" i="7"/>
  <c r="L55" i="7"/>
  <c r="M55" i="7"/>
  <c r="N55" i="7"/>
  <c r="P55" i="7"/>
  <c r="Q55" i="7"/>
  <c r="R55" i="7"/>
  <c r="S55" i="7"/>
  <c r="T55" i="7"/>
  <c r="U55" i="7"/>
  <c r="V55" i="7"/>
  <c r="W55" i="7"/>
  <c r="A56" i="7"/>
  <c r="B56" i="7"/>
  <c r="I56" i="7"/>
  <c r="J56" i="7"/>
  <c r="K56" i="7"/>
  <c r="L56" i="7"/>
  <c r="M56" i="7"/>
  <c r="N56" i="7"/>
  <c r="P56" i="7"/>
  <c r="Q56" i="7"/>
  <c r="R56" i="7"/>
  <c r="S56" i="7"/>
  <c r="T56" i="7"/>
  <c r="U56" i="7"/>
  <c r="V56" i="7"/>
  <c r="W56" i="7"/>
  <c r="A57" i="7"/>
  <c r="B57" i="7"/>
  <c r="I57" i="7"/>
  <c r="J57" i="7"/>
  <c r="K57" i="7"/>
  <c r="L57" i="7"/>
  <c r="M57" i="7"/>
  <c r="N57" i="7"/>
  <c r="P57" i="7"/>
  <c r="Q57" i="7"/>
  <c r="R57" i="7"/>
  <c r="S57" i="7"/>
  <c r="T57" i="7"/>
  <c r="U57" i="7"/>
  <c r="V57" i="7"/>
  <c r="W57" i="7"/>
  <c r="A58" i="7"/>
  <c r="B58" i="7"/>
  <c r="I58" i="7"/>
  <c r="J58" i="7"/>
  <c r="K58" i="7"/>
  <c r="L58" i="7"/>
  <c r="M58" i="7"/>
  <c r="N58" i="7"/>
  <c r="P58" i="7"/>
  <c r="Q58" i="7"/>
  <c r="R58" i="7"/>
  <c r="S58" i="7"/>
  <c r="T58" i="7"/>
  <c r="U58" i="7"/>
  <c r="V58" i="7"/>
  <c r="W58" i="7"/>
  <c r="A59" i="7"/>
  <c r="B59" i="7"/>
  <c r="I59" i="7"/>
  <c r="J59" i="7"/>
  <c r="K59" i="7"/>
  <c r="L59" i="7"/>
  <c r="M59" i="7"/>
  <c r="N59" i="7"/>
  <c r="P59" i="7"/>
  <c r="Q59" i="7"/>
  <c r="R59" i="7"/>
  <c r="S59" i="7"/>
  <c r="T59" i="7"/>
  <c r="U59" i="7"/>
  <c r="V59" i="7"/>
  <c r="W59" i="7"/>
  <c r="A60" i="7"/>
  <c r="B60" i="7"/>
  <c r="I60" i="7"/>
  <c r="J60" i="7"/>
  <c r="K60" i="7"/>
  <c r="L60" i="7"/>
  <c r="M60" i="7"/>
  <c r="N60" i="7"/>
  <c r="P60" i="7"/>
  <c r="Q60" i="7"/>
  <c r="R60" i="7"/>
  <c r="S60" i="7"/>
  <c r="T60" i="7"/>
  <c r="U60" i="7"/>
  <c r="V60" i="7"/>
  <c r="W60" i="7"/>
  <c r="A61" i="7"/>
  <c r="B61" i="7"/>
  <c r="I61" i="7"/>
  <c r="J61" i="7"/>
  <c r="K61" i="7"/>
  <c r="L61" i="7"/>
  <c r="M61" i="7"/>
  <c r="N61" i="7"/>
  <c r="P61" i="7"/>
  <c r="Q61" i="7"/>
  <c r="R61" i="7"/>
  <c r="S61" i="7"/>
  <c r="T61" i="7"/>
  <c r="U61" i="7"/>
  <c r="V61" i="7"/>
  <c r="W61" i="7"/>
  <c r="A62" i="7"/>
  <c r="B62" i="7"/>
  <c r="I62" i="7"/>
  <c r="J62" i="7"/>
  <c r="K62" i="7"/>
  <c r="L62" i="7"/>
  <c r="M62" i="7"/>
  <c r="N62" i="7"/>
  <c r="P62" i="7"/>
  <c r="Q62" i="7"/>
  <c r="R62" i="7"/>
  <c r="S62" i="7"/>
  <c r="T62" i="7"/>
  <c r="U62" i="7"/>
  <c r="V62" i="7"/>
  <c r="W62" i="7"/>
  <c r="A63" i="7"/>
  <c r="B63" i="7"/>
  <c r="I63" i="7"/>
  <c r="J63" i="7"/>
  <c r="K63" i="7"/>
  <c r="L63" i="7"/>
  <c r="M63" i="7"/>
  <c r="N63" i="7"/>
  <c r="P63" i="7"/>
  <c r="Q63" i="7"/>
  <c r="R63" i="7"/>
  <c r="S63" i="7"/>
  <c r="T63" i="7"/>
  <c r="U63" i="7"/>
  <c r="V63" i="7"/>
  <c r="W63" i="7"/>
  <c r="A64" i="7"/>
  <c r="B64" i="7"/>
  <c r="G64" i="7"/>
  <c r="I64" i="7"/>
  <c r="J64" i="7"/>
  <c r="K64" i="7"/>
  <c r="L64" i="7"/>
  <c r="M64" i="7"/>
  <c r="N64" i="7"/>
  <c r="P64" i="7"/>
  <c r="Q64" i="7"/>
  <c r="R64" i="7"/>
  <c r="S64" i="7"/>
  <c r="T64" i="7"/>
  <c r="U64" i="7"/>
  <c r="V64" i="7"/>
  <c r="W64" i="7"/>
  <c r="A65" i="7"/>
  <c r="B65" i="7"/>
  <c r="I65" i="7"/>
  <c r="J65" i="7"/>
  <c r="K65" i="7"/>
  <c r="L65" i="7"/>
  <c r="M65" i="7"/>
  <c r="N65" i="7"/>
  <c r="P65" i="7"/>
  <c r="Q65" i="7"/>
  <c r="R65" i="7"/>
  <c r="S65" i="7"/>
  <c r="T65" i="7"/>
  <c r="U65" i="7"/>
  <c r="V65" i="7"/>
  <c r="W65" i="7"/>
  <c r="A66" i="7"/>
  <c r="B66" i="7"/>
  <c r="I66" i="7"/>
  <c r="J66" i="7"/>
  <c r="K66" i="7"/>
  <c r="L66" i="7"/>
  <c r="M66" i="7"/>
  <c r="N66" i="7"/>
  <c r="P66" i="7"/>
  <c r="Q66" i="7"/>
  <c r="R66" i="7"/>
  <c r="S66" i="7"/>
  <c r="T66" i="7"/>
  <c r="U66" i="7"/>
  <c r="V66" i="7"/>
  <c r="W66" i="7"/>
  <c r="A67" i="7"/>
  <c r="B67" i="7"/>
  <c r="I67" i="7"/>
  <c r="J67" i="7"/>
  <c r="K67" i="7"/>
  <c r="L67" i="7"/>
  <c r="M67" i="7"/>
  <c r="N67" i="7"/>
  <c r="P67" i="7"/>
  <c r="Q67" i="7"/>
  <c r="R67" i="7"/>
  <c r="S67" i="7"/>
  <c r="T67" i="7"/>
  <c r="U67" i="7"/>
  <c r="V67" i="7"/>
  <c r="W67" i="7"/>
  <c r="A68" i="7"/>
  <c r="B68" i="7"/>
  <c r="I68" i="7"/>
  <c r="J68" i="7"/>
  <c r="K68" i="7"/>
  <c r="L68" i="7"/>
  <c r="M68" i="7"/>
  <c r="N68" i="7"/>
  <c r="P68" i="7"/>
  <c r="Q68" i="7"/>
  <c r="R68" i="7"/>
  <c r="S68" i="7"/>
  <c r="T68" i="7"/>
  <c r="U68" i="7"/>
  <c r="V68" i="7"/>
  <c r="W68" i="7"/>
  <c r="A69" i="7"/>
  <c r="B69" i="7"/>
  <c r="I69" i="7"/>
  <c r="J69" i="7"/>
  <c r="K69" i="7"/>
  <c r="L69" i="7"/>
  <c r="M69" i="7"/>
  <c r="N69" i="7"/>
  <c r="P69" i="7"/>
  <c r="Q69" i="7"/>
  <c r="R69" i="7"/>
  <c r="S69" i="7"/>
  <c r="T69" i="7"/>
  <c r="U69" i="7"/>
  <c r="V69" i="7"/>
  <c r="W69" i="7"/>
  <c r="A70" i="7"/>
  <c r="B70" i="7"/>
  <c r="I70" i="7"/>
  <c r="J70" i="7"/>
  <c r="K70" i="7"/>
  <c r="L70" i="7"/>
  <c r="M70" i="7"/>
  <c r="N70" i="7"/>
  <c r="P70" i="7"/>
  <c r="Q70" i="7"/>
  <c r="R70" i="7"/>
  <c r="S70" i="7"/>
  <c r="T70" i="7"/>
  <c r="U70" i="7"/>
  <c r="V70" i="7"/>
  <c r="W70" i="7"/>
  <c r="A71" i="7"/>
  <c r="B71" i="7"/>
  <c r="I71" i="7"/>
  <c r="J71" i="7"/>
  <c r="K71" i="7"/>
  <c r="L71" i="7"/>
  <c r="M71" i="7"/>
  <c r="N71" i="7"/>
  <c r="P71" i="7"/>
  <c r="Q71" i="7"/>
  <c r="R71" i="7"/>
  <c r="S71" i="7"/>
  <c r="T71" i="7"/>
  <c r="U71" i="7"/>
  <c r="V71" i="7"/>
  <c r="W71" i="7"/>
  <c r="A72" i="7"/>
  <c r="B72" i="7"/>
  <c r="I72" i="7"/>
  <c r="J72" i="7"/>
  <c r="K72" i="7"/>
  <c r="L72" i="7"/>
  <c r="M72" i="7"/>
  <c r="N72" i="7"/>
  <c r="P72" i="7"/>
  <c r="Q72" i="7"/>
  <c r="R72" i="7"/>
  <c r="S72" i="7"/>
  <c r="T72" i="7"/>
  <c r="U72" i="7"/>
  <c r="V72" i="7"/>
  <c r="W72" i="7"/>
  <c r="A73" i="7"/>
  <c r="B73" i="7"/>
  <c r="I73" i="7"/>
  <c r="J73" i="7"/>
  <c r="K73" i="7"/>
  <c r="L73" i="7"/>
  <c r="M73" i="7"/>
  <c r="N73" i="7"/>
  <c r="P73" i="7"/>
  <c r="Q73" i="7"/>
  <c r="R73" i="7"/>
  <c r="S73" i="7"/>
  <c r="T73" i="7"/>
  <c r="U73" i="7"/>
  <c r="V73" i="7"/>
  <c r="W73" i="7"/>
  <c r="A74" i="7"/>
  <c r="B74" i="7"/>
  <c r="I74" i="7"/>
  <c r="J74" i="7"/>
  <c r="K74" i="7"/>
  <c r="L74" i="7"/>
  <c r="M74" i="7"/>
  <c r="N74" i="7"/>
  <c r="P74" i="7"/>
  <c r="Q74" i="7"/>
  <c r="R74" i="7"/>
  <c r="S74" i="7"/>
  <c r="T74" i="7"/>
  <c r="U74" i="7"/>
  <c r="V74" i="7"/>
  <c r="W74" i="7"/>
  <c r="A75" i="7"/>
  <c r="B75" i="7"/>
  <c r="I75" i="7"/>
  <c r="J75" i="7"/>
  <c r="K75" i="7"/>
  <c r="L75" i="7"/>
  <c r="M75" i="7"/>
  <c r="N75" i="7"/>
  <c r="P75" i="7"/>
  <c r="Q75" i="7"/>
  <c r="R75" i="7"/>
  <c r="S75" i="7"/>
  <c r="T75" i="7"/>
  <c r="U75" i="7"/>
  <c r="V75" i="7"/>
  <c r="W75" i="7"/>
  <c r="A76" i="7"/>
  <c r="B76" i="7"/>
  <c r="I76" i="7"/>
  <c r="J76" i="7"/>
  <c r="K76" i="7"/>
  <c r="L76" i="7"/>
  <c r="M76" i="7"/>
  <c r="N76" i="7"/>
  <c r="P76" i="7"/>
  <c r="Q76" i="7"/>
  <c r="R76" i="7"/>
  <c r="S76" i="7"/>
  <c r="T76" i="7"/>
  <c r="U76" i="7"/>
  <c r="V76" i="7"/>
  <c r="W76" i="7"/>
  <c r="A77" i="7"/>
  <c r="B77" i="7"/>
  <c r="I77" i="7"/>
  <c r="J77" i="7"/>
  <c r="K77" i="7"/>
  <c r="L77" i="7"/>
  <c r="M77" i="7"/>
  <c r="N77" i="7"/>
  <c r="P77" i="7"/>
  <c r="Q77" i="7"/>
  <c r="R77" i="7"/>
  <c r="S77" i="7"/>
  <c r="T77" i="7"/>
  <c r="U77" i="7"/>
  <c r="V77" i="7"/>
  <c r="W77" i="7"/>
  <c r="A78" i="7"/>
  <c r="B78" i="7"/>
  <c r="I78" i="7"/>
  <c r="J78" i="7"/>
  <c r="K78" i="7"/>
  <c r="L78" i="7"/>
  <c r="M78" i="7"/>
  <c r="N78" i="7"/>
  <c r="P78" i="7"/>
  <c r="Q78" i="7"/>
  <c r="R78" i="7"/>
  <c r="S78" i="7"/>
  <c r="T78" i="7"/>
  <c r="U78" i="7"/>
  <c r="V78" i="7"/>
  <c r="W78" i="7"/>
  <c r="A79" i="7"/>
  <c r="B79" i="7"/>
  <c r="I79" i="7"/>
  <c r="J79" i="7"/>
  <c r="K79" i="7"/>
  <c r="L79" i="7"/>
  <c r="M79" i="7"/>
  <c r="N79" i="7"/>
  <c r="P79" i="7"/>
  <c r="Q79" i="7"/>
  <c r="R79" i="7"/>
  <c r="S79" i="7"/>
  <c r="T79" i="7"/>
  <c r="U79" i="7"/>
  <c r="V79" i="7"/>
  <c r="W79" i="7"/>
  <c r="A80" i="7"/>
  <c r="B80" i="7"/>
  <c r="I80" i="7"/>
  <c r="J80" i="7"/>
  <c r="K80" i="7"/>
  <c r="L80" i="7"/>
  <c r="M80" i="7"/>
  <c r="N80" i="7"/>
  <c r="P80" i="7"/>
  <c r="Q80" i="7"/>
  <c r="R80" i="7"/>
  <c r="S80" i="7"/>
  <c r="T80" i="7"/>
  <c r="U80" i="7"/>
  <c r="V80" i="7"/>
  <c r="W80" i="7"/>
  <c r="A81" i="7"/>
  <c r="B81" i="7"/>
  <c r="I81" i="7"/>
  <c r="J81" i="7"/>
  <c r="K81" i="7"/>
  <c r="L81" i="7"/>
  <c r="M81" i="7"/>
  <c r="N81" i="7"/>
  <c r="P81" i="7"/>
  <c r="Q81" i="7"/>
  <c r="R81" i="7"/>
  <c r="S81" i="7"/>
  <c r="T81" i="7"/>
  <c r="U81" i="7"/>
  <c r="V81" i="7"/>
  <c r="W81" i="7"/>
  <c r="A82" i="7"/>
  <c r="B82" i="7"/>
  <c r="I82" i="7"/>
  <c r="J82" i="7"/>
  <c r="K82" i="7"/>
  <c r="L82" i="7"/>
  <c r="M82" i="7"/>
  <c r="N82" i="7"/>
  <c r="P82" i="7"/>
  <c r="Q82" i="7"/>
  <c r="R82" i="7"/>
  <c r="S82" i="7"/>
  <c r="T82" i="7"/>
  <c r="U82" i="7"/>
  <c r="V82" i="7"/>
  <c r="W82" i="7"/>
  <c r="A83" i="7"/>
  <c r="B83" i="7"/>
  <c r="I83" i="7"/>
  <c r="J83" i="7"/>
  <c r="K83" i="7"/>
  <c r="L83" i="7"/>
  <c r="M83" i="7"/>
  <c r="N83" i="7"/>
  <c r="P83" i="7"/>
  <c r="Q83" i="7"/>
  <c r="R83" i="7"/>
  <c r="S83" i="7"/>
  <c r="T83" i="7"/>
  <c r="U83" i="7"/>
  <c r="V83" i="7"/>
  <c r="W83" i="7"/>
  <c r="A84" i="7"/>
  <c r="B84" i="7"/>
  <c r="I84" i="7"/>
  <c r="J84" i="7"/>
  <c r="K84" i="7"/>
  <c r="L84" i="7"/>
  <c r="M84" i="7"/>
  <c r="N84" i="7"/>
  <c r="P84" i="7"/>
  <c r="Q84" i="7"/>
  <c r="R84" i="7"/>
  <c r="S84" i="7"/>
  <c r="T84" i="7"/>
  <c r="U84" i="7"/>
  <c r="V84" i="7"/>
  <c r="W84" i="7"/>
  <c r="A85" i="7"/>
  <c r="B85" i="7"/>
  <c r="I85" i="7"/>
  <c r="J85" i="7"/>
  <c r="K85" i="7"/>
  <c r="L85" i="7"/>
  <c r="M85" i="7"/>
  <c r="N85" i="7"/>
  <c r="P85" i="7"/>
  <c r="Q85" i="7"/>
  <c r="R85" i="7"/>
  <c r="S85" i="7"/>
  <c r="T85" i="7"/>
  <c r="U85" i="7"/>
  <c r="V85" i="7"/>
  <c r="W85" i="7"/>
  <c r="A86" i="7"/>
  <c r="B86" i="7"/>
  <c r="I86" i="7"/>
  <c r="J86" i="7"/>
  <c r="K86" i="7"/>
  <c r="L86" i="7"/>
  <c r="M86" i="7"/>
  <c r="N86" i="7"/>
  <c r="P86" i="7"/>
  <c r="Q86" i="7"/>
  <c r="R86" i="7"/>
  <c r="S86" i="7"/>
  <c r="T86" i="7"/>
  <c r="U86" i="7"/>
  <c r="V86" i="7"/>
  <c r="W86" i="7"/>
  <c r="A87" i="7"/>
  <c r="B87" i="7"/>
  <c r="I87" i="7"/>
  <c r="J87" i="7"/>
  <c r="K87" i="7"/>
  <c r="L87" i="7"/>
  <c r="M87" i="7"/>
  <c r="N87" i="7"/>
  <c r="P87" i="7"/>
  <c r="Q87" i="7"/>
  <c r="R87" i="7"/>
  <c r="S87" i="7"/>
  <c r="T87" i="7"/>
  <c r="U87" i="7"/>
  <c r="V87" i="7"/>
  <c r="W87" i="7"/>
  <c r="A88" i="7"/>
  <c r="B88" i="7"/>
  <c r="I88" i="7"/>
  <c r="J88" i="7"/>
  <c r="K88" i="7"/>
  <c r="L88" i="7"/>
  <c r="M88" i="7"/>
  <c r="N88" i="7"/>
  <c r="P88" i="7"/>
  <c r="Q88" i="7"/>
  <c r="R88" i="7"/>
  <c r="S88" i="7"/>
  <c r="T88" i="7"/>
  <c r="U88" i="7"/>
  <c r="V88" i="7"/>
  <c r="W88" i="7"/>
  <c r="A89" i="7"/>
  <c r="B89" i="7"/>
  <c r="I89" i="7"/>
  <c r="J89" i="7"/>
  <c r="K89" i="7"/>
  <c r="L89" i="7"/>
  <c r="M89" i="7"/>
  <c r="N89" i="7"/>
  <c r="P89" i="7"/>
  <c r="Q89" i="7"/>
  <c r="R89" i="7"/>
  <c r="S89" i="7"/>
  <c r="T89" i="7"/>
  <c r="U89" i="7"/>
  <c r="V89" i="7"/>
  <c r="W89" i="7"/>
  <c r="A90" i="7"/>
  <c r="B90" i="7"/>
  <c r="I90" i="7"/>
  <c r="J90" i="7"/>
  <c r="K90" i="7"/>
  <c r="L90" i="7"/>
  <c r="M90" i="7"/>
  <c r="N90" i="7"/>
  <c r="P90" i="7"/>
  <c r="Q90" i="7"/>
  <c r="R90" i="7"/>
  <c r="S90" i="7"/>
  <c r="T90" i="7"/>
  <c r="U90" i="7"/>
  <c r="V90" i="7"/>
  <c r="W90" i="7"/>
  <c r="A91" i="7"/>
  <c r="B91" i="7"/>
  <c r="I91" i="7"/>
  <c r="J91" i="7"/>
  <c r="K91" i="7"/>
  <c r="L91" i="7"/>
  <c r="M91" i="7"/>
  <c r="N91" i="7"/>
  <c r="P91" i="7"/>
  <c r="Q91" i="7"/>
  <c r="R91" i="7"/>
  <c r="S91" i="7"/>
  <c r="T91" i="7"/>
  <c r="U91" i="7"/>
  <c r="V91" i="7"/>
  <c r="W91" i="7"/>
  <c r="A92" i="7"/>
  <c r="B92" i="7"/>
  <c r="I92" i="7"/>
  <c r="J92" i="7"/>
  <c r="K92" i="7"/>
  <c r="L92" i="7"/>
  <c r="M92" i="7"/>
  <c r="N92" i="7"/>
  <c r="P92" i="7"/>
  <c r="Q92" i="7"/>
  <c r="R92" i="7"/>
  <c r="S92" i="7"/>
  <c r="T92" i="7"/>
  <c r="U92" i="7"/>
  <c r="V92" i="7"/>
  <c r="W92" i="7"/>
  <c r="A93" i="7"/>
  <c r="B93" i="7"/>
  <c r="I93" i="7"/>
  <c r="J93" i="7"/>
  <c r="K93" i="7"/>
  <c r="L93" i="7"/>
  <c r="M93" i="7"/>
  <c r="N93" i="7"/>
  <c r="P93" i="7"/>
  <c r="Q93" i="7"/>
  <c r="R93" i="7"/>
  <c r="S93" i="7"/>
  <c r="T93" i="7"/>
  <c r="U93" i="7"/>
  <c r="V93" i="7"/>
  <c r="W93" i="7"/>
  <c r="A94" i="7"/>
  <c r="B94" i="7"/>
  <c r="I94" i="7"/>
  <c r="J94" i="7"/>
  <c r="K94" i="7"/>
  <c r="L94" i="7"/>
  <c r="M94" i="7"/>
  <c r="N94" i="7"/>
  <c r="P94" i="7"/>
  <c r="Q94" i="7"/>
  <c r="R94" i="7"/>
  <c r="S94" i="7"/>
  <c r="T94" i="7"/>
  <c r="U94" i="7"/>
  <c r="V94" i="7"/>
  <c r="W94" i="7"/>
  <c r="A95" i="7"/>
  <c r="B95" i="7"/>
  <c r="I95" i="7"/>
  <c r="J95" i="7"/>
  <c r="K95" i="7"/>
  <c r="L95" i="7"/>
  <c r="M95" i="7"/>
  <c r="N95" i="7"/>
  <c r="P95" i="7"/>
  <c r="Q95" i="7"/>
  <c r="R95" i="7"/>
  <c r="S95" i="7"/>
  <c r="T95" i="7"/>
  <c r="U95" i="7"/>
  <c r="V95" i="7"/>
  <c r="W95" i="7"/>
  <c r="A96" i="7"/>
  <c r="B96" i="7"/>
  <c r="I96" i="7"/>
  <c r="J96" i="7"/>
  <c r="K96" i="7"/>
  <c r="L96" i="7"/>
  <c r="M96" i="7"/>
  <c r="N96" i="7"/>
  <c r="P96" i="7"/>
  <c r="Q96" i="7"/>
  <c r="R96" i="7"/>
  <c r="S96" i="7"/>
  <c r="T96" i="7"/>
  <c r="U96" i="7"/>
  <c r="V96" i="7"/>
  <c r="W96" i="7"/>
  <c r="A97" i="7"/>
  <c r="B97" i="7"/>
  <c r="I97" i="7"/>
  <c r="J97" i="7"/>
  <c r="K97" i="7"/>
  <c r="L97" i="7"/>
  <c r="M97" i="7"/>
  <c r="N97" i="7"/>
  <c r="P97" i="7"/>
  <c r="Q97" i="7"/>
  <c r="R97" i="7"/>
  <c r="S97" i="7"/>
  <c r="T97" i="7"/>
  <c r="U97" i="7"/>
  <c r="V97" i="7"/>
  <c r="W97" i="7"/>
  <c r="A98" i="7"/>
  <c r="B98" i="7"/>
  <c r="I98" i="7"/>
  <c r="J98" i="7"/>
  <c r="K98" i="7"/>
  <c r="L98" i="7"/>
  <c r="M98" i="7"/>
  <c r="N98" i="7"/>
  <c r="P98" i="7"/>
  <c r="Q98" i="7"/>
  <c r="R98" i="7"/>
  <c r="S98" i="7"/>
  <c r="T98" i="7"/>
  <c r="U98" i="7"/>
  <c r="V98" i="7"/>
  <c r="W98" i="7"/>
  <c r="A99" i="7"/>
  <c r="B99" i="7"/>
  <c r="I99" i="7"/>
  <c r="J99" i="7"/>
  <c r="K99" i="7"/>
  <c r="L99" i="7"/>
  <c r="M99" i="7"/>
  <c r="N99" i="7"/>
  <c r="P99" i="7"/>
  <c r="Q99" i="7"/>
  <c r="R99" i="7"/>
  <c r="S99" i="7"/>
  <c r="T99" i="7"/>
  <c r="U99" i="7"/>
  <c r="V99" i="7"/>
  <c r="W99" i="7"/>
  <c r="A100" i="7"/>
  <c r="B100" i="7"/>
  <c r="I100" i="7"/>
  <c r="J100" i="7"/>
  <c r="K100" i="7"/>
  <c r="L100" i="7"/>
  <c r="M100" i="7"/>
  <c r="N100" i="7"/>
  <c r="P100" i="7"/>
  <c r="Q100" i="7"/>
  <c r="R100" i="7"/>
  <c r="S100" i="7"/>
  <c r="T100" i="7"/>
  <c r="U100" i="7"/>
  <c r="V100" i="7"/>
  <c r="W100" i="7"/>
  <c r="A101" i="7"/>
  <c r="B101" i="7"/>
  <c r="I101" i="7"/>
  <c r="J101" i="7"/>
  <c r="K101" i="7"/>
  <c r="L101" i="7"/>
  <c r="M101" i="7"/>
  <c r="N101" i="7"/>
  <c r="P101" i="7"/>
  <c r="Q101" i="7"/>
  <c r="R101" i="7"/>
  <c r="S101" i="7"/>
  <c r="T101" i="7"/>
  <c r="U101" i="7"/>
  <c r="V101" i="7"/>
  <c r="W101" i="7"/>
  <c r="A102" i="7"/>
  <c r="B102" i="7"/>
  <c r="I102" i="7"/>
  <c r="J102" i="7"/>
  <c r="K102" i="7"/>
  <c r="L102" i="7"/>
  <c r="M102" i="7"/>
  <c r="N102" i="7"/>
  <c r="P102" i="7"/>
  <c r="Q102" i="7"/>
  <c r="R102" i="7"/>
  <c r="S102" i="7"/>
  <c r="T102" i="7"/>
  <c r="U102" i="7"/>
  <c r="V102" i="7"/>
  <c r="W102" i="7"/>
  <c r="A103" i="7"/>
  <c r="B103" i="7"/>
  <c r="I103" i="7"/>
  <c r="J103" i="7"/>
  <c r="K103" i="7"/>
  <c r="L103" i="7"/>
  <c r="M103" i="7"/>
  <c r="N103" i="7"/>
  <c r="P103" i="7"/>
  <c r="Q103" i="7"/>
  <c r="R103" i="7"/>
  <c r="S103" i="7"/>
  <c r="T103" i="7"/>
  <c r="U103" i="7"/>
  <c r="V103" i="7"/>
  <c r="W103" i="7"/>
  <c r="A104" i="7"/>
  <c r="B104" i="7"/>
  <c r="I104" i="7"/>
  <c r="J104" i="7"/>
  <c r="K104" i="7"/>
  <c r="L104" i="7"/>
  <c r="M104" i="7"/>
  <c r="N104" i="7"/>
  <c r="P104" i="7"/>
  <c r="Q104" i="7"/>
  <c r="R104" i="7"/>
  <c r="S104" i="7"/>
  <c r="T104" i="7"/>
  <c r="U104" i="7"/>
  <c r="V104" i="7"/>
  <c r="W104" i="7"/>
  <c r="A105" i="7"/>
  <c r="B105" i="7"/>
  <c r="I105" i="7"/>
  <c r="J105" i="7"/>
  <c r="K105" i="7"/>
  <c r="L105" i="7"/>
  <c r="M105" i="7"/>
  <c r="N105" i="7"/>
  <c r="P105" i="7"/>
  <c r="Q105" i="7"/>
  <c r="R105" i="7"/>
  <c r="S105" i="7"/>
  <c r="T105" i="7"/>
  <c r="U105" i="7"/>
  <c r="V105" i="7"/>
  <c r="W105" i="7"/>
  <c r="A106" i="7"/>
  <c r="B106" i="7"/>
  <c r="I106" i="7"/>
  <c r="J106" i="7"/>
  <c r="K106" i="7"/>
  <c r="L106" i="7"/>
  <c r="M106" i="7"/>
  <c r="N106" i="7"/>
  <c r="P106" i="7"/>
  <c r="Q106" i="7"/>
  <c r="R106" i="7"/>
  <c r="S106" i="7"/>
  <c r="T106" i="7"/>
  <c r="U106" i="7"/>
  <c r="V106" i="7"/>
  <c r="W106" i="7"/>
  <c r="A107" i="7"/>
  <c r="B107" i="7"/>
  <c r="I107" i="7"/>
  <c r="J107" i="7"/>
  <c r="K107" i="7"/>
  <c r="L107" i="7"/>
  <c r="M107" i="7"/>
  <c r="N107" i="7"/>
  <c r="P107" i="7"/>
  <c r="Q107" i="7"/>
  <c r="R107" i="7"/>
  <c r="S107" i="7"/>
  <c r="T107" i="7"/>
  <c r="U107" i="7"/>
  <c r="V107" i="7"/>
  <c r="W107" i="7"/>
  <c r="A108" i="7"/>
  <c r="B108" i="7"/>
  <c r="I108" i="7"/>
  <c r="J108" i="7"/>
  <c r="K108" i="7"/>
  <c r="L108" i="7"/>
  <c r="M108" i="7"/>
  <c r="N108" i="7"/>
  <c r="P108" i="7"/>
  <c r="Q108" i="7"/>
  <c r="R108" i="7"/>
  <c r="S108" i="7"/>
  <c r="T108" i="7"/>
  <c r="U108" i="7"/>
  <c r="V108" i="7"/>
  <c r="W108" i="7"/>
  <c r="A109" i="7"/>
  <c r="B109" i="7"/>
  <c r="I109" i="7"/>
  <c r="J109" i="7"/>
  <c r="K109" i="7"/>
  <c r="L109" i="7"/>
  <c r="M109" i="7"/>
  <c r="N109" i="7"/>
  <c r="P109" i="7"/>
  <c r="Q109" i="7"/>
  <c r="R109" i="7"/>
  <c r="S109" i="7"/>
  <c r="T109" i="7"/>
  <c r="U109" i="7"/>
  <c r="V109" i="7"/>
  <c r="W109" i="7"/>
  <c r="A110" i="7"/>
  <c r="B110" i="7"/>
  <c r="I110" i="7"/>
  <c r="J110" i="7"/>
  <c r="K110" i="7"/>
  <c r="L110" i="7"/>
  <c r="M110" i="7"/>
  <c r="N110" i="7"/>
  <c r="P110" i="7"/>
  <c r="Q110" i="7"/>
  <c r="R110" i="7"/>
  <c r="S110" i="7"/>
  <c r="T110" i="7"/>
  <c r="U110" i="7"/>
  <c r="V110" i="7"/>
  <c r="W110" i="7"/>
  <c r="A111" i="7"/>
  <c r="B111" i="7"/>
  <c r="I111" i="7"/>
  <c r="J111" i="7"/>
  <c r="K111" i="7"/>
  <c r="L111" i="7"/>
  <c r="M111" i="7"/>
  <c r="N111" i="7"/>
  <c r="P111" i="7"/>
  <c r="Q111" i="7"/>
  <c r="R111" i="7"/>
  <c r="S111" i="7"/>
  <c r="T111" i="7"/>
  <c r="U111" i="7"/>
  <c r="V111" i="7"/>
  <c r="W111" i="7"/>
  <c r="A112" i="7"/>
  <c r="B112" i="7"/>
  <c r="I112" i="7"/>
  <c r="J112" i="7"/>
  <c r="K112" i="7"/>
  <c r="L112" i="7"/>
  <c r="M112" i="7"/>
  <c r="N112" i="7"/>
  <c r="P112" i="7"/>
  <c r="Q112" i="7"/>
  <c r="R112" i="7"/>
  <c r="S112" i="7"/>
  <c r="T112" i="7"/>
  <c r="U112" i="7"/>
  <c r="V112" i="7"/>
  <c r="W112" i="7"/>
  <c r="A113" i="7"/>
  <c r="B113" i="7"/>
  <c r="I113" i="7"/>
  <c r="J113" i="7"/>
  <c r="K113" i="7"/>
  <c r="L113" i="7"/>
  <c r="M113" i="7"/>
  <c r="N113" i="7"/>
  <c r="P113" i="7"/>
  <c r="Q113" i="7"/>
  <c r="R113" i="7"/>
  <c r="S113" i="7"/>
  <c r="T113" i="7"/>
  <c r="U113" i="7"/>
  <c r="V113" i="7"/>
  <c r="W113" i="7"/>
  <c r="A114" i="7"/>
  <c r="B114" i="7"/>
  <c r="I114" i="7"/>
  <c r="J114" i="7"/>
  <c r="K114" i="7"/>
  <c r="L114" i="7"/>
  <c r="M114" i="7"/>
  <c r="N114" i="7"/>
  <c r="P114" i="7"/>
  <c r="Q114" i="7"/>
  <c r="R114" i="7"/>
  <c r="S114" i="7"/>
  <c r="T114" i="7"/>
  <c r="U114" i="7"/>
  <c r="V114" i="7"/>
  <c r="W114" i="7"/>
  <c r="A115" i="7"/>
  <c r="B115" i="7"/>
  <c r="I115" i="7"/>
  <c r="J115" i="7"/>
  <c r="K115" i="7"/>
  <c r="L115" i="7"/>
  <c r="M115" i="7"/>
  <c r="N115" i="7"/>
  <c r="P115" i="7"/>
  <c r="Q115" i="7"/>
  <c r="R115" i="7"/>
  <c r="S115" i="7"/>
  <c r="T115" i="7"/>
  <c r="U115" i="7"/>
  <c r="V115" i="7"/>
  <c r="W115" i="7"/>
  <c r="A116" i="7"/>
  <c r="B116" i="7"/>
  <c r="I116" i="7"/>
  <c r="J116" i="7"/>
  <c r="K116" i="7"/>
  <c r="L116" i="7"/>
  <c r="M116" i="7"/>
  <c r="N116" i="7"/>
  <c r="P116" i="7"/>
  <c r="Q116" i="7"/>
  <c r="R116" i="7"/>
  <c r="S116" i="7"/>
  <c r="T116" i="7"/>
  <c r="U116" i="7"/>
  <c r="V116" i="7"/>
  <c r="W116" i="7"/>
  <c r="A117" i="7"/>
  <c r="B117" i="7"/>
  <c r="I117" i="7"/>
  <c r="J117" i="7"/>
  <c r="K117" i="7"/>
  <c r="L117" i="7"/>
  <c r="M117" i="7"/>
  <c r="N117" i="7"/>
  <c r="P117" i="7"/>
  <c r="Q117" i="7"/>
  <c r="R117" i="7"/>
  <c r="S117" i="7"/>
  <c r="T117" i="7"/>
  <c r="U117" i="7"/>
  <c r="V117" i="7"/>
  <c r="W117" i="7"/>
  <c r="A118" i="7"/>
  <c r="B118" i="7"/>
  <c r="I118" i="7"/>
  <c r="J118" i="7"/>
  <c r="K118" i="7"/>
  <c r="L118" i="7"/>
  <c r="M118" i="7"/>
  <c r="N118" i="7"/>
  <c r="P118" i="7"/>
  <c r="Q118" i="7"/>
  <c r="R118" i="7"/>
  <c r="S118" i="7"/>
  <c r="T118" i="7"/>
  <c r="U118" i="7"/>
  <c r="V118" i="7"/>
  <c r="W118" i="7"/>
  <c r="A119" i="7"/>
  <c r="B119" i="7"/>
  <c r="I119" i="7"/>
  <c r="J119" i="7"/>
  <c r="K119" i="7"/>
  <c r="L119" i="7"/>
  <c r="M119" i="7"/>
  <c r="N119" i="7"/>
  <c r="P119" i="7"/>
  <c r="Q119" i="7"/>
  <c r="R119" i="7"/>
  <c r="S119" i="7"/>
  <c r="T119" i="7"/>
  <c r="U119" i="7"/>
  <c r="V119" i="7"/>
  <c r="W119" i="7"/>
  <c r="A120" i="7"/>
  <c r="B120" i="7"/>
  <c r="I120" i="7"/>
  <c r="J120" i="7"/>
  <c r="K120" i="7"/>
  <c r="L120" i="7"/>
  <c r="M120" i="7"/>
  <c r="N120" i="7"/>
  <c r="P120" i="7"/>
  <c r="Q120" i="7"/>
  <c r="R120" i="7"/>
  <c r="S120" i="7"/>
  <c r="T120" i="7"/>
  <c r="U120" i="7"/>
  <c r="V120" i="7"/>
  <c r="W120" i="7"/>
  <c r="A121" i="7"/>
  <c r="B121" i="7"/>
  <c r="I121" i="7"/>
  <c r="J121" i="7"/>
  <c r="K121" i="7"/>
  <c r="L121" i="7"/>
  <c r="M121" i="7"/>
  <c r="N121" i="7"/>
  <c r="P121" i="7"/>
  <c r="Q121" i="7"/>
  <c r="R121" i="7"/>
  <c r="S121" i="7"/>
  <c r="T121" i="7"/>
  <c r="U121" i="7"/>
  <c r="V121" i="7"/>
  <c r="W121" i="7"/>
  <c r="A122" i="7"/>
  <c r="B122" i="7"/>
  <c r="I122" i="7"/>
  <c r="J122" i="7"/>
  <c r="K122" i="7"/>
  <c r="L122" i="7"/>
  <c r="M122" i="7"/>
  <c r="N122" i="7"/>
  <c r="P122" i="7"/>
  <c r="Q122" i="7"/>
  <c r="R122" i="7"/>
  <c r="S122" i="7"/>
  <c r="T122" i="7"/>
  <c r="U122" i="7"/>
  <c r="V122" i="7"/>
  <c r="W122" i="7"/>
  <c r="A123" i="7"/>
  <c r="B123" i="7"/>
  <c r="I123" i="7"/>
  <c r="J123" i="7"/>
  <c r="K123" i="7"/>
  <c r="L123" i="7"/>
  <c r="M123" i="7"/>
  <c r="N123" i="7"/>
  <c r="P123" i="7"/>
  <c r="Q123" i="7"/>
  <c r="R123" i="7"/>
  <c r="S123" i="7"/>
  <c r="T123" i="7"/>
  <c r="U123" i="7"/>
  <c r="V123" i="7"/>
  <c r="W123" i="7"/>
  <c r="A124" i="7"/>
  <c r="B124" i="7"/>
  <c r="I124" i="7"/>
  <c r="J124" i="7"/>
  <c r="K124" i="7"/>
  <c r="L124" i="7"/>
  <c r="M124" i="7"/>
  <c r="N124" i="7"/>
  <c r="P124" i="7"/>
  <c r="Q124" i="7"/>
  <c r="R124" i="7"/>
  <c r="S124" i="7"/>
  <c r="T124" i="7"/>
  <c r="U124" i="7"/>
  <c r="V124" i="7"/>
  <c r="W124" i="7"/>
  <c r="A125" i="7"/>
  <c r="B125" i="7"/>
  <c r="G125" i="7"/>
  <c r="I125" i="7"/>
  <c r="J125" i="7"/>
  <c r="K125" i="7"/>
  <c r="L125" i="7"/>
  <c r="M125" i="7"/>
  <c r="N125" i="7"/>
  <c r="P125" i="7"/>
  <c r="Q125" i="7"/>
  <c r="R125" i="7"/>
  <c r="S125" i="7"/>
  <c r="T125" i="7"/>
  <c r="U125" i="7"/>
  <c r="V125" i="7"/>
  <c r="W125" i="7"/>
  <c r="A126" i="7"/>
  <c r="B126" i="7"/>
  <c r="I126" i="7"/>
  <c r="J126" i="7"/>
  <c r="K126" i="7"/>
  <c r="L126" i="7"/>
  <c r="M126" i="7"/>
  <c r="N126" i="7"/>
  <c r="P126" i="7"/>
  <c r="Q126" i="7"/>
  <c r="R126" i="7"/>
  <c r="S126" i="7"/>
  <c r="T126" i="7"/>
  <c r="U126" i="7"/>
  <c r="V126" i="7"/>
  <c r="W126" i="7"/>
  <c r="A127" i="7"/>
  <c r="B127" i="7"/>
  <c r="I127" i="7"/>
  <c r="J127" i="7"/>
  <c r="K127" i="7"/>
  <c r="L127" i="7"/>
  <c r="M127" i="7"/>
  <c r="N127" i="7"/>
  <c r="P127" i="7"/>
  <c r="Q127" i="7"/>
  <c r="R127" i="7"/>
  <c r="S127" i="7"/>
  <c r="T127" i="7"/>
  <c r="U127" i="7"/>
  <c r="V127" i="7"/>
  <c r="W127" i="7"/>
  <c r="A128" i="7"/>
  <c r="B128" i="7"/>
  <c r="I128" i="7"/>
  <c r="J128" i="7"/>
  <c r="K128" i="7"/>
  <c r="L128" i="7"/>
  <c r="M128" i="7"/>
  <c r="N128" i="7"/>
  <c r="P128" i="7"/>
  <c r="Q128" i="7"/>
  <c r="R128" i="7"/>
  <c r="S128" i="7"/>
  <c r="T128" i="7"/>
  <c r="U128" i="7"/>
  <c r="V128" i="7"/>
  <c r="W128" i="7"/>
  <c r="A129" i="7"/>
  <c r="B129" i="7"/>
  <c r="I129" i="7"/>
  <c r="J129" i="7"/>
  <c r="K129" i="7"/>
  <c r="L129" i="7"/>
  <c r="M129" i="7"/>
  <c r="N129" i="7"/>
  <c r="P129" i="7"/>
  <c r="Q129" i="7"/>
  <c r="R129" i="7"/>
  <c r="S129" i="7"/>
  <c r="T129" i="7"/>
  <c r="U129" i="7"/>
  <c r="V129" i="7"/>
  <c r="W129" i="7"/>
  <c r="A130" i="7"/>
  <c r="B130" i="7"/>
  <c r="I130" i="7"/>
  <c r="J130" i="7"/>
  <c r="K130" i="7"/>
  <c r="L130" i="7"/>
  <c r="M130" i="7"/>
  <c r="N130" i="7"/>
  <c r="P130" i="7"/>
  <c r="Q130" i="7"/>
  <c r="R130" i="7"/>
  <c r="S130" i="7"/>
  <c r="T130" i="7"/>
  <c r="U130" i="7"/>
  <c r="V130" i="7"/>
  <c r="W130" i="7"/>
  <c r="A131" i="7"/>
  <c r="B131" i="7"/>
  <c r="I131" i="7"/>
  <c r="J131" i="7"/>
  <c r="K131" i="7"/>
  <c r="L131" i="7"/>
  <c r="M131" i="7"/>
  <c r="N131" i="7"/>
  <c r="P131" i="7"/>
  <c r="Q131" i="7"/>
  <c r="R131" i="7"/>
  <c r="S131" i="7"/>
  <c r="T131" i="7"/>
  <c r="U131" i="7"/>
  <c r="V131" i="7"/>
  <c r="W131" i="7"/>
  <c r="A132" i="7"/>
  <c r="B132" i="7"/>
  <c r="G132" i="7"/>
  <c r="I132" i="7"/>
  <c r="J132" i="7"/>
  <c r="K132" i="7"/>
  <c r="L132" i="7"/>
  <c r="M132" i="7"/>
  <c r="N132" i="7"/>
  <c r="P132" i="7"/>
  <c r="Q132" i="7"/>
  <c r="R132" i="7"/>
  <c r="S132" i="7"/>
  <c r="T132" i="7"/>
  <c r="U132" i="7"/>
  <c r="V132" i="7"/>
  <c r="W132" i="7"/>
  <c r="A133" i="7"/>
  <c r="B133" i="7"/>
  <c r="I133" i="7"/>
  <c r="J133" i="7"/>
  <c r="K133" i="7"/>
  <c r="L133" i="7"/>
  <c r="M133" i="7"/>
  <c r="N133" i="7"/>
  <c r="P133" i="7"/>
  <c r="Q133" i="7"/>
  <c r="R133" i="7"/>
  <c r="S133" i="7"/>
  <c r="T133" i="7"/>
  <c r="U133" i="7"/>
  <c r="V133" i="7"/>
  <c r="W133" i="7"/>
  <c r="A134" i="7"/>
  <c r="B134" i="7"/>
  <c r="G134" i="7"/>
  <c r="I134" i="7"/>
  <c r="J134" i="7"/>
  <c r="K134" i="7"/>
  <c r="L134" i="7"/>
  <c r="M134" i="7"/>
  <c r="N134" i="7"/>
  <c r="P134" i="7"/>
  <c r="Q134" i="7"/>
  <c r="R134" i="7"/>
  <c r="S134" i="7"/>
  <c r="T134" i="7"/>
  <c r="U134" i="7"/>
  <c r="V134" i="7"/>
  <c r="W134" i="7"/>
  <c r="A135" i="7"/>
  <c r="B135" i="7"/>
  <c r="I135" i="7"/>
  <c r="J135" i="7"/>
  <c r="K135" i="7"/>
  <c r="L135" i="7"/>
  <c r="M135" i="7"/>
  <c r="N135" i="7"/>
  <c r="P135" i="7"/>
  <c r="Q135" i="7"/>
  <c r="R135" i="7"/>
  <c r="S135" i="7"/>
  <c r="T135" i="7"/>
  <c r="U135" i="7"/>
  <c r="V135" i="7"/>
  <c r="W135" i="7"/>
  <c r="A136" i="7"/>
  <c r="B136" i="7"/>
  <c r="I136" i="7"/>
  <c r="J136" i="7"/>
  <c r="K136" i="7"/>
  <c r="L136" i="7"/>
  <c r="M136" i="7"/>
  <c r="N136" i="7"/>
  <c r="P136" i="7"/>
  <c r="Q136" i="7"/>
  <c r="R136" i="7"/>
  <c r="S136" i="7"/>
  <c r="T136" i="7"/>
  <c r="U136" i="7"/>
  <c r="V136" i="7"/>
  <c r="W136" i="7"/>
  <c r="A137" i="7"/>
  <c r="B137" i="7"/>
  <c r="I137" i="7"/>
  <c r="J137" i="7"/>
  <c r="K137" i="7"/>
  <c r="L137" i="7"/>
  <c r="M137" i="7"/>
  <c r="N137" i="7"/>
  <c r="P137" i="7"/>
  <c r="Q137" i="7"/>
  <c r="R137" i="7"/>
  <c r="S137" i="7"/>
  <c r="T137" i="7"/>
  <c r="U137" i="7"/>
  <c r="V137" i="7"/>
  <c r="W137" i="7"/>
  <c r="A138" i="7"/>
  <c r="B138" i="7"/>
  <c r="I138" i="7"/>
  <c r="J138" i="7"/>
  <c r="K138" i="7"/>
  <c r="L138" i="7"/>
  <c r="M138" i="7"/>
  <c r="N138" i="7"/>
  <c r="P138" i="7"/>
  <c r="Q138" i="7"/>
  <c r="R138" i="7"/>
  <c r="S138" i="7"/>
  <c r="T138" i="7"/>
  <c r="U138" i="7"/>
  <c r="V138" i="7"/>
  <c r="W138" i="7"/>
  <c r="A139" i="7"/>
  <c r="B139" i="7"/>
  <c r="I139" i="7"/>
  <c r="J139" i="7"/>
  <c r="K139" i="7"/>
  <c r="L139" i="7"/>
  <c r="M139" i="7"/>
  <c r="N139" i="7"/>
  <c r="P139" i="7"/>
  <c r="Q139" i="7"/>
  <c r="R139" i="7"/>
  <c r="S139" i="7"/>
  <c r="T139" i="7"/>
  <c r="U139" i="7"/>
  <c r="V139" i="7"/>
  <c r="W139" i="7"/>
  <c r="A140" i="7"/>
  <c r="B140" i="7"/>
  <c r="I140" i="7"/>
  <c r="J140" i="7"/>
  <c r="K140" i="7"/>
  <c r="L140" i="7"/>
  <c r="M140" i="7"/>
  <c r="N140" i="7"/>
  <c r="P140" i="7"/>
  <c r="Q140" i="7"/>
  <c r="R140" i="7"/>
  <c r="S140" i="7"/>
  <c r="T140" i="7"/>
  <c r="U140" i="7"/>
  <c r="V140" i="7"/>
  <c r="W140" i="7"/>
  <c r="A141" i="7"/>
  <c r="B141" i="7"/>
  <c r="I141" i="7"/>
  <c r="J141" i="7"/>
  <c r="K141" i="7"/>
  <c r="L141" i="7"/>
  <c r="M141" i="7"/>
  <c r="N141" i="7"/>
  <c r="P141" i="7"/>
  <c r="Q141" i="7"/>
  <c r="R141" i="7"/>
  <c r="S141" i="7"/>
  <c r="T141" i="7"/>
  <c r="U141" i="7"/>
  <c r="V141" i="7"/>
  <c r="W141" i="7"/>
  <c r="A142" i="7"/>
  <c r="B142" i="7"/>
  <c r="I142" i="7"/>
  <c r="J142" i="7"/>
  <c r="K142" i="7"/>
  <c r="L142" i="7"/>
  <c r="M142" i="7"/>
  <c r="N142" i="7"/>
  <c r="P142" i="7"/>
  <c r="Q142" i="7"/>
  <c r="R142" i="7"/>
  <c r="S142" i="7"/>
  <c r="T142" i="7"/>
  <c r="U142" i="7"/>
  <c r="V142" i="7"/>
  <c r="W142" i="7"/>
  <c r="A143" i="7"/>
  <c r="B143" i="7"/>
  <c r="I143" i="7"/>
  <c r="J143" i="7"/>
  <c r="K143" i="7"/>
  <c r="L143" i="7"/>
  <c r="M143" i="7"/>
  <c r="N143" i="7"/>
  <c r="P143" i="7"/>
  <c r="Q143" i="7"/>
  <c r="R143" i="7"/>
  <c r="S143" i="7"/>
  <c r="T143" i="7"/>
  <c r="U143" i="7"/>
  <c r="V143" i="7"/>
  <c r="W143" i="7"/>
  <c r="A144" i="7"/>
  <c r="B144" i="7"/>
  <c r="I144" i="7"/>
  <c r="J144" i="7"/>
  <c r="K144" i="7"/>
  <c r="L144" i="7"/>
  <c r="M144" i="7"/>
  <c r="N144" i="7"/>
  <c r="P144" i="7"/>
  <c r="Q144" i="7"/>
  <c r="R144" i="7"/>
  <c r="S144" i="7"/>
  <c r="T144" i="7"/>
  <c r="U144" i="7"/>
  <c r="V144" i="7"/>
  <c r="W144" i="7"/>
  <c r="A145" i="7"/>
  <c r="B145" i="7"/>
  <c r="I145" i="7"/>
  <c r="J145" i="7"/>
  <c r="K145" i="7"/>
  <c r="L145" i="7"/>
  <c r="M145" i="7"/>
  <c r="N145" i="7"/>
  <c r="P145" i="7"/>
  <c r="Q145" i="7"/>
  <c r="R145" i="7"/>
  <c r="S145" i="7"/>
  <c r="T145" i="7"/>
  <c r="U145" i="7"/>
  <c r="V145" i="7"/>
  <c r="W145" i="7"/>
  <c r="A146" i="7"/>
  <c r="B146" i="7"/>
  <c r="I146" i="7"/>
  <c r="J146" i="7"/>
  <c r="K146" i="7"/>
  <c r="L146" i="7"/>
  <c r="M146" i="7"/>
  <c r="N146" i="7"/>
  <c r="P146" i="7"/>
  <c r="Q146" i="7"/>
  <c r="R146" i="7"/>
  <c r="S146" i="7"/>
  <c r="T146" i="7"/>
  <c r="U146" i="7"/>
  <c r="V146" i="7"/>
  <c r="W146" i="7"/>
  <c r="A147" i="7"/>
  <c r="B147" i="7"/>
  <c r="I147" i="7"/>
  <c r="J147" i="7"/>
  <c r="K147" i="7"/>
  <c r="L147" i="7"/>
  <c r="M147" i="7"/>
  <c r="N147" i="7"/>
  <c r="P147" i="7"/>
  <c r="Q147" i="7"/>
  <c r="R147" i="7"/>
  <c r="S147" i="7"/>
  <c r="T147" i="7"/>
  <c r="U147" i="7"/>
  <c r="V147" i="7"/>
  <c r="W147" i="7"/>
  <c r="A148" i="7"/>
  <c r="B148" i="7"/>
  <c r="G148" i="7"/>
  <c r="I148" i="7"/>
  <c r="J148" i="7"/>
  <c r="K148" i="7"/>
  <c r="L148" i="7"/>
  <c r="M148" i="7"/>
  <c r="N148" i="7"/>
  <c r="P148" i="7"/>
  <c r="Q148" i="7"/>
  <c r="R148" i="7"/>
  <c r="S148" i="7"/>
  <c r="T148" i="7"/>
  <c r="U148" i="7"/>
  <c r="V148" i="7"/>
  <c r="W148" i="7"/>
  <c r="A149" i="7"/>
  <c r="B149" i="7"/>
  <c r="G149" i="7"/>
  <c r="I149" i="7"/>
  <c r="J149" i="7"/>
  <c r="K149" i="7"/>
  <c r="L149" i="7"/>
  <c r="M149" i="7"/>
  <c r="N149" i="7"/>
  <c r="P149" i="7"/>
  <c r="Q149" i="7"/>
  <c r="R149" i="7"/>
  <c r="S149" i="7"/>
  <c r="T149" i="7"/>
  <c r="U149" i="7"/>
  <c r="V149" i="7"/>
  <c r="W149" i="7"/>
  <c r="A150" i="7"/>
  <c r="B150" i="7"/>
  <c r="G150" i="7"/>
  <c r="I150" i="7"/>
  <c r="J150" i="7"/>
  <c r="K150" i="7"/>
  <c r="L150" i="7"/>
  <c r="M150" i="7"/>
  <c r="N150" i="7"/>
  <c r="P150" i="7"/>
  <c r="Q150" i="7"/>
  <c r="R150" i="7"/>
  <c r="S150" i="7"/>
  <c r="T150" i="7"/>
  <c r="U150" i="7"/>
  <c r="V150" i="7"/>
  <c r="W150" i="7"/>
  <c r="A151" i="7"/>
  <c r="B151" i="7"/>
  <c r="I151" i="7"/>
  <c r="J151" i="7"/>
  <c r="K151" i="7"/>
  <c r="L151" i="7"/>
  <c r="M151" i="7"/>
  <c r="N151" i="7"/>
  <c r="P151" i="7"/>
  <c r="Q151" i="7"/>
  <c r="R151" i="7"/>
  <c r="S151" i="7"/>
  <c r="T151" i="7"/>
  <c r="U151" i="7"/>
  <c r="V151" i="7"/>
  <c r="W151" i="7"/>
  <c r="A152" i="7"/>
  <c r="B152" i="7"/>
  <c r="I152" i="7"/>
  <c r="J152" i="7"/>
  <c r="K152" i="7"/>
  <c r="L152" i="7"/>
  <c r="M152" i="7"/>
  <c r="N152" i="7"/>
  <c r="P152" i="7"/>
  <c r="Q152" i="7"/>
  <c r="R152" i="7"/>
  <c r="S152" i="7"/>
  <c r="T152" i="7"/>
  <c r="U152" i="7"/>
  <c r="V152" i="7"/>
  <c r="W152" i="7"/>
  <c r="A153" i="7"/>
  <c r="B153" i="7"/>
  <c r="I153" i="7"/>
  <c r="J153" i="7"/>
  <c r="K153" i="7"/>
  <c r="L153" i="7"/>
  <c r="M153" i="7"/>
  <c r="N153" i="7"/>
  <c r="P153" i="7"/>
  <c r="Q153" i="7"/>
  <c r="R153" i="7"/>
  <c r="S153" i="7"/>
  <c r="T153" i="7"/>
  <c r="U153" i="7"/>
  <c r="V153" i="7"/>
  <c r="W153" i="7"/>
  <c r="A154" i="7"/>
  <c r="B154" i="7"/>
  <c r="G154" i="7"/>
  <c r="I154" i="7"/>
  <c r="J154" i="7"/>
  <c r="K154" i="7"/>
  <c r="L154" i="7"/>
  <c r="M154" i="7"/>
  <c r="N154" i="7"/>
  <c r="P154" i="7"/>
  <c r="Q154" i="7"/>
  <c r="R154" i="7"/>
  <c r="S154" i="7"/>
  <c r="T154" i="7"/>
  <c r="U154" i="7"/>
  <c r="V154" i="7"/>
  <c r="W154" i="7"/>
  <c r="A155" i="7"/>
  <c r="B155" i="7"/>
  <c r="G155" i="7"/>
  <c r="I155" i="7"/>
  <c r="J155" i="7"/>
  <c r="K155" i="7"/>
  <c r="L155" i="7"/>
  <c r="M155" i="7"/>
  <c r="N155" i="7"/>
  <c r="P155" i="7"/>
  <c r="Q155" i="7"/>
  <c r="R155" i="7"/>
  <c r="S155" i="7"/>
  <c r="T155" i="7"/>
  <c r="U155" i="7"/>
  <c r="V155" i="7"/>
  <c r="W155" i="7"/>
  <c r="A156" i="7"/>
  <c r="B156" i="7"/>
  <c r="G156" i="7"/>
  <c r="I156" i="7"/>
  <c r="J156" i="7"/>
  <c r="K156" i="7"/>
  <c r="L156" i="7"/>
  <c r="M156" i="7"/>
  <c r="N156" i="7"/>
  <c r="P156" i="7"/>
  <c r="Q156" i="7"/>
  <c r="R156" i="7"/>
  <c r="S156" i="7"/>
  <c r="T156" i="7"/>
  <c r="U156" i="7"/>
  <c r="V156" i="7"/>
  <c r="W156" i="7"/>
  <c r="A157" i="7"/>
  <c r="B157" i="7"/>
  <c r="G157" i="7"/>
  <c r="I157" i="7"/>
  <c r="J157" i="7"/>
  <c r="K157" i="7"/>
  <c r="L157" i="7"/>
  <c r="M157" i="7"/>
  <c r="N157" i="7"/>
  <c r="P157" i="7"/>
  <c r="Q157" i="7"/>
  <c r="R157" i="7"/>
  <c r="S157" i="7"/>
  <c r="T157" i="7"/>
  <c r="U157" i="7"/>
  <c r="V157" i="7"/>
  <c r="W157" i="7"/>
  <c r="A158" i="7"/>
  <c r="B158" i="7"/>
  <c r="I158" i="7"/>
  <c r="J158" i="7"/>
  <c r="K158" i="7"/>
  <c r="L158" i="7"/>
  <c r="M158" i="7"/>
  <c r="N158" i="7"/>
  <c r="P158" i="7"/>
  <c r="Q158" i="7"/>
  <c r="R158" i="7"/>
  <c r="S158" i="7"/>
  <c r="T158" i="7"/>
  <c r="U158" i="7"/>
  <c r="V158" i="7"/>
  <c r="W158" i="7"/>
  <c r="A159" i="7"/>
  <c r="B159" i="7"/>
  <c r="I159" i="7"/>
  <c r="J159" i="7"/>
  <c r="K159" i="7"/>
  <c r="L159" i="7"/>
  <c r="M159" i="7"/>
  <c r="N159" i="7"/>
  <c r="P159" i="7"/>
  <c r="Q159" i="7"/>
  <c r="R159" i="7"/>
  <c r="S159" i="7"/>
  <c r="T159" i="7"/>
  <c r="U159" i="7"/>
  <c r="V159" i="7"/>
  <c r="W159" i="7"/>
  <c r="A160" i="7"/>
  <c r="B160" i="7"/>
  <c r="G160" i="7"/>
  <c r="I160" i="7"/>
  <c r="J160" i="7"/>
  <c r="K160" i="7"/>
  <c r="L160" i="7"/>
  <c r="M160" i="7"/>
  <c r="N160" i="7"/>
  <c r="P160" i="7"/>
  <c r="Q160" i="7"/>
  <c r="R160" i="7"/>
  <c r="S160" i="7"/>
  <c r="T160" i="7"/>
  <c r="U160" i="7"/>
  <c r="V160" i="7"/>
  <c r="W160" i="7"/>
  <c r="A161" i="7"/>
  <c r="B161" i="7"/>
  <c r="G161" i="7"/>
  <c r="I161" i="7"/>
  <c r="J161" i="7"/>
  <c r="K161" i="7"/>
  <c r="L161" i="7"/>
  <c r="M161" i="7"/>
  <c r="N161" i="7"/>
  <c r="P161" i="7"/>
  <c r="Q161" i="7"/>
  <c r="R161" i="7"/>
  <c r="S161" i="7"/>
  <c r="T161" i="7"/>
  <c r="U161" i="7"/>
  <c r="V161" i="7"/>
  <c r="W161" i="7"/>
  <c r="A162" i="7"/>
  <c r="B162" i="7"/>
  <c r="I162" i="7"/>
  <c r="J162" i="7"/>
  <c r="K162" i="7"/>
  <c r="L162" i="7"/>
  <c r="M162" i="7"/>
  <c r="N162" i="7"/>
  <c r="P162" i="7"/>
  <c r="Q162" i="7"/>
  <c r="R162" i="7"/>
  <c r="S162" i="7"/>
  <c r="T162" i="7"/>
  <c r="U162" i="7"/>
  <c r="V162" i="7"/>
  <c r="W162" i="7"/>
  <c r="A163" i="7"/>
  <c r="B163" i="7"/>
  <c r="I163" i="7"/>
  <c r="J163" i="7"/>
  <c r="K163" i="7"/>
  <c r="L163" i="7"/>
  <c r="M163" i="7"/>
  <c r="N163" i="7"/>
  <c r="P163" i="7"/>
  <c r="Q163" i="7"/>
  <c r="R163" i="7"/>
  <c r="S163" i="7"/>
  <c r="T163" i="7"/>
  <c r="U163" i="7"/>
  <c r="V163" i="7"/>
  <c r="W163" i="7"/>
  <c r="A164" i="7"/>
  <c r="B164" i="7"/>
  <c r="I164" i="7"/>
  <c r="J164" i="7"/>
  <c r="K164" i="7"/>
  <c r="L164" i="7"/>
  <c r="M164" i="7"/>
  <c r="N164" i="7"/>
  <c r="P164" i="7"/>
  <c r="Q164" i="7"/>
  <c r="R164" i="7"/>
  <c r="S164" i="7"/>
  <c r="T164" i="7"/>
  <c r="U164" i="7"/>
  <c r="V164" i="7"/>
  <c r="W164" i="7"/>
  <c r="A165" i="7"/>
  <c r="B165" i="7"/>
  <c r="I165" i="7"/>
  <c r="J165" i="7"/>
  <c r="K165" i="7"/>
  <c r="L165" i="7"/>
  <c r="M165" i="7"/>
  <c r="N165" i="7"/>
  <c r="P165" i="7"/>
  <c r="Q165" i="7"/>
  <c r="R165" i="7"/>
  <c r="S165" i="7"/>
  <c r="T165" i="7"/>
  <c r="U165" i="7"/>
  <c r="V165" i="7"/>
  <c r="W165" i="7"/>
  <c r="A166" i="7"/>
  <c r="B166" i="7"/>
  <c r="I166" i="7"/>
  <c r="J166" i="7"/>
  <c r="K166" i="7"/>
  <c r="L166" i="7"/>
  <c r="M166" i="7"/>
  <c r="N166" i="7"/>
  <c r="P166" i="7"/>
  <c r="Q166" i="7"/>
  <c r="R166" i="7"/>
  <c r="S166" i="7"/>
  <c r="T166" i="7"/>
  <c r="U166" i="7"/>
  <c r="V166" i="7"/>
  <c r="W166" i="7"/>
  <c r="A167" i="7"/>
  <c r="B167" i="7"/>
  <c r="I167" i="7"/>
  <c r="J167" i="7"/>
  <c r="K167" i="7"/>
  <c r="L167" i="7"/>
  <c r="M167" i="7"/>
  <c r="N167" i="7"/>
  <c r="P167" i="7"/>
  <c r="Q167" i="7"/>
  <c r="R167" i="7"/>
  <c r="S167" i="7"/>
  <c r="T167" i="7"/>
  <c r="U167" i="7"/>
  <c r="V167" i="7"/>
  <c r="W167" i="7"/>
  <c r="A168" i="7"/>
  <c r="B168" i="7"/>
  <c r="I168" i="7"/>
  <c r="J168" i="7"/>
  <c r="K168" i="7"/>
  <c r="L168" i="7"/>
  <c r="M168" i="7"/>
  <c r="N168" i="7"/>
  <c r="P168" i="7"/>
  <c r="Q168" i="7"/>
  <c r="R168" i="7"/>
  <c r="S168" i="7"/>
  <c r="T168" i="7"/>
  <c r="U168" i="7"/>
  <c r="V168" i="7"/>
  <c r="W168" i="7"/>
  <c r="A169" i="7"/>
  <c r="B169" i="7"/>
  <c r="G169" i="7"/>
  <c r="I169" i="7"/>
  <c r="J169" i="7"/>
  <c r="K169" i="7"/>
  <c r="L169" i="7"/>
  <c r="M169" i="7"/>
  <c r="N169" i="7"/>
  <c r="P169" i="7"/>
  <c r="Q169" i="7"/>
  <c r="R169" i="7"/>
  <c r="S169" i="7"/>
  <c r="T169" i="7"/>
  <c r="U169" i="7"/>
  <c r="V169" i="7"/>
  <c r="W169" i="7"/>
  <c r="A170" i="7"/>
  <c r="B170" i="7"/>
  <c r="G170" i="7"/>
  <c r="I170" i="7"/>
  <c r="J170" i="7"/>
  <c r="K170" i="7"/>
  <c r="L170" i="7"/>
  <c r="M170" i="7"/>
  <c r="N170" i="7"/>
  <c r="P170" i="7"/>
  <c r="Q170" i="7"/>
  <c r="R170" i="7"/>
  <c r="S170" i="7"/>
  <c r="T170" i="7"/>
  <c r="U170" i="7"/>
  <c r="V170" i="7"/>
  <c r="W170" i="7"/>
  <c r="A171" i="7"/>
  <c r="B171" i="7"/>
  <c r="G171" i="7"/>
  <c r="I171" i="7"/>
  <c r="J171" i="7"/>
  <c r="K171" i="7"/>
  <c r="L171" i="7"/>
  <c r="M171" i="7"/>
  <c r="N171" i="7"/>
  <c r="P171" i="7"/>
  <c r="Q171" i="7"/>
  <c r="R171" i="7"/>
  <c r="S171" i="7"/>
  <c r="T171" i="7"/>
  <c r="U171" i="7"/>
  <c r="V171" i="7"/>
  <c r="W171" i="7"/>
  <c r="A172" i="7"/>
  <c r="B172" i="7"/>
  <c r="I172" i="7"/>
  <c r="J172" i="7"/>
  <c r="K172" i="7"/>
  <c r="L172" i="7"/>
  <c r="M172" i="7"/>
  <c r="N172" i="7"/>
  <c r="P172" i="7"/>
  <c r="Q172" i="7"/>
  <c r="R172" i="7"/>
  <c r="S172" i="7"/>
  <c r="T172" i="7"/>
  <c r="U172" i="7"/>
  <c r="V172" i="7"/>
  <c r="W172" i="7"/>
  <c r="A173" i="7"/>
  <c r="B173" i="7"/>
  <c r="I173" i="7"/>
  <c r="J173" i="7"/>
  <c r="K173" i="7"/>
  <c r="L173" i="7"/>
  <c r="M173" i="7"/>
  <c r="N173" i="7"/>
  <c r="P173" i="7"/>
  <c r="Q173" i="7"/>
  <c r="R173" i="7"/>
  <c r="S173" i="7"/>
  <c r="T173" i="7"/>
  <c r="U173" i="7"/>
  <c r="V173" i="7"/>
  <c r="W173" i="7"/>
  <c r="A174" i="7"/>
  <c r="B174" i="7"/>
  <c r="G174" i="7"/>
  <c r="I174" i="7"/>
  <c r="J174" i="7"/>
  <c r="K174" i="7"/>
  <c r="L174" i="7"/>
  <c r="M174" i="7"/>
  <c r="N174" i="7"/>
  <c r="P174" i="7"/>
  <c r="Q174" i="7"/>
  <c r="R174" i="7"/>
  <c r="S174" i="7"/>
  <c r="T174" i="7"/>
  <c r="U174" i="7"/>
  <c r="V174" i="7"/>
  <c r="W174" i="7"/>
  <c r="A175" i="7"/>
  <c r="B175" i="7"/>
  <c r="G175" i="7"/>
  <c r="I175" i="7"/>
  <c r="J175" i="7"/>
  <c r="K175" i="7"/>
  <c r="L175" i="7"/>
  <c r="M175" i="7"/>
  <c r="N175" i="7"/>
  <c r="P175" i="7"/>
  <c r="Q175" i="7"/>
  <c r="R175" i="7"/>
  <c r="S175" i="7"/>
  <c r="T175" i="7"/>
  <c r="U175" i="7"/>
  <c r="V175" i="7"/>
  <c r="W175" i="7"/>
  <c r="A176" i="7"/>
  <c r="B176" i="7"/>
  <c r="G176" i="7"/>
  <c r="I176" i="7"/>
  <c r="J176" i="7"/>
  <c r="K176" i="7"/>
  <c r="L176" i="7"/>
  <c r="M176" i="7"/>
  <c r="N176" i="7"/>
  <c r="P176" i="7"/>
  <c r="Q176" i="7"/>
  <c r="R176" i="7"/>
  <c r="S176" i="7"/>
  <c r="T176" i="7"/>
  <c r="U176" i="7"/>
  <c r="V176" i="7"/>
  <c r="W176" i="7"/>
  <c r="A177" i="7"/>
  <c r="B177" i="7"/>
  <c r="G177" i="7"/>
  <c r="I177" i="7"/>
  <c r="J177" i="7"/>
  <c r="K177" i="7"/>
  <c r="L177" i="7"/>
  <c r="M177" i="7"/>
  <c r="N177" i="7"/>
  <c r="P177" i="7"/>
  <c r="Q177" i="7"/>
  <c r="R177" i="7"/>
  <c r="S177" i="7"/>
  <c r="T177" i="7"/>
  <c r="U177" i="7"/>
  <c r="V177" i="7"/>
  <c r="W177" i="7"/>
  <c r="A178" i="7"/>
  <c r="B178" i="7"/>
  <c r="G178" i="7"/>
  <c r="I178" i="7"/>
  <c r="J178" i="7"/>
  <c r="K178" i="7"/>
  <c r="L178" i="7"/>
  <c r="M178" i="7"/>
  <c r="N178" i="7"/>
  <c r="P178" i="7"/>
  <c r="Q178" i="7"/>
  <c r="R178" i="7"/>
  <c r="S178" i="7"/>
  <c r="T178" i="7"/>
  <c r="U178" i="7"/>
  <c r="V178" i="7"/>
  <c r="W178" i="7"/>
  <c r="A179" i="7"/>
  <c r="B179" i="7"/>
  <c r="I179" i="7"/>
  <c r="J179" i="7"/>
  <c r="K179" i="7"/>
  <c r="L179" i="7"/>
  <c r="M179" i="7"/>
  <c r="N179" i="7"/>
  <c r="P179" i="7"/>
  <c r="Q179" i="7"/>
  <c r="R179" i="7"/>
  <c r="S179" i="7"/>
  <c r="T179" i="7"/>
  <c r="U179" i="7"/>
  <c r="V179" i="7"/>
  <c r="W179" i="7"/>
  <c r="A180" i="7"/>
  <c r="B180" i="7"/>
  <c r="I180" i="7"/>
  <c r="J180" i="7"/>
  <c r="K180" i="7"/>
  <c r="L180" i="7"/>
  <c r="M180" i="7"/>
  <c r="N180" i="7"/>
  <c r="P180" i="7"/>
  <c r="Q180" i="7"/>
  <c r="R180" i="7"/>
  <c r="S180" i="7"/>
  <c r="T180" i="7"/>
  <c r="U180" i="7"/>
  <c r="V180" i="7"/>
  <c r="W180" i="7"/>
  <c r="A181" i="7"/>
  <c r="B181" i="7"/>
  <c r="G181" i="7"/>
  <c r="I181" i="7"/>
  <c r="J181" i="7"/>
  <c r="K181" i="7"/>
  <c r="L181" i="7"/>
  <c r="M181" i="7"/>
  <c r="N181" i="7"/>
  <c r="P181" i="7"/>
  <c r="Q181" i="7"/>
  <c r="R181" i="7"/>
  <c r="S181" i="7"/>
  <c r="T181" i="7"/>
  <c r="U181" i="7"/>
  <c r="V181" i="7"/>
  <c r="W181" i="7"/>
  <c r="A182" i="7"/>
  <c r="B182" i="7"/>
  <c r="G182" i="7"/>
  <c r="I182" i="7"/>
  <c r="J182" i="7"/>
  <c r="K182" i="7"/>
  <c r="L182" i="7"/>
  <c r="M182" i="7"/>
  <c r="N182" i="7"/>
  <c r="P182" i="7"/>
  <c r="Q182" i="7"/>
  <c r="R182" i="7"/>
  <c r="S182" i="7"/>
  <c r="T182" i="7"/>
  <c r="U182" i="7"/>
  <c r="V182" i="7"/>
  <c r="W182" i="7"/>
  <c r="A183" i="7"/>
  <c r="B183" i="7"/>
  <c r="G183" i="7"/>
  <c r="I183" i="7"/>
  <c r="J183" i="7"/>
  <c r="K183" i="7"/>
  <c r="L183" i="7"/>
  <c r="M183" i="7"/>
  <c r="N183" i="7"/>
  <c r="P183" i="7"/>
  <c r="Q183" i="7"/>
  <c r="R183" i="7"/>
  <c r="S183" i="7"/>
  <c r="T183" i="7"/>
  <c r="U183" i="7"/>
  <c r="V183" i="7"/>
  <c r="W183" i="7"/>
  <c r="A184" i="7"/>
  <c r="B184" i="7"/>
  <c r="G184" i="7"/>
  <c r="I184" i="7"/>
  <c r="J184" i="7"/>
  <c r="K184" i="7"/>
  <c r="L184" i="7"/>
  <c r="M184" i="7"/>
  <c r="N184" i="7"/>
  <c r="P184" i="7"/>
  <c r="Q184" i="7"/>
  <c r="R184" i="7"/>
  <c r="S184" i="7"/>
  <c r="T184" i="7"/>
  <c r="U184" i="7"/>
  <c r="V184" i="7"/>
  <c r="W184" i="7"/>
  <c r="A185" i="7"/>
  <c r="B185" i="7"/>
  <c r="G185" i="7"/>
  <c r="I185" i="7"/>
  <c r="J185" i="7"/>
  <c r="K185" i="7"/>
  <c r="L185" i="7"/>
  <c r="M185" i="7"/>
  <c r="N185" i="7"/>
  <c r="P185" i="7"/>
  <c r="Q185" i="7"/>
  <c r="R185" i="7"/>
  <c r="S185" i="7"/>
  <c r="T185" i="7"/>
  <c r="U185" i="7"/>
  <c r="V185" i="7"/>
  <c r="W185" i="7"/>
  <c r="A186" i="7"/>
  <c r="B186" i="7"/>
  <c r="I186" i="7"/>
  <c r="J186" i="7"/>
  <c r="K186" i="7"/>
  <c r="L186" i="7"/>
  <c r="M186" i="7"/>
  <c r="N186" i="7"/>
  <c r="P186" i="7"/>
  <c r="Q186" i="7"/>
  <c r="R186" i="7"/>
  <c r="S186" i="7"/>
  <c r="T186" i="7"/>
  <c r="U186" i="7"/>
  <c r="V186" i="7"/>
  <c r="W186" i="7"/>
  <c r="A187" i="7"/>
  <c r="B187" i="7"/>
  <c r="I187" i="7"/>
  <c r="J187" i="7"/>
  <c r="K187" i="7"/>
  <c r="L187" i="7"/>
  <c r="M187" i="7"/>
  <c r="N187" i="7"/>
  <c r="P187" i="7"/>
  <c r="Q187" i="7"/>
  <c r="R187" i="7"/>
  <c r="S187" i="7"/>
  <c r="T187" i="7"/>
  <c r="U187" i="7"/>
  <c r="V187" i="7"/>
  <c r="W187" i="7"/>
  <c r="A188" i="7"/>
  <c r="B188" i="7"/>
  <c r="G188" i="7"/>
  <c r="I188" i="7"/>
  <c r="J188" i="7"/>
  <c r="K188" i="7"/>
  <c r="L188" i="7"/>
  <c r="M188" i="7"/>
  <c r="N188" i="7"/>
  <c r="P188" i="7"/>
  <c r="Q188" i="7"/>
  <c r="R188" i="7"/>
  <c r="S188" i="7"/>
  <c r="T188" i="7"/>
  <c r="U188" i="7"/>
  <c r="V188" i="7"/>
  <c r="W188" i="7"/>
  <c r="A189" i="7"/>
  <c r="B189" i="7"/>
  <c r="G189" i="7"/>
  <c r="I189" i="7"/>
  <c r="J189" i="7"/>
  <c r="K189" i="7"/>
  <c r="L189" i="7"/>
  <c r="M189" i="7"/>
  <c r="N189" i="7"/>
  <c r="P189" i="7"/>
  <c r="Q189" i="7"/>
  <c r="R189" i="7"/>
  <c r="S189" i="7"/>
  <c r="T189" i="7"/>
  <c r="U189" i="7"/>
  <c r="V189" i="7"/>
  <c r="W189" i="7"/>
  <c r="A190" i="7"/>
  <c r="B190" i="7"/>
  <c r="I190" i="7"/>
  <c r="J190" i="7"/>
  <c r="K190" i="7"/>
  <c r="L190" i="7"/>
  <c r="M190" i="7"/>
  <c r="N190" i="7"/>
  <c r="P190" i="7"/>
  <c r="Q190" i="7"/>
  <c r="R190" i="7"/>
  <c r="S190" i="7"/>
  <c r="T190" i="7"/>
  <c r="U190" i="7"/>
  <c r="V190" i="7"/>
  <c r="W190" i="7"/>
  <c r="A191" i="7"/>
  <c r="B191" i="7"/>
  <c r="G191" i="7"/>
  <c r="I191" i="7"/>
  <c r="J191" i="7"/>
  <c r="K191" i="7"/>
  <c r="L191" i="7"/>
  <c r="M191" i="7"/>
  <c r="N191" i="7"/>
  <c r="P191" i="7"/>
  <c r="Q191" i="7"/>
  <c r="R191" i="7"/>
  <c r="S191" i="7"/>
  <c r="T191" i="7"/>
  <c r="U191" i="7"/>
  <c r="V191" i="7"/>
  <c r="W191" i="7"/>
  <c r="A192" i="7"/>
  <c r="B192" i="7"/>
  <c r="G192" i="7"/>
  <c r="I192" i="7"/>
  <c r="J192" i="7"/>
  <c r="K192" i="7"/>
  <c r="L192" i="7"/>
  <c r="M192" i="7"/>
  <c r="N192" i="7"/>
  <c r="P192" i="7"/>
  <c r="Q192" i="7"/>
  <c r="R192" i="7"/>
  <c r="S192" i="7"/>
  <c r="T192" i="7"/>
  <c r="U192" i="7"/>
  <c r="V192" i="7"/>
  <c r="W192" i="7"/>
  <c r="A193" i="7"/>
  <c r="B193" i="7"/>
  <c r="I193" i="7"/>
  <c r="J193" i="7"/>
  <c r="K193" i="7"/>
  <c r="L193" i="7"/>
  <c r="M193" i="7"/>
  <c r="N193" i="7"/>
  <c r="P193" i="7"/>
  <c r="Q193" i="7"/>
  <c r="R193" i="7"/>
  <c r="S193" i="7"/>
  <c r="T193" i="7"/>
  <c r="U193" i="7"/>
  <c r="V193" i="7"/>
  <c r="W193" i="7"/>
  <c r="A194" i="7"/>
  <c r="B194" i="7"/>
  <c r="I194" i="7"/>
  <c r="J194" i="7"/>
  <c r="K194" i="7"/>
  <c r="L194" i="7"/>
  <c r="M194" i="7"/>
  <c r="N194" i="7"/>
  <c r="P194" i="7"/>
  <c r="Q194" i="7"/>
  <c r="R194" i="7"/>
  <c r="S194" i="7"/>
  <c r="T194" i="7"/>
  <c r="U194" i="7"/>
  <c r="V194" i="7"/>
  <c r="W194" i="7"/>
  <c r="A195" i="7"/>
  <c r="B195" i="7"/>
  <c r="G195" i="7"/>
  <c r="I195" i="7"/>
  <c r="J195" i="7"/>
  <c r="K195" i="7"/>
  <c r="L195" i="7"/>
  <c r="M195" i="7"/>
  <c r="N195" i="7"/>
  <c r="P195" i="7"/>
  <c r="Q195" i="7"/>
  <c r="R195" i="7"/>
  <c r="S195" i="7"/>
  <c r="T195" i="7"/>
  <c r="U195" i="7"/>
  <c r="V195" i="7"/>
  <c r="W195" i="7"/>
  <c r="A196" i="7"/>
  <c r="B196" i="7"/>
  <c r="I196" i="7"/>
  <c r="J196" i="7"/>
  <c r="K196" i="7"/>
  <c r="L196" i="7"/>
  <c r="M196" i="7"/>
  <c r="N196" i="7"/>
  <c r="P196" i="7"/>
  <c r="Q196" i="7"/>
  <c r="R196" i="7"/>
  <c r="S196" i="7"/>
  <c r="T196" i="7"/>
  <c r="U196" i="7"/>
  <c r="V196" i="7"/>
  <c r="W196" i="7"/>
  <c r="A197" i="7"/>
  <c r="B197" i="7"/>
  <c r="I197" i="7"/>
  <c r="J197" i="7"/>
  <c r="K197" i="7"/>
  <c r="L197" i="7"/>
  <c r="M197" i="7"/>
  <c r="N197" i="7"/>
  <c r="P197" i="7"/>
  <c r="Q197" i="7"/>
  <c r="R197" i="7"/>
  <c r="S197" i="7"/>
  <c r="T197" i="7"/>
  <c r="U197" i="7"/>
  <c r="V197" i="7"/>
  <c r="W197" i="7"/>
  <c r="A198" i="7"/>
  <c r="B198" i="7"/>
  <c r="I198" i="7"/>
  <c r="J198" i="7"/>
  <c r="K198" i="7"/>
  <c r="L198" i="7"/>
  <c r="M198" i="7"/>
  <c r="N198" i="7"/>
  <c r="P198" i="7"/>
  <c r="Q198" i="7"/>
  <c r="R198" i="7"/>
  <c r="S198" i="7"/>
  <c r="T198" i="7"/>
  <c r="U198" i="7"/>
  <c r="V198" i="7"/>
  <c r="W198" i="7"/>
  <c r="A199" i="7"/>
  <c r="B199" i="7"/>
  <c r="I199" i="7"/>
  <c r="J199" i="7"/>
  <c r="K199" i="7"/>
  <c r="L199" i="7"/>
  <c r="M199" i="7"/>
  <c r="N199" i="7"/>
  <c r="P199" i="7"/>
  <c r="Q199" i="7"/>
  <c r="R199" i="7"/>
  <c r="S199" i="7"/>
  <c r="T199" i="7"/>
  <c r="U199" i="7"/>
  <c r="V199" i="7"/>
  <c r="W199" i="7"/>
  <c r="A200" i="7"/>
  <c r="B200" i="7"/>
  <c r="I200" i="7"/>
  <c r="J200" i="7"/>
  <c r="K200" i="7"/>
  <c r="L200" i="7"/>
  <c r="M200" i="7"/>
  <c r="N200" i="7"/>
  <c r="P200" i="7"/>
  <c r="Q200" i="7"/>
  <c r="R200" i="7"/>
  <c r="S200" i="7"/>
  <c r="T200" i="7"/>
  <c r="U200" i="7"/>
  <c r="V200" i="7"/>
  <c r="W200" i="7"/>
  <c r="A201" i="7"/>
  <c r="B201" i="7"/>
  <c r="I201" i="7"/>
  <c r="J201" i="7"/>
  <c r="K201" i="7"/>
  <c r="L201" i="7"/>
  <c r="M201" i="7"/>
  <c r="N201" i="7"/>
  <c r="P201" i="7"/>
  <c r="Q201" i="7"/>
  <c r="R201" i="7"/>
  <c r="S201" i="7"/>
  <c r="T201" i="7"/>
  <c r="U201" i="7"/>
  <c r="V201" i="7"/>
  <c r="W201" i="7"/>
  <c r="A202" i="7"/>
  <c r="B202" i="7"/>
  <c r="I202" i="7"/>
  <c r="J202" i="7"/>
  <c r="K202" i="7"/>
  <c r="L202" i="7"/>
  <c r="M202" i="7"/>
  <c r="N202" i="7"/>
  <c r="P202" i="7"/>
  <c r="Q202" i="7"/>
  <c r="R202" i="7"/>
  <c r="S202" i="7"/>
  <c r="T202" i="7"/>
  <c r="U202" i="7"/>
  <c r="V202" i="7"/>
  <c r="W202" i="7"/>
  <c r="A203" i="7"/>
  <c r="B203" i="7"/>
  <c r="I203" i="7"/>
  <c r="J203" i="7"/>
  <c r="K203" i="7"/>
  <c r="L203" i="7"/>
  <c r="M203" i="7"/>
  <c r="N203" i="7"/>
  <c r="P203" i="7"/>
  <c r="Q203" i="7"/>
  <c r="R203" i="7"/>
  <c r="S203" i="7"/>
  <c r="T203" i="7"/>
  <c r="U203" i="7"/>
  <c r="V203" i="7"/>
  <c r="W203" i="7"/>
  <c r="A204" i="7"/>
  <c r="B204" i="7"/>
  <c r="I204" i="7"/>
  <c r="J204" i="7"/>
  <c r="K204" i="7"/>
  <c r="L204" i="7"/>
  <c r="M204" i="7"/>
  <c r="N204" i="7"/>
  <c r="P204" i="7"/>
  <c r="Q204" i="7"/>
  <c r="R204" i="7"/>
  <c r="S204" i="7"/>
  <c r="T204" i="7"/>
  <c r="U204" i="7"/>
  <c r="V204" i="7"/>
  <c r="W204" i="7"/>
  <c r="A205" i="7"/>
  <c r="B205" i="7"/>
  <c r="I205" i="7"/>
  <c r="J205" i="7"/>
  <c r="K205" i="7"/>
  <c r="L205" i="7"/>
  <c r="M205" i="7"/>
  <c r="N205" i="7"/>
  <c r="P205" i="7"/>
  <c r="Q205" i="7"/>
  <c r="R205" i="7"/>
  <c r="S205" i="7"/>
  <c r="T205" i="7"/>
  <c r="U205" i="7"/>
  <c r="V205" i="7"/>
  <c r="W205" i="7"/>
  <c r="A206" i="7"/>
  <c r="B206" i="7"/>
  <c r="I206" i="7"/>
  <c r="J206" i="7"/>
  <c r="K206" i="7"/>
  <c r="L206" i="7"/>
  <c r="M206" i="7"/>
  <c r="N206" i="7"/>
  <c r="P206" i="7"/>
  <c r="Q206" i="7"/>
  <c r="R206" i="7"/>
  <c r="S206" i="7"/>
  <c r="T206" i="7"/>
  <c r="U206" i="7"/>
  <c r="V206" i="7"/>
  <c r="W206" i="7"/>
  <c r="A207" i="7"/>
  <c r="B207" i="7"/>
  <c r="I207" i="7"/>
  <c r="J207" i="7"/>
  <c r="K207" i="7"/>
  <c r="L207" i="7"/>
  <c r="M207" i="7"/>
  <c r="N207" i="7"/>
  <c r="P207" i="7"/>
  <c r="Q207" i="7"/>
  <c r="R207" i="7"/>
  <c r="S207" i="7"/>
  <c r="T207" i="7"/>
  <c r="U207" i="7"/>
  <c r="V207" i="7"/>
  <c r="W207" i="7"/>
  <c r="A208" i="7"/>
  <c r="B208" i="7"/>
  <c r="I208" i="7"/>
  <c r="J208" i="7"/>
  <c r="K208" i="7"/>
  <c r="L208" i="7"/>
  <c r="M208" i="7"/>
  <c r="N208" i="7"/>
  <c r="P208" i="7"/>
  <c r="Q208" i="7"/>
  <c r="R208" i="7"/>
  <c r="S208" i="7"/>
  <c r="T208" i="7"/>
  <c r="U208" i="7"/>
  <c r="V208" i="7"/>
  <c r="W208" i="7"/>
  <c r="A209" i="7"/>
  <c r="B209" i="7"/>
  <c r="I209" i="7"/>
  <c r="J209" i="7"/>
  <c r="K209" i="7"/>
  <c r="L209" i="7"/>
  <c r="M209" i="7"/>
  <c r="N209" i="7"/>
  <c r="P209" i="7"/>
  <c r="Q209" i="7"/>
  <c r="R209" i="7"/>
  <c r="S209" i="7"/>
  <c r="T209" i="7"/>
  <c r="U209" i="7"/>
  <c r="V209" i="7"/>
  <c r="W209" i="7"/>
  <c r="A210" i="7"/>
  <c r="B210" i="7"/>
  <c r="I210" i="7"/>
  <c r="J210" i="7"/>
  <c r="K210" i="7"/>
  <c r="L210" i="7"/>
  <c r="M210" i="7"/>
  <c r="N210" i="7"/>
  <c r="P210" i="7"/>
  <c r="Q210" i="7"/>
  <c r="R210" i="7"/>
  <c r="S210" i="7"/>
  <c r="T210" i="7"/>
  <c r="U210" i="7"/>
  <c r="V210" i="7"/>
  <c r="W210" i="7"/>
  <c r="A211" i="7"/>
  <c r="B211" i="7"/>
  <c r="I211" i="7"/>
  <c r="J211" i="7"/>
  <c r="K211" i="7"/>
  <c r="L211" i="7"/>
  <c r="M211" i="7"/>
  <c r="N211" i="7"/>
  <c r="P211" i="7"/>
  <c r="Q211" i="7"/>
  <c r="R211" i="7"/>
  <c r="S211" i="7"/>
  <c r="T211" i="7"/>
  <c r="U211" i="7"/>
  <c r="V211" i="7"/>
  <c r="W211" i="7"/>
  <c r="A212" i="7"/>
  <c r="B212" i="7"/>
  <c r="I212" i="7"/>
  <c r="J212" i="7"/>
  <c r="K212" i="7"/>
  <c r="L212" i="7"/>
  <c r="M212" i="7"/>
  <c r="N212" i="7"/>
  <c r="P212" i="7"/>
  <c r="Q212" i="7"/>
  <c r="R212" i="7"/>
  <c r="S212" i="7"/>
  <c r="T212" i="7"/>
  <c r="U212" i="7"/>
  <c r="V212" i="7"/>
  <c r="W212" i="7"/>
  <c r="A213" i="7"/>
  <c r="B213" i="7"/>
  <c r="I213" i="7"/>
  <c r="J213" i="7"/>
  <c r="K213" i="7"/>
  <c r="L213" i="7"/>
  <c r="M213" i="7"/>
  <c r="N213" i="7"/>
  <c r="P213" i="7"/>
  <c r="Q213" i="7"/>
  <c r="R213" i="7"/>
  <c r="S213" i="7"/>
  <c r="T213" i="7"/>
  <c r="U213" i="7"/>
  <c r="V213" i="7"/>
  <c r="W213" i="7"/>
  <c r="A214" i="7"/>
  <c r="B214" i="7"/>
  <c r="I214" i="7"/>
  <c r="J214" i="7"/>
  <c r="K214" i="7"/>
  <c r="L214" i="7"/>
  <c r="M214" i="7"/>
  <c r="N214" i="7"/>
  <c r="P214" i="7"/>
  <c r="Q214" i="7"/>
  <c r="R214" i="7"/>
  <c r="S214" i="7"/>
  <c r="T214" i="7"/>
  <c r="U214" i="7"/>
  <c r="V214" i="7"/>
  <c r="W214" i="7"/>
  <c r="A215" i="7"/>
  <c r="B215" i="7"/>
  <c r="I215" i="7"/>
  <c r="J215" i="7"/>
  <c r="K215" i="7"/>
  <c r="L215" i="7"/>
  <c r="M215" i="7"/>
  <c r="N215" i="7"/>
  <c r="P215" i="7"/>
  <c r="Q215" i="7"/>
  <c r="R215" i="7"/>
  <c r="S215" i="7"/>
  <c r="T215" i="7"/>
  <c r="U215" i="7"/>
  <c r="V215" i="7"/>
  <c r="W215" i="7"/>
  <c r="A216" i="7"/>
  <c r="B216" i="7"/>
  <c r="I216" i="7"/>
  <c r="J216" i="7"/>
  <c r="K216" i="7"/>
  <c r="L216" i="7"/>
  <c r="M216" i="7"/>
  <c r="N216" i="7"/>
  <c r="P216" i="7"/>
  <c r="Q216" i="7"/>
  <c r="R216" i="7"/>
  <c r="S216" i="7"/>
  <c r="T216" i="7"/>
  <c r="U216" i="7"/>
  <c r="V216" i="7"/>
  <c r="W216" i="7"/>
  <c r="A217" i="7"/>
  <c r="B217" i="7"/>
  <c r="I217" i="7"/>
  <c r="J217" i="7"/>
  <c r="K217" i="7"/>
  <c r="L217" i="7"/>
  <c r="M217" i="7"/>
  <c r="N217" i="7"/>
  <c r="P217" i="7"/>
  <c r="Q217" i="7"/>
  <c r="R217" i="7"/>
  <c r="S217" i="7"/>
  <c r="T217" i="7"/>
  <c r="U217" i="7"/>
  <c r="V217" i="7"/>
  <c r="W217" i="7"/>
  <c r="A218" i="7"/>
  <c r="B218" i="7"/>
  <c r="I218" i="7"/>
  <c r="J218" i="7"/>
  <c r="K218" i="7"/>
  <c r="L218" i="7"/>
  <c r="M218" i="7"/>
  <c r="N218" i="7"/>
  <c r="P218" i="7"/>
  <c r="Q218" i="7"/>
  <c r="R218" i="7"/>
  <c r="S218" i="7"/>
  <c r="T218" i="7"/>
  <c r="U218" i="7"/>
  <c r="V218" i="7"/>
  <c r="W218" i="7"/>
  <c r="A219" i="7"/>
  <c r="B219" i="7"/>
  <c r="I219" i="7"/>
  <c r="J219" i="7"/>
  <c r="K219" i="7"/>
  <c r="L219" i="7"/>
  <c r="M219" i="7"/>
  <c r="N219" i="7"/>
  <c r="P219" i="7"/>
  <c r="Q219" i="7"/>
  <c r="R219" i="7"/>
  <c r="S219" i="7"/>
  <c r="T219" i="7"/>
  <c r="U219" i="7"/>
  <c r="V219" i="7"/>
  <c r="W219" i="7"/>
  <c r="A220" i="7"/>
  <c r="B220" i="7"/>
  <c r="I220" i="7"/>
  <c r="J220" i="7"/>
  <c r="K220" i="7"/>
  <c r="L220" i="7"/>
  <c r="M220" i="7"/>
  <c r="N220" i="7"/>
  <c r="P220" i="7"/>
  <c r="Q220" i="7"/>
  <c r="R220" i="7"/>
  <c r="S220" i="7"/>
  <c r="T220" i="7"/>
  <c r="U220" i="7"/>
  <c r="V220" i="7"/>
  <c r="W220" i="7"/>
  <c r="A221" i="7"/>
  <c r="B221" i="7"/>
  <c r="I221" i="7"/>
  <c r="J221" i="7"/>
  <c r="K221" i="7"/>
  <c r="L221" i="7"/>
  <c r="M221" i="7"/>
  <c r="N221" i="7"/>
  <c r="P221" i="7"/>
  <c r="Q221" i="7"/>
  <c r="R221" i="7"/>
  <c r="S221" i="7"/>
  <c r="T221" i="7"/>
  <c r="U221" i="7"/>
  <c r="V221" i="7"/>
  <c r="W221" i="7"/>
  <c r="A222" i="7"/>
  <c r="B222" i="7"/>
  <c r="I222" i="7"/>
  <c r="J222" i="7"/>
  <c r="K222" i="7"/>
  <c r="L222" i="7"/>
  <c r="M222" i="7"/>
  <c r="N222" i="7"/>
  <c r="P222" i="7"/>
  <c r="Q222" i="7"/>
  <c r="R222" i="7"/>
  <c r="S222" i="7"/>
  <c r="T222" i="7"/>
  <c r="U222" i="7"/>
  <c r="V222" i="7"/>
  <c r="W222" i="7"/>
  <c r="A223" i="7"/>
  <c r="B223" i="7"/>
  <c r="I223" i="7"/>
  <c r="J223" i="7"/>
  <c r="K223" i="7"/>
  <c r="L223" i="7"/>
  <c r="M223" i="7"/>
  <c r="N223" i="7"/>
  <c r="P223" i="7"/>
  <c r="Q223" i="7"/>
  <c r="R223" i="7"/>
  <c r="S223" i="7"/>
  <c r="T223" i="7"/>
  <c r="U223" i="7"/>
  <c r="V223" i="7"/>
  <c r="W223" i="7"/>
  <c r="A224" i="7"/>
  <c r="B224" i="7"/>
  <c r="I224" i="7"/>
  <c r="J224" i="7"/>
  <c r="K224" i="7"/>
  <c r="L224" i="7"/>
  <c r="M224" i="7"/>
  <c r="N224" i="7"/>
  <c r="P224" i="7"/>
  <c r="Q224" i="7"/>
  <c r="R224" i="7"/>
  <c r="S224" i="7"/>
  <c r="T224" i="7"/>
  <c r="U224" i="7"/>
  <c r="V224" i="7"/>
  <c r="W224" i="7"/>
  <c r="A225" i="7"/>
  <c r="B225" i="7"/>
  <c r="I225" i="7"/>
  <c r="J225" i="7"/>
  <c r="K225" i="7"/>
  <c r="L225" i="7"/>
  <c r="M225" i="7"/>
  <c r="N225" i="7"/>
  <c r="P225" i="7"/>
  <c r="Q225" i="7"/>
  <c r="R225" i="7"/>
  <c r="S225" i="7"/>
  <c r="T225" i="7"/>
  <c r="U225" i="7"/>
  <c r="V225" i="7"/>
  <c r="W225" i="7"/>
  <c r="A226" i="7"/>
  <c r="B226" i="7"/>
  <c r="I226" i="7"/>
  <c r="J226" i="7"/>
  <c r="K226" i="7"/>
  <c r="L226" i="7"/>
  <c r="M226" i="7"/>
  <c r="N226" i="7"/>
  <c r="P226" i="7"/>
  <c r="Q226" i="7"/>
  <c r="R226" i="7"/>
  <c r="S226" i="7"/>
  <c r="T226" i="7"/>
  <c r="U226" i="7"/>
  <c r="V226" i="7"/>
  <c r="W226" i="7"/>
  <c r="A227" i="7"/>
  <c r="B227" i="7"/>
  <c r="I227" i="7"/>
  <c r="J227" i="7"/>
  <c r="K227" i="7"/>
  <c r="L227" i="7"/>
  <c r="M227" i="7"/>
  <c r="N227" i="7"/>
  <c r="P227" i="7"/>
  <c r="Q227" i="7"/>
  <c r="R227" i="7"/>
  <c r="S227" i="7"/>
  <c r="T227" i="7"/>
  <c r="U227" i="7"/>
  <c r="V227" i="7"/>
  <c r="W227" i="7"/>
  <c r="A228" i="7"/>
  <c r="B228" i="7"/>
  <c r="I228" i="7"/>
  <c r="J228" i="7"/>
  <c r="K228" i="7"/>
  <c r="L228" i="7"/>
  <c r="M228" i="7"/>
  <c r="N228" i="7"/>
  <c r="P228" i="7"/>
  <c r="Q228" i="7"/>
  <c r="R228" i="7"/>
  <c r="S228" i="7"/>
  <c r="T228" i="7"/>
  <c r="U228" i="7"/>
  <c r="V228" i="7"/>
  <c r="W228" i="7"/>
  <c r="A229" i="7"/>
  <c r="B229" i="7"/>
  <c r="I229" i="7"/>
  <c r="J229" i="7"/>
  <c r="K229" i="7"/>
  <c r="L229" i="7"/>
  <c r="M229" i="7"/>
  <c r="N229" i="7"/>
  <c r="P229" i="7"/>
  <c r="Q229" i="7"/>
  <c r="R229" i="7"/>
  <c r="S229" i="7"/>
  <c r="T229" i="7"/>
  <c r="U229" i="7"/>
  <c r="V229" i="7"/>
  <c r="W229" i="7"/>
  <c r="A230" i="7"/>
  <c r="B230" i="7"/>
  <c r="I230" i="7"/>
  <c r="J230" i="7"/>
  <c r="K230" i="7"/>
  <c r="L230" i="7"/>
  <c r="M230" i="7"/>
  <c r="N230" i="7"/>
  <c r="P230" i="7"/>
  <c r="Q230" i="7"/>
  <c r="R230" i="7"/>
  <c r="S230" i="7"/>
  <c r="T230" i="7"/>
  <c r="U230" i="7"/>
  <c r="V230" i="7"/>
  <c r="W230" i="7"/>
  <c r="A231" i="7"/>
  <c r="B231" i="7"/>
  <c r="I231" i="7"/>
  <c r="J231" i="7"/>
  <c r="K231" i="7"/>
  <c r="L231" i="7"/>
  <c r="M231" i="7"/>
  <c r="N231" i="7"/>
  <c r="P231" i="7"/>
  <c r="Q231" i="7"/>
  <c r="R231" i="7"/>
  <c r="S231" i="7"/>
  <c r="T231" i="7"/>
  <c r="U231" i="7"/>
  <c r="V231" i="7"/>
  <c r="W231" i="7"/>
  <c r="A232" i="7"/>
  <c r="B232" i="7"/>
  <c r="I232" i="7"/>
  <c r="J232" i="7"/>
  <c r="K232" i="7"/>
  <c r="L232" i="7"/>
  <c r="M232" i="7"/>
  <c r="N232" i="7"/>
  <c r="P232" i="7"/>
  <c r="Q232" i="7"/>
  <c r="R232" i="7"/>
  <c r="S232" i="7"/>
  <c r="T232" i="7"/>
  <c r="U232" i="7"/>
  <c r="V232" i="7"/>
  <c r="W232" i="7"/>
  <c r="A233" i="7"/>
  <c r="B233" i="7"/>
  <c r="I233" i="7"/>
  <c r="J233" i="7"/>
  <c r="K233" i="7"/>
  <c r="L233" i="7"/>
  <c r="M233" i="7"/>
  <c r="N233" i="7"/>
  <c r="P233" i="7"/>
  <c r="Q233" i="7"/>
  <c r="R233" i="7"/>
  <c r="S233" i="7"/>
  <c r="T233" i="7"/>
  <c r="U233" i="7"/>
  <c r="V233" i="7"/>
  <c r="W233" i="7"/>
  <c r="A234" i="7"/>
  <c r="B234" i="7"/>
  <c r="I234" i="7"/>
  <c r="J234" i="7"/>
  <c r="K234" i="7"/>
  <c r="L234" i="7"/>
  <c r="M234" i="7"/>
  <c r="N234" i="7"/>
  <c r="P234" i="7"/>
  <c r="Q234" i="7"/>
  <c r="R234" i="7"/>
  <c r="S234" i="7"/>
  <c r="T234" i="7"/>
  <c r="U234" i="7"/>
  <c r="V234" i="7"/>
  <c r="W234" i="7"/>
  <c r="A235" i="7"/>
  <c r="B235" i="7"/>
  <c r="I235" i="7"/>
  <c r="J235" i="7"/>
  <c r="K235" i="7"/>
  <c r="L235" i="7"/>
  <c r="M235" i="7"/>
  <c r="N235" i="7"/>
  <c r="P235" i="7"/>
  <c r="Q235" i="7"/>
  <c r="R235" i="7"/>
  <c r="S235" i="7"/>
  <c r="T235" i="7"/>
  <c r="U235" i="7"/>
  <c r="V235" i="7"/>
  <c r="W235" i="7"/>
  <c r="A236" i="7"/>
  <c r="B236" i="7"/>
  <c r="I236" i="7"/>
  <c r="J236" i="7"/>
  <c r="K236" i="7"/>
  <c r="L236" i="7"/>
  <c r="M236" i="7"/>
  <c r="N236" i="7"/>
  <c r="P236" i="7"/>
  <c r="Q236" i="7"/>
  <c r="R236" i="7"/>
  <c r="S236" i="7"/>
  <c r="T236" i="7"/>
  <c r="U236" i="7"/>
  <c r="V236" i="7"/>
  <c r="W236" i="7"/>
  <c r="A237" i="7"/>
  <c r="B237" i="7"/>
  <c r="I237" i="7"/>
  <c r="J237" i="7"/>
  <c r="K237" i="7"/>
  <c r="L237" i="7"/>
  <c r="M237" i="7"/>
  <c r="N237" i="7"/>
  <c r="P237" i="7"/>
  <c r="Q237" i="7"/>
  <c r="R237" i="7"/>
  <c r="S237" i="7"/>
  <c r="T237" i="7"/>
  <c r="U237" i="7"/>
  <c r="V237" i="7"/>
  <c r="W237" i="7"/>
  <c r="A238" i="7"/>
  <c r="B238" i="7"/>
  <c r="I238" i="7"/>
  <c r="J238" i="7"/>
  <c r="K238" i="7"/>
  <c r="L238" i="7"/>
  <c r="M238" i="7"/>
  <c r="N238" i="7"/>
  <c r="P238" i="7"/>
  <c r="Q238" i="7"/>
  <c r="R238" i="7"/>
  <c r="S238" i="7"/>
  <c r="T238" i="7"/>
  <c r="U238" i="7"/>
  <c r="V238" i="7"/>
  <c r="W238" i="7"/>
  <c r="A239" i="7"/>
  <c r="B239" i="7"/>
  <c r="I239" i="7"/>
  <c r="J239" i="7"/>
  <c r="K239" i="7"/>
  <c r="L239" i="7"/>
  <c r="M239" i="7"/>
  <c r="N239" i="7"/>
  <c r="P239" i="7"/>
  <c r="Q239" i="7"/>
  <c r="R239" i="7"/>
  <c r="S239" i="7"/>
  <c r="T239" i="7"/>
  <c r="U239" i="7"/>
  <c r="V239" i="7"/>
  <c r="W239" i="7"/>
  <c r="A240" i="7"/>
  <c r="B240" i="7"/>
  <c r="I240" i="7"/>
  <c r="J240" i="7"/>
  <c r="K240" i="7"/>
  <c r="L240" i="7"/>
  <c r="M240" i="7"/>
  <c r="N240" i="7"/>
  <c r="P240" i="7"/>
  <c r="Q240" i="7"/>
  <c r="R240" i="7"/>
  <c r="S240" i="7"/>
  <c r="T240" i="7"/>
  <c r="U240" i="7"/>
  <c r="V240" i="7"/>
  <c r="W240" i="7"/>
  <c r="A241" i="7"/>
  <c r="B241" i="7"/>
  <c r="I241" i="7"/>
  <c r="J241" i="7"/>
  <c r="K241" i="7"/>
  <c r="L241" i="7"/>
  <c r="M241" i="7"/>
  <c r="N241" i="7"/>
  <c r="P241" i="7"/>
  <c r="Q241" i="7"/>
  <c r="R241" i="7"/>
  <c r="S241" i="7"/>
  <c r="T241" i="7"/>
  <c r="U241" i="7"/>
  <c r="V241" i="7"/>
  <c r="W241" i="7"/>
  <c r="A242" i="7"/>
  <c r="B242" i="7"/>
  <c r="I242" i="7"/>
  <c r="J242" i="7"/>
  <c r="K242" i="7"/>
  <c r="L242" i="7"/>
  <c r="M242" i="7"/>
  <c r="N242" i="7"/>
  <c r="P242" i="7"/>
  <c r="Q242" i="7"/>
  <c r="R242" i="7"/>
  <c r="S242" i="7"/>
  <c r="T242" i="7"/>
  <c r="U242" i="7"/>
  <c r="V242" i="7"/>
  <c r="W242" i="7"/>
  <c r="A243" i="7"/>
  <c r="B243" i="7"/>
  <c r="I243" i="7"/>
  <c r="J243" i="7"/>
  <c r="K243" i="7"/>
  <c r="L243" i="7"/>
  <c r="M243" i="7"/>
  <c r="N243" i="7"/>
  <c r="P243" i="7"/>
  <c r="Q243" i="7"/>
  <c r="R243" i="7"/>
  <c r="S243" i="7"/>
  <c r="T243" i="7"/>
  <c r="U243" i="7"/>
  <c r="V243" i="7"/>
  <c r="W243" i="7"/>
  <c r="A244" i="7"/>
  <c r="B244" i="7"/>
  <c r="I244" i="7"/>
  <c r="J244" i="7"/>
  <c r="K244" i="7"/>
  <c r="L244" i="7"/>
  <c r="M244" i="7"/>
  <c r="N244" i="7"/>
  <c r="P244" i="7"/>
  <c r="Q244" i="7"/>
  <c r="R244" i="7"/>
  <c r="S244" i="7"/>
  <c r="T244" i="7"/>
  <c r="U244" i="7"/>
  <c r="V244" i="7"/>
  <c r="W244" i="7"/>
  <c r="A245" i="7"/>
  <c r="B245" i="7"/>
  <c r="I245" i="7"/>
  <c r="J245" i="7"/>
  <c r="K245" i="7"/>
  <c r="L245" i="7"/>
  <c r="M245" i="7"/>
  <c r="N245" i="7"/>
  <c r="P245" i="7"/>
  <c r="Q245" i="7"/>
  <c r="R245" i="7"/>
  <c r="S245" i="7"/>
  <c r="T245" i="7"/>
  <c r="U245" i="7"/>
  <c r="V245" i="7"/>
  <c r="W245" i="7"/>
  <c r="A246" i="7"/>
  <c r="B246" i="7"/>
  <c r="I246" i="7"/>
  <c r="J246" i="7"/>
  <c r="K246" i="7"/>
  <c r="L246" i="7"/>
  <c r="M246" i="7"/>
  <c r="N246" i="7"/>
  <c r="P246" i="7"/>
  <c r="Q246" i="7"/>
  <c r="R246" i="7"/>
  <c r="S246" i="7"/>
  <c r="T246" i="7"/>
  <c r="U246" i="7"/>
  <c r="V246" i="7"/>
  <c r="W246" i="7"/>
  <c r="A247" i="7"/>
  <c r="B247" i="7"/>
  <c r="I247" i="7"/>
  <c r="J247" i="7"/>
  <c r="K247" i="7"/>
  <c r="L247" i="7"/>
  <c r="M247" i="7"/>
  <c r="N247" i="7"/>
  <c r="P247" i="7"/>
  <c r="Q247" i="7"/>
  <c r="R247" i="7"/>
  <c r="S247" i="7"/>
  <c r="T247" i="7"/>
  <c r="U247" i="7"/>
  <c r="V247" i="7"/>
  <c r="W247" i="7"/>
  <c r="A248" i="7"/>
  <c r="B248" i="7"/>
  <c r="I248" i="7"/>
  <c r="J248" i="7"/>
  <c r="K248" i="7"/>
  <c r="L248" i="7"/>
  <c r="M248" i="7"/>
  <c r="N248" i="7"/>
  <c r="P248" i="7"/>
  <c r="Q248" i="7"/>
  <c r="R248" i="7"/>
  <c r="S248" i="7"/>
  <c r="T248" i="7"/>
  <c r="U248" i="7"/>
  <c r="V248" i="7"/>
  <c r="W248" i="7"/>
  <c r="A249" i="7"/>
  <c r="B249" i="7"/>
  <c r="I249" i="7"/>
  <c r="J249" i="7"/>
  <c r="K249" i="7"/>
  <c r="L249" i="7"/>
  <c r="M249" i="7"/>
  <c r="N249" i="7"/>
  <c r="P249" i="7"/>
  <c r="Q249" i="7"/>
  <c r="R249" i="7"/>
  <c r="S249" i="7"/>
  <c r="T249" i="7"/>
  <c r="U249" i="7"/>
  <c r="V249" i="7"/>
  <c r="W249" i="7"/>
  <c r="A250" i="7"/>
  <c r="B250" i="7"/>
  <c r="I250" i="7"/>
  <c r="J250" i="7"/>
  <c r="K250" i="7"/>
  <c r="L250" i="7"/>
  <c r="M250" i="7"/>
  <c r="N250" i="7"/>
  <c r="P250" i="7"/>
  <c r="Q250" i="7"/>
  <c r="R250" i="7"/>
  <c r="S250" i="7"/>
  <c r="T250" i="7"/>
  <c r="U250" i="7"/>
  <c r="V250" i="7"/>
  <c r="W250" i="7"/>
  <c r="A251" i="7"/>
  <c r="B251" i="7"/>
  <c r="I251" i="7"/>
  <c r="J251" i="7"/>
  <c r="K251" i="7"/>
  <c r="L251" i="7"/>
  <c r="M251" i="7"/>
  <c r="N251" i="7"/>
  <c r="P251" i="7"/>
  <c r="Q251" i="7"/>
  <c r="R251" i="7"/>
  <c r="S251" i="7"/>
  <c r="T251" i="7"/>
  <c r="U251" i="7"/>
  <c r="V251" i="7"/>
  <c r="W251" i="7"/>
  <c r="A252" i="7"/>
  <c r="B252" i="7"/>
  <c r="I252" i="7"/>
  <c r="J252" i="7"/>
  <c r="K252" i="7"/>
  <c r="L252" i="7"/>
  <c r="M252" i="7"/>
  <c r="N252" i="7"/>
  <c r="P252" i="7"/>
  <c r="Q252" i="7"/>
  <c r="R252" i="7"/>
  <c r="S252" i="7"/>
  <c r="T252" i="7"/>
  <c r="U252" i="7"/>
  <c r="V252" i="7"/>
  <c r="W252" i="7"/>
  <c r="A253" i="7"/>
  <c r="B253" i="7"/>
  <c r="I253" i="7"/>
  <c r="J253" i="7"/>
  <c r="K253" i="7"/>
  <c r="L253" i="7"/>
  <c r="M253" i="7"/>
  <c r="N253" i="7"/>
  <c r="P253" i="7"/>
  <c r="Q253" i="7"/>
  <c r="R253" i="7"/>
  <c r="S253" i="7"/>
  <c r="T253" i="7"/>
  <c r="U253" i="7"/>
  <c r="V253" i="7"/>
  <c r="W253" i="7"/>
  <c r="A254" i="7"/>
  <c r="B254" i="7"/>
  <c r="I254" i="7"/>
  <c r="J254" i="7"/>
  <c r="K254" i="7"/>
  <c r="L254" i="7"/>
  <c r="M254" i="7"/>
  <c r="N254" i="7"/>
  <c r="P254" i="7"/>
  <c r="Q254" i="7"/>
  <c r="R254" i="7"/>
  <c r="S254" i="7"/>
  <c r="T254" i="7"/>
  <c r="U254" i="7"/>
  <c r="V254" i="7"/>
  <c r="W254" i="7"/>
  <c r="A255" i="7"/>
  <c r="B255" i="7"/>
  <c r="I255" i="7"/>
  <c r="J255" i="7"/>
  <c r="K255" i="7"/>
  <c r="L255" i="7"/>
  <c r="M255" i="7"/>
  <c r="N255" i="7"/>
  <c r="P255" i="7"/>
  <c r="Q255" i="7"/>
  <c r="R255" i="7"/>
  <c r="S255" i="7"/>
  <c r="T255" i="7"/>
  <c r="U255" i="7"/>
  <c r="V255" i="7"/>
  <c r="W255" i="7"/>
  <c r="A256" i="7"/>
  <c r="B256" i="7"/>
  <c r="I256" i="7"/>
  <c r="J256" i="7"/>
  <c r="K256" i="7"/>
  <c r="L256" i="7"/>
  <c r="M256" i="7"/>
  <c r="N256" i="7"/>
  <c r="P256" i="7"/>
  <c r="Q256" i="7"/>
  <c r="R256" i="7"/>
  <c r="S256" i="7"/>
  <c r="T256" i="7"/>
  <c r="U256" i="7"/>
  <c r="V256" i="7"/>
  <c r="W256" i="7"/>
  <c r="A257" i="7"/>
  <c r="B257" i="7"/>
  <c r="I257" i="7"/>
  <c r="J257" i="7"/>
  <c r="K257" i="7"/>
  <c r="L257" i="7"/>
  <c r="M257" i="7"/>
  <c r="N257" i="7"/>
  <c r="P257" i="7"/>
  <c r="Q257" i="7"/>
  <c r="R257" i="7"/>
  <c r="S257" i="7"/>
  <c r="T257" i="7"/>
  <c r="U257" i="7"/>
  <c r="V257" i="7"/>
  <c r="W257" i="7"/>
  <c r="A258" i="7"/>
  <c r="B258" i="7"/>
  <c r="I258" i="7"/>
  <c r="J258" i="7"/>
  <c r="K258" i="7"/>
  <c r="L258" i="7"/>
  <c r="M258" i="7"/>
  <c r="N258" i="7"/>
  <c r="P258" i="7"/>
  <c r="Q258" i="7"/>
  <c r="R258" i="7"/>
  <c r="S258" i="7"/>
  <c r="T258" i="7"/>
  <c r="U258" i="7"/>
  <c r="V258" i="7"/>
  <c r="W258" i="7"/>
  <c r="A259" i="7"/>
  <c r="B259" i="7"/>
  <c r="I259" i="7"/>
  <c r="J259" i="7"/>
  <c r="K259" i="7"/>
  <c r="L259" i="7"/>
  <c r="M259" i="7"/>
  <c r="N259" i="7"/>
  <c r="P259" i="7"/>
  <c r="Q259" i="7"/>
  <c r="R259" i="7"/>
  <c r="S259" i="7"/>
  <c r="T259" i="7"/>
  <c r="U259" i="7"/>
  <c r="V259" i="7"/>
  <c r="W259" i="7"/>
  <c r="A260" i="7"/>
  <c r="B260" i="7"/>
  <c r="I260" i="7"/>
  <c r="J260" i="7"/>
  <c r="K260" i="7"/>
  <c r="L260" i="7"/>
  <c r="M260" i="7"/>
  <c r="N260" i="7"/>
  <c r="P260" i="7"/>
  <c r="Q260" i="7"/>
  <c r="R260" i="7"/>
  <c r="S260" i="7"/>
  <c r="T260" i="7"/>
  <c r="U260" i="7"/>
  <c r="V260" i="7"/>
  <c r="W260" i="7"/>
  <c r="A261" i="7"/>
  <c r="B261" i="7"/>
  <c r="I261" i="7"/>
  <c r="J261" i="7"/>
  <c r="K261" i="7"/>
  <c r="L261" i="7"/>
  <c r="M261" i="7"/>
  <c r="N261" i="7"/>
  <c r="P261" i="7"/>
  <c r="Q261" i="7"/>
  <c r="R261" i="7"/>
  <c r="S261" i="7"/>
  <c r="T261" i="7"/>
  <c r="U261" i="7"/>
  <c r="V261" i="7"/>
  <c r="W261" i="7"/>
  <c r="A262" i="7"/>
  <c r="B262" i="7"/>
  <c r="I262" i="7"/>
  <c r="J262" i="7"/>
  <c r="K262" i="7"/>
  <c r="L262" i="7"/>
  <c r="M262" i="7"/>
  <c r="N262" i="7"/>
  <c r="P262" i="7"/>
  <c r="Q262" i="7"/>
  <c r="R262" i="7"/>
  <c r="S262" i="7"/>
  <c r="T262" i="7"/>
  <c r="U262" i="7"/>
  <c r="V262" i="7"/>
  <c r="W262" i="7"/>
  <c r="A263" i="7"/>
  <c r="B263" i="7"/>
  <c r="I263" i="7"/>
  <c r="J263" i="7"/>
  <c r="K263" i="7"/>
  <c r="L263" i="7"/>
  <c r="M263" i="7"/>
  <c r="N263" i="7"/>
  <c r="P263" i="7"/>
  <c r="Q263" i="7"/>
  <c r="R263" i="7"/>
  <c r="S263" i="7"/>
  <c r="T263" i="7"/>
  <c r="U263" i="7"/>
  <c r="V263" i="7"/>
  <c r="W263" i="7"/>
  <c r="A264" i="7"/>
  <c r="B264" i="7"/>
  <c r="I264" i="7"/>
  <c r="J264" i="7"/>
  <c r="K264" i="7"/>
  <c r="L264" i="7"/>
  <c r="M264" i="7"/>
  <c r="N264" i="7"/>
  <c r="P264" i="7"/>
  <c r="Q264" i="7"/>
  <c r="R264" i="7"/>
  <c r="S264" i="7"/>
  <c r="T264" i="7"/>
  <c r="U264" i="7"/>
  <c r="V264" i="7"/>
  <c r="W264" i="7"/>
  <c r="A265" i="7"/>
  <c r="B265" i="7"/>
  <c r="I265" i="7"/>
  <c r="J265" i="7"/>
  <c r="K265" i="7"/>
  <c r="L265" i="7"/>
  <c r="M265" i="7"/>
  <c r="N265" i="7"/>
  <c r="P265" i="7"/>
  <c r="Q265" i="7"/>
  <c r="R265" i="7"/>
  <c r="S265" i="7"/>
  <c r="T265" i="7"/>
  <c r="U265" i="7"/>
  <c r="V265" i="7"/>
  <c r="W265" i="7"/>
  <c r="A266" i="7"/>
  <c r="B266" i="7"/>
  <c r="I266" i="7"/>
  <c r="J266" i="7"/>
  <c r="K266" i="7"/>
  <c r="L266" i="7"/>
  <c r="M266" i="7"/>
  <c r="N266" i="7"/>
  <c r="P266" i="7"/>
  <c r="Q266" i="7"/>
  <c r="R266" i="7"/>
  <c r="S266" i="7"/>
  <c r="T266" i="7"/>
  <c r="U266" i="7"/>
  <c r="V266" i="7"/>
  <c r="W266" i="7"/>
  <c r="A267" i="7"/>
  <c r="B267" i="7"/>
  <c r="I267" i="7"/>
  <c r="J267" i="7"/>
  <c r="K267" i="7"/>
  <c r="L267" i="7"/>
  <c r="M267" i="7"/>
  <c r="N267" i="7"/>
  <c r="P267" i="7"/>
  <c r="Q267" i="7"/>
  <c r="R267" i="7"/>
  <c r="S267" i="7"/>
  <c r="T267" i="7"/>
  <c r="U267" i="7"/>
  <c r="V267" i="7"/>
  <c r="W267" i="7"/>
  <c r="A268" i="7"/>
  <c r="B268" i="7"/>
  <c r="I268" i="7"/>
  <c r="J268" i="7"/>
  <c r="K268" i="7"/>
  <c r="L268" i="7"/>
  <c r="M268" i="7"/>
  <c r="N268" i="7"/>
  <c r="P268" i="7"/>
  <c r="Q268" i="7"/>
  <c r="R268" i="7"/>
  <c r="S268" i="7"/>
  <c r="T268" i="7"/>
  <c r="U268" i="7"/>
  <c r="V268" i="7"/>
  <c r="W268" i="7"/>
  <c r="A269" i="7"/>
  <c r="B269" i="7"/>
  <c r="I269" i="7"/>
  <c r="J269" i="7"/>
  <c r="K269" i="7"/>
  <c r="L269" i="7"/>
  <c r="M269" i="7"/>
  <c r="N269" i="7"/>
  <c r="P269" i="7"/>
  <c r="Q269" i="7"/>
  <c r="R269" i="7"/>
  <c r="S269" i="7"/>
  <c r="T269" i="7"/>
  <c r="U269" i="7"/>
  <c r="V269" i="7"/>
  <c r="W269" i="7"/>
  <c r="A270" i="7"/>
  <c r="B270" i="7"/>
  <c r="I270" i="7"/>
  <c r="J270" i="7"/>
  <c r="K270" i="7"/>
  <c r="L270" i="7"/>
  <c r="M270" i="7"/>
  <c r="N270" i="7"/>
  <c r="P270" i="7"/>
  <c r="Q270" i="7"/>
  <c r="R270" i="7"/>
  <c r="S270" i="7"/>
  <c r="T270" i="7"/>
  <c r="U270" i="7"/>
  <c r="V270" i="7"/>
  <c r="W270" i="7"/>
  <c r="A271" i="7"/>
  <c r="B271" i="7"/>
  <c r="I271" i="7"/>
  <c r="J271" i="7"/>
  <c r="K271" i="7"/>
  <c r="L271" i="7"/>
  <c r="M271" i="7"/>
  <c r="N271" i="7"/>
  <c r="P271" i="7"/>
  <c r="Q271" i="7"/>
  <c r="R271" i="7"/>
  <c r="S271" i="7"/>
  <c r="T271" i="7"/>
  <c r="U271" i="7"/>
  <c r="V271" i="7"/>
  <c r="W271" i="7"/>
  <c r="A272" i="7"/>
  <c r="B272" i="7"/>
  <c r="I272" i="7"/>
  <c r="J272" i="7"/>
  <c r="K272" i="7"/>
  <c r="L272" i="7"/>
  <c r="M272" i="7"/>
  <c r="N272" i="7"/>
  <c r="P272" i="7"/>
  <c r="Q272" i="7"/>
  <c r="R272" i="7"/>
  <c r="S272" i="7"/>
  <c r="T272" i="7"/>
  <c r="U272" i="7"/>
  <c r="V272" i="7"/>
  <c r="W272" i="7"/>
  <c r="A273" i="7"/>
  <c r="B273" i="7"/>
  <c r="I273" i="7"/>
  <c r="J273" i="7"/>
  <c r="K273" i="7"/>
  <c r="L273" i="7"/>
  <c r="M273" i="7"/>
  <c r="N273" i="7"/>
  <c r="P273" i="7"/>
  <c r="Q273" i="7"/>
  <c r="R273" i="7"/>
  <c r="S273" i="7"/>
  <c r="T273" i="7"/>
  <c r="U273" i="7"/>
  <c r="V273" i="7"/>
  <c r="W273" i="7"/>
  <c r="A274" i="7"/>
  <c r="B274" i="7"/>
  <c r="I274" i="7"/>
  <c r="J274" i="7"/>
  <c r="K274" i="7"/>
  <c r="L274" i="7"/>
  <c r="M274" i="7"/>
  <c r="N274" i="7"/>
  <c r="P274" i="7"/>
  <c r="Q274" i="7"/>
  <c r="R274" i="7"/>
  <c r="S274" i="7"/>
  <c r="T274" i="7"/>
  <c r="U274" i="7"/>
  <c r="V274" i="7"/>
  <c r="W274" i="7"/>
  <c r="A275" i="7"/>
  <c r="B275" i="7"/>
  <c r="I275" i="7"/>
  <c r="J275" i="7"/>
  <c r="K275" i="7"/>
  <c r="L275" i="7"/>
  <c r="M275" i="7"/>
  <c r="N275" i="7"/>
  <c r="P275" i="7"/>
  <c r="Q275" i="7"/>
  <c r="R275" i="7"/>
  <c r="S275" i="7"/>
  <c r="T275" i="7"/>
  <c r="U275" i="7"/>
  <c r="V275" i="7"/>
  <c r="W275" i="7"/>
  <c r="A276" i="7"/>
  <c r="B276" i="7"/>
  <c r="I276" i="7"/>
  <c r="J276" i="7"/>
  <c r="K276" i="7"/>
  <c r="L276" i="7"/>
  <c r="M276" i="7"/>
  <c r="N276" i="7"/>
  <c r="P276" i="7"/>
  <c r="Q276" i="7"/>
  <c r="R276" i="7"/>
  <c r="S276" i="7"/>
  <c r="T276" i="7"/>
  <c r="U276" i="7"/>
  <c r="V276" i="7"/>
  <c r="W276" i="7"/>
  <c r="A277" i="7"/>
  <c r="B277" i="7"/>
  <c r="I277" i="7"/>
  <c r="J277" i="7"/>
  <c r="K277" i="7"/>
  <c r="L277" i="7"/>
  <c r="M277" i="7"/>
  <c r="N277" i="7"/>
  <c r="P277" i="7"/>
  <c r="Q277" i="7"/>
  <c r="R277" i="7"/>
  <c r="S277" i="7"/>
  <c r="T277" i="7"/>
  <c r="U277" i="7"/>
  <c r="V277" i="7"/>
  <c r="W277" i="7"/>
  <c r="A278" i="7"/>
  <c r="B278" i="7"/>
  <c r="I278" i="7"/>
  <c r="J278" i="7"/>
  <c r="K278" i="7"/>
  <c r="L278" i="7"/>
  <c r="M278" i="7"/>
  <c r="N278" i="7"/>
  <c r="P278" i="7"/>
  <c r="Q278" i="7"/>
  <c r="R278" i="7"/>
  <c r="S278" i="7"/>
  <c r="T278" i="7"/>
  <c r="U278" i="7"/>
  <c r="V278" i="7"/>
  <c r="W278" i="7"/>
  <c r="A279" i="7"/>
  <c r="B279" i="7"/>
  <c r="I279" i="7"/>
  <c r="J279" i="7"/>
  <c r="K279" i="7"/>
  <c r="L279" i="7"/>
  <c r="M279" i="7"/>
  <c r="N279" i="7"/>
  <c r="P279" i="7"/>
  <c r="Q279" i="7"/>
  <c r="R279" i="7"/>
  <c r="S279" i="7"/>
  <c r="T279" i="7"/>
  <c r="U279" i="7"/>
  <c r="V279" i="7"/>
  <c r="W279" i="7"/>
  <c r="A280" i="7"/>
  <c r="B280" i="7"/>
  <c r="I280" i="7"/>
  <c r="J280" i="7"/>
  <c r="K280" i="7"/>
  <c r="L280" i="7"/>
  <c r="M280" i="7"/>
  <c r="N280" i="7"/>
  <c r="P280" i="7"/>
  <c r="Q280" i="7"/>
  <c r="R280" i="7"/>
  <c r="S280" i="7"/>
  <c r="T280" i="7"/>
  <c r="U280" i="7"/>
  <c r="V280" i="7"/>
  <c r="W280" i="7"/>
  <c r="A281" i="7"/>
  <c r="B281" i="7"/>
  <c r="I281" i="7"/>
  <c r="J281" i="7"/>
  <c r="K281" i="7"/>
  <c r="L281" i="7"/>
  <c r="M281" i="7"/>
  <c r="N281" i="7"/>
  <c r="P281" i="7"/>
  <c r="Q281" i="7"/>
  <c r="R281" i="7"/>
  <c r="S281" i="7"/>
  <c r="T281" i="7"/>
  <c r="U281" i="7"/>
  <c r="V281" i="7"/>
  <c r="W281" i="7"/>
  <c r="A282" i="7"/>
  <c r="B282" i="7"/>
  <c r="I282" i="7"/>
  <c r="J282" i="7"/>
  <c r="K282" i="7"/>
  <c r="L282" i="7"/>
  <c r="M282" i="7"/>
  <c r="N282" i="7"/>
  <c r="P282" i="7"/>
  <c r="Q282" i="7"/>
  <c r="R282" i="7"/>
  <c r="S282" i="7"/>
  <c r="T282" i="7"/>
  <c r="U282" i="7"/>
  <c r="V282" i="7"/>
  <c r="W282" i="7"/>
  <c r="A283" i="7"/>
  <c r="B283" i="7"/>
  <c r="I283" i="7"/>
  <c r="J283" i="7"/>
  <c r="K283" i="7"/>
  <c r="L283" i="7"/>
  <c r="M283" i="7"/>
  <c r="N283" i="7"/>
  <c r="P283" i="7"/>
  <c r="Q283" i="7"/>
  <c r="R283" i="7"/>
  <c r="S283" i="7"/>
  <c r="T283" i="7"/>
  <c r="U283" i="7"/>
  <c r="V283" i="7"/>
  <c r="W283" i="7"/>
  <c r="A284" i="7"/>
  <c r="B284" i="7"/>
  <c r="I284" i="7"/>
  <c r="J284" i="7"/>
  <c r="K284" i="7"/>
  <c r="L284" i="7"/>
  <c r="M284" i="7"/>
  <c r="N284" i="7"/>
  <c r="P284" i="7"/>
  <c r="Q284" i="7"/>
  <c r="R284" i="7"/>
  <c r="S284" i="7"/>
  <c r="T284" i="7"/>
  <c r="U284" i="7"/>
  <c r="V284" i="7"/>
  <c r="W284" i="7"/>
  <c r="A285" i="7"/>
  <c r="B285" i="7"/>
  <c r="I285" i="7"/>
  <c r="J285" i="7"/>
  <c r="K285" i="7"/>
  <c r="L285" i="7"/>
  <c r="M285" i="7"/>
  <c r="N285" i="7"/>
  <c r="P285" i="7"/>
  <c r="Q285" i="7"/>
  <c r="R285" i="7"/>
  <c r="S285" i="7"/>
  <c r="T285" i="7"/>
  <c r="U285" i="7"/>
  <c r="V285" i="7"/>
  <c r="W285" i="7"/>
  <c r="A286" i="7"/>
  <c r="B286" i="7"/>
  <c r="I286" i="7"/>
  <c r="J286" i="7"/>
  <c r="K286" i="7"/>
  <c r="L286" i="7"/>
  <c r="M286" i="7"/>
  <c r="N286" i="7"/>
  <c r="P286" i="7"/>
  <c r="Q286" i="7"/>
  <c r="R286" i="7"/>
  <c r="S286" i="7"/>
  <c r="T286" i="7"/>
  <c r="U286" i="7"/>
  <c r="V286" i="7"/>
  <c r="W286" i="7"/>
  <c r="A287" i="7"/>
  <c r="B287" i="7"/>
  <c r="I287" i="7"/>
  <c r="J287" i="7"/>
  <c r="K287" i="7"/>
  <c r="L287" i="7"/>
  <c r="M287" i="7"/>
  <c r="N287" i="7"/>
  <c r="P287" i="7"/>
  <c r="Q287" i="7"/>
  <c r="R287" i="7"/>
  <c r="S287" i="7"/>
  <c r="T287" i="7"/>
  <c r="U287" i="7"/>
  <c r="V287" i="7"/>
  <c r="W287" i="7"/>
  <c r="A288" i="7"/>
  <c r="B288" i="7"/>
  <c r="I288" i="7"/>
  <c r="J288" i="7"/>
  <c r="K288" i="7"/>
  <c r="L288" i="7"/>
  <c r="M288" i="7"/>
  <c r="N288" i="7"/>
  <c r="P288" i="7"/>
  <c r="Q288" i="7"/>
  <c r="R288" i="7"/>
  <c r="S288" i="7"/>
  <c r="T288" i="7"/>
  <c r="U288" i="7"/>
  <c r="V288" i="7"/>
  <c r="W288" i="7"/>
  <c r="A289" i="7"/>
  <c r="B289" i="7"/>
  <c r="I289" i="7"/>
  <c r="J289" i="7"/>
  <c r="K289" i="7"/>
  <c r="L289" i="7"/>
  <c r="M289" i="7"/>
  <c r="N289" i="7"/>
  <c r="P289" i="7"/>
  <c r="Q289" i="7"/>
  <c r="R289" i="7"/>
  <c r="S289" i="7"/>
  <c r="T289" i="7"/>
  <c r="U289" i="7"/>
  <c r="V289" i="7"/>
  <c r="W289" i="7"/>
  <c r="A290" i="7"/>
  <c r="B290" i="7"/>
  <c r="I290" i="7"/>
  <c r="J290" i="7"/>
  <c r="K290" i="7"/>
  <c r="L290" i="7"/>
  <c r="M290" i="7"/>
  <c r="N290" i="7"/>
  <c r="P290" i="7"/>
  <c r="Q290" i="7"/>
  <c r="R290" i="7"/>
  <c r="S290" i="7"/>
  <c r="T290" i="7"/>
  <c r="U290" i="7"/>
  <c r="V290" i="7"/>
  <c r="W290" i="7"/>
  <c r="A291" i="7"/>
  <c r="B291" i="7"/>
  <c r="I291" i="7"/>
  <c r="J291" i="7"/>
  <c r="K291" i="7"/>
  <c r="L291" i="7"/>
  <c r="M291" i="7"/>
  <c r="N291" i="7"/>
  <c r="P291" i="7"/>
  <c r="Q291" i="7"/>
  <c r="R291" i="7"/>
  <c r="S291" i="7"/>
  <c r="T291" i="7"/>
  <c r="U291" i="7"/>
  <c r="V291" i="7"/>
  <c r="W291" i="7"/>
  <c r="A292" i="7"/>
  <c r="B292" i="7"/>
  <c r="I292" i="7"/>
  <c r="J292" i="7"/>
  <c r="K292" i="7"/>
  <c r="L292" i="7"/>
  <c r="M292" i="7"/>
  <c r="N292" i="7"/>
  <c r="P292" i="7"/>
  <c r="Q292" i="7"/>
  <c r="R292" i="7"/>
  <c r="S292" i="7"/>
  <c r="T292" i="7"/>
  <c r="U292" i="7"/>
  <c r="V292" i="7"/>
  <c r="W292" i="7"/>
  <c r="A293" i="7"/>
  <c r="B293" i="7"/>
  <c r="I293" i="7"/>
  <c r="J293" i="7"/>
  <c r="K293" i="7"/>
  <c r="L293" i="7"/>
  <c r="M293" i="7"/>
  <c r="N293" i="7"/>
  <c r="P293" i="7"/>
  <c r="Q293" i="7"/>
  <c r="R293" i="7"/>
  <c r="S293" i="7"/>
  <c r="T293" i="7"/>
  <c r="U293" i="7"/>
  <c r="V293" i="7"/>
  <c r="W293" i="7"/>
  <c r="A294" i="7"/>
  <c r="B294" i="7"/>
  <c r="I294" i="7"/>
  <c r="J294" i="7"/>
  <c r="K294" i="7"/>
  <c r="L294" i="7"/>
  <c r="M294" i="7"/>
  <c r="N294" i="7"/>
  <c r="P294" i="7"/>
  <c r="Q294" i="7"/>
  <c r="R294" i="7"/>
  <c r="S294" i="7"/>
  <c r="T294" i="7"/>
  <c r="U294" i="7"/>
  <c r="V294" i="7"/>
  <c r="W294" i="7"/>
  <c r="A295" i="7"/>
  <c r="B295" i="7"/>
  <c r="I295" i="7"/>
  <c r="J295" i="7"/>
  <c r="K295" i="7"/>
  <c r="L295" i="7"/>
  <c r="M295" i="7"/>
  <c r="N295" i="7"/>
  <c r="P295" i="7"/>
  <c r="Q295" i="7"/>
  <c r="R295" i="7"/>
  <c r="S295" i="7"/>
  <c r="T295" i="7"/>
  <c r="U295" i="7"/>
  <c r="V295" i="7"/>
  <c r="W295" i="7"/>
  <c r="A296" i="7"/>
  <c r="B296" i="7"/>
  <c r="I296" i="7"/>
  <c r="J296" i="7"/>
  <c r="K296" i="7"/>
  <c r="L296" i="7"/>
  <c r="M296" i="7"/>
  <c r="N296" i="7"/>
  <c r="P296" i="7"/>
  <c r="Q296" i="7"/>
  <c r="R296" i="7"/>
  <c r="S296" i="7"/>
  <c r="T296" i="7"/>
  <c r="U296" i="7"/>
  <c r="V296" i="7"/>
  <c r="W296" i="7"/>
  <c r="A297" i="7"/>
  <c r="B297" i="7"/>
  <c r="I297" i="7"/>
  <c r="J297" i="7"/>
  <c r="K297" i="7"/>
  <c r="L297" i="7"/>
  <c r="M297" i="7"/>
  <c r="N297" i="7"/>
  <c r="P297" i="7"/>
  <c r="Q297" i="7"/>
  <c r="R297" i="7"/>
  <c r="S297" i="7"/>
  <c r="T297" i="7"/>
  <c r="U297" i="7"/>
  <c r="V297" i="7"/>
  <c r="W297" i="7"/>
  <c r="A298" i="7"/>
  <c r="B298" i="7"/>
  <c r="I298" i="7"/>
  <c r="J298" i="7"/>
  <c r="K298" i="7"/>
  <c r="L298" i="7"/>
  <c r="M298" i="7"/>
  <c r="N298" i="7"/>
  <c r="P298" i="7"/>
  <c r="Q298" i="7"/>
  <c r="R298" i="7"/>
  <c r="S298" i="7"/>
  <c r="T298" i="7"/>
  <c r="U298" i="7"/>
  <c r="V298" i="7"/>
  <c r="W298" i="7"/>
  <c r="A299" i="7"/>
  <c r="B299" i="7"/>
  <c r="I299" i="7"/>
  <c r="J299" i="7"/>
  <c r="K299" i="7"/>
  <c r="L299" i="7"/>
  <c r="M299" i="7"/>
  <c r="N299" i="7"/>
  <c r="P299" i="7"/>
  <c r="Q299" i="7"/>
  <c r="R299" i="7"/>
  <c r="S299" i="7"/>
  <c r="T299" i="7"/>
  <c r="U299" i="7"/>
  <c r="V299" i="7"/>
  <c r="W299" i="7"/>
  <c r="A300" i="7"/>
  <c r="B300" i="7"/>
  <c r="I300" i="7"/>
  <c r="J300" i="7"/>
  <c r="K300" i="7"/>
  <c r="L300" i="7"/>
  <c r="M300" i="7"/>
  <c r="N300" i="7"/>
  <c r="P300" i="7"/>
  <c r="Q300" i="7"/>
  <c r="R300" i="7"/>
  <c r="S300" i="7"/>
  <c r="T300" i="7"/>
  <c r="U300" i="7"/>
  <c r="V300" i="7"/>
  <c r="W300" i="7"/>
  <c r="A301" i="7"/>
  <c r="B301" i="7"/>
  <c r="I301" i="7"/>
  <c r="J301" i="7"/>
  <c r="K301" i="7"/>
  <c r="L301" i="7"/>
  <c r="M301" i="7"/>
  <c r="N301" i="7"/>
  <c r="P301" i="7"/>
  <c r="Q301" i="7"/>
  <c r="R301" i="7"/>
  <c r="S301" i="7"/>
  <c r="T301" i="7"/>
  <c r="U301" i="7"/>
  <c r="V301" i="7"/>
  <c r="W301" i="7"/>
  <c r="A302" i="7"/>
  <c r="B302" i="7"/>
  <c r="I302" i="7"/>
  <c r="J302" i="7"/>
  <c r="K302" i="7"/>
  <c r="L302" i="7"/>
  <c r="M302" i="7"/>
  <c r="N302" i="7"/>
  <c r="P302" i="7"/>
  <c r="Q302" i="7"/>
  <c r="R302" i="7"/>
  <c r="S302" i="7"/>
  <c r="T302" i="7"/>
  <c r="U302" i="7"/>
  <c r="V302" i="7"/>
  <c r="W302" i="7"/>
  <c r="A303" i="7"/>
  <c r="B303" i="7"/>
  <c r="I303" i="7"/>
  <c r="J303" i="7"/>
  <c r="K303" i="7"/>
  <c r="L303" i="7"/>
  <c r="M303" i="7"/>
  <c r="N303" i="7"/>
  <c r="P303" i="7"/>
  <c r="Q303" i="7"/>
  <c r="R303" i="7"/>
  <c r="S303" i="7"/>
  <c r="T303" i="7"/>
  <c r="U303" i="7"/>
  <c r="V303" i="7"/>
  <c r="W303" i="7"/>
  <c r="A304" i="7"/>
  <c r="B304" i="7"/>
  <c r="I304" i="7"/>
  <c r="J304" i="7"/>
  <c r="K304" i="7"/>
  <c r="L304" i="7"/>
  <c r="M304" i="7"/>
  <c r="N304" i="7"/>
  <c r="P304" i="7"/>
  <c r="Q304" i="7"/>
  <c r="R304" i="7"/>
  <c r="S304" i="7"/>
  <c r="T304" i="7"/>
  <c r="U304" i="7"/>
  <c r="V304" i="7"/>
  <c r="W304" i="7"/>
  <c r="A305" i="7"/>
  <c r="B305" i="7"/>
  <c r="I305" i="7"/>
  <c r="J305" i="7"/>
  <c r="K305" i="7"/>
  <c r="L305" i="7"/>
  <c r="M305" i="7"/>
  <c r="N305" i="7"/>
  <c r="P305" i="7"/>
  <c r="Q305" i="7"/>
  <c r="R305" i="7"/>
  <c r="S305" i="7"/>
  <c r="T305" i="7"/>
  <c r="U305" i="7"/>
  <c r="V305" i="7"/>
  <c r="W305" i="7"/>
  <c r="A306" i="7"/>
  <c r="B306" i="7"/>
  <c r="I306" i="7"/>
  <c r="J306" i="7"/>
  <c r="K306" i="7"/>
  <c r="L306" i="7"/>
  <c r="M306" i="7"/>
  <c r="N306" i="7"/>
  <c r="P306" i="7"/>
  <c r="Q306" i="7"/>
  <c r="R306" i="7"/>
  <c r="S306" i="7"/>
  <c r="T306" i="7"/>
  <c r="U306" i="7"/>
  <c r="V306" i="7"/>
  <c r="W306" i="7"/>
  <c r="A307" i="7"/>
  <c r="B307" i="7"/>
  <c r="I307" i="7"/>
  <c r="J307" i="7"/>
  <c r="K307" i="7"/>
  <c r="L307" i="7"/>
  <c r="M307" i="7"/>
  <c r="N307" i="7"/>
  <c r="P307" i="7"/>
  <c r="Q307" i="7"/>
  <c r="R307" i="7"/>
  <c r="S307" i="7"/>
  <c r="T307" i="7"/>
  <c r="U307" i="7"/>
  <c r="V307" i="7"/>
  <c r="W307" i="7"/>
  <c r="A308" i="7"/>
  <c r="B308" i="7"/>
  <c r="I308" i="7"/>
  <c r="J308" i="7"/>
  <c r="K308" i="7"/>
  <c r="L308" i="7"/>
  <c r="M308" i="7"/>
  <c r="N308" i="7"/>
  <c r="P308" i="7"/>
  <c r="Q308" i="7"/>
  <c r="R308" i="7"/>
  <c r="S308" i="7"/>
  <c r="T308" i="7"/>
  <c r="U308" i="7"/>
  <c r="V308" i="7"/>
  <c r="W308" i="7"/>
  <c r="A309" i="7"/>
  <c r="B309" i="7"/>
  <c r="I309" i="7"/>
  <c r="J309" i="7"/>
  <c r="K309" i="7"/>
  <c r="L309" i="7"/>
  <c r="M309" i="7"/>
  <c r="N309" i="7"/>
  <c r="P309" i="7"/>
  <c r="Q309" i="7"/>
  <c r="R309" i="7"/>
  <c r="S309" i="7"/>
  <c r="T309" i="7"/>
  <c r="U309" i="7"/>
  <c r="V309" i="7"/>
  <c r="W309" i="7"/>
  <c r="A310" i="7"/>
  <c r="B310" i="7"/>
  <c r="I310" i="7"/>
  <c r="J310" i="7"/>
  <c r="K310" i="7"/>
  <c r="L310" i="7"/>
  <c r="M310" i="7"/>
  <c r="N310" i="7"/>
  <c r="P310" i="7"/>
  <c r="Q310" i="7"/>
  <c r="R310" i="7"/>
  <c r="S310" i="7"/>
  <c r="T310" i="7"/>
  <c r="U310" i="7"/>
  <c r="V310" i="7"/>
  <c r="W310" i="7"/>
  <c r="A311" i="7"/>
  <c r="B311" i="7"/>
  <c r="I311" i="7"/>
  <c r="J311" i="7"/>
  <c r="K311" i="7"/>
  <c r="L311" i="7"/>
  <c r="M311" i="7"/>
  <c r="N311" i="7"/>
  <c r="P311" i="7"/>
  <c r="Q311" i="7"/>
  <c r="R311" i="7"/>
  <c r="S311" i="7"/>
  <c r="T311" i="7"/>
  <c r="U311" i="7"/>
  <c r="V311" i="7"/>
  <c r="W311" i="7"/>
  <c r="A312" i="7"/>
  <c r="B312" i="7"/>
  <c r="I312" i="7"/>
  <c r="J312" i="7"/>
  <c r="K312" i="7"/>
  <c r="L312" i="7"/>
  <c r="M312" i="7"/>
  <c r="N312" i="7"/>
  <c r="P312" i="7"/>
  <c r="Q312" i="7"/>
  <c r="R312" i="7"/>
  <c r="S312" i="7"/>
  <c r="T312" i="7"/>
  <c r="U312" i="7"/>
  <c r="V312" i="7"/>
  <c r="W312" i="7"/>
  <c r="A313" i="7"/>
  <c r="B313" i="7"/>
  <c r="I313" i="7"/>
  <c r="J313" i="7"/>
  <c r="K313" i="7"/>
  <c r="L313" i="7"/>
  <c r="M313" i="7"/>
  <c r="N313" i="7"/>
  <c r="P313" i="7"/>
  <c r="Q313" i="7"/>
  <c r="R313" i="7"/>
  <c r="S313" i="7"/>
  <c r="T313" i="7"/>
  <c r="U313" i="7"/>
  <c r="V313" i="7"/>
  <c r="W313" i="7"/>
  <c r="A314" i="7"/>
  <c r="B314" i="7"/>
  <c r="I314" i="7"/>
  <c r="J314" i="7"/>
  <c r="K314" i="7"/>
  <c r="L314" i="7"/>
  <c r="M314" i="7"/>
  <c r="N314" i="7"/>
  <c r="P314" i="7"/>
  <c r="Q314" i="7"/>
  <c r="R314" i="7"/>
  <c r="S314" i="7"/>
  <c r="T314" i="7"/>
  <c r="U314" i="7"/>
  <c r="V314" i="7"/>
  <c r="W314" i="7"/>
  <c r="A315" i="7"/>
  <c r="B315" i="7"/>
  <c r="I315" i="7"/>
  <c r="J315" i="7"/>
  <c r="K315" i="7"/>
  <c r="L315" i="7"/>
  <c r="M315" i="7"/>
  <c r="N315" i="7"/>
  <c r="P315" i="7"/>
  <c r="Q315" i="7"/>
  <c r="R315" i="7"/>
  <c r="S315" i="7"/>
  <c r="T315" i="7"/>
  <c r="U315" i="7"/>
  <c r="V315" i="7"/>
  <c r="W315" i="7"/>
  <c r="A316" i="7"/>
  <c r="B316" i="7"/>
  <c r="I316" i="7"/>
  <c r="J316" i="7"/>
  <c r="K316" i="7"/>
  <c r="L316" i="7"/>
  <c r="M316" i="7"/>
  <c r="N316" i="7"/>
  <c r="P316" i="7"/>
  <c r="Q316" i="7"/>
  <c r="R316" i="7"/>
  <c r="S316" i="7"/>
  <c r="T316" i="7"/>
  <c r="U316" i="7"/>
  <c r="V316" i="7"/>
  <c r="W316" i="7"/>
  <c r="A317" i="7"/>
  <c r="B317" i="7"/>
  <c r="I317" i="7"/>
  <c r="J317" i="7"/>
  <c r="K317" i="7"/>
  <c r="L317" i="7"/>
  <c r="M317" i="7"/>
  <c r="N317" i="7"/>
  <c r="P317" i="7"/>
  <c r="Q317" i="7"/>
  <c r="R317" i="7"/>
  <c r="S317" i="7"/>
  <c r="T317" i="7"/>
  <c r="U317" i="7"/>
  <c r="V317" i="7"/>
  <c r="W317" i="7"/>
  <c r="A318" i="7"/>
  <c r="B318" i="7"/>
  <c r="I318" i="7"/>
  <c r="J318" i="7"/>
  <c r="K318" i="7"/>
  <c r="L318" i="7"/>
  <c r="M318" i="7"/>
  <c r="N318" i="7"/>
  <c r="P318" i="7"/>
  <c r="Q318" i="7"/>
  <c r="R318" i="7"/>
  <c r="S318" i="7"/>
  <c r="T318" i="7"/>
  <c r="U318" i="7"/>
  <c r="V318" i="7"/>
  <c r="W318" i="7"/>
  <c r="A319" i="7"/>
  <c r="B319" i="7"/>
  <c r="I319" i="7"/>
  <c r="J319" i="7"/>
  <c r="K319" i="7"/>
  <c r="L319" i="7"/>
  <c r="M319" i="7"/>
  <c r="N319" i="7"/>
  <c r="P319" i="7"/>
  <c r="Q319" i="7"/>
  <c r="R319" i="7"/>
  <c r="S319" i="7"/>
  <c r="T319" i="7"/>
  <c r="U319" i="7"/>
  <c r="V319" i="7"/>
  <c r="W319" i="7"/>
  <c r="A320" i="7"/>
  <c r="B320" i="7"/>
  <c r="I320" i="7"/>
  <c r="J320" i="7"/>
  <c r="K320" i="7"/>
  <c r="L320" i="7"/>
  <c r="M320" i="7"/>
  <c r="N320" i="7"/>
  <c r="P320" i="7"/>
  <c r="Q320" i="7"/>
  <c r="R320" i="7"/>
  <c r="S320" i="7"/>
  <c r="T320" i="7"/>
  <c r="U320" i="7"/>
  <c r="V320" i="7"/>
  <c r="W320" i="7"/>
  <c r="A321" i="7"/>
  <c r="B321" i="7"/>
  <c r="I321" i="7"/>
  <c r="J321" i="7"/>
  <c r="K321" i="7"/>
  <c r="L321" i="7"/>
  <c r="M321" i="7"/>
  <c r="N321" i="7"/>
  <c r="P321" i="7"/>
  <c r="Q321" i="7"/>
  <c r="R321" i="7"/>
  <c r="S321" i="7"/>
  <c r="T321" i="7"/>
  <c r="U321" i="7"/>
  <c r="V321" i="7"/>
  <c r="W321" i="7"/>
  <c r="A322" i="7"/>
  <c r="B322" i="7"/>
  <c r="I322" i="7"/>
  <c r="J322" i="7"/>
  <c r="K322" i="7"/>
  <c r="L322" i="7"/>
  <c r="M322" i="7"/>
  <c r="N322" i="7"/>
  <c r="P322" i="7"/>
  <c r="Q322" i="7"/>
  <c r="R322" i="7"/>
  <c r="S322" i="7"/>
  <c r="T322" i="7"/>
  <c r="U322" i="7"/>
  <c r="V322" i="7"/>
  <c r="W322" i="7"/>
  <c r="A323" i="7"/>
  <c r="B323" i="7"/>
  <c r="I323" i="7"/>
  <c r="J323" i="7"/>
  <c r="K323" i="7"/>
  <c r="L323" i="7"/>
  <c r="M323" i="7"/>
  <c r="N323" i="7"/>
  <c r="P323" i="7"/>
  <c r="Q323" i="7"/>
  <c r="R323" i="7"/>
  <c r="S323" i="7"/>
  <c r="T323" i="7"/>
  <c r="U323" i="7"/>
  <c r="V323" i="7"/>
  <c r="W323" i="7"/>
  <c r="A324" i="7"/>
  <c r="B324" i="7"/>
  <c r="I324" i="7"/>
  <c r="J324" i="7"/>
  <c r="K324" i="7"/>
  <c r="L324" i="7"/>
  <c r="M324" i="7"/>
  <c r="N324" i="7"/>
  <c r="P324" i="7"/>
  <c r="Q324" i="7"/>
  <c r="R324" i="7"/>
  <c r="S324" i="7"/>
  <c r="T324" i="7"/>
  <c r="U324" i="7"/>
  <c r="V324" i="7"/>
  <c r="W324" i="7"/>
  <c r="A325" i="7"/>
  <c r="B325" i="7"/>
  <c r="I325" i="7"/>
  <c r="J325" i="7"/>
  <c r="K325" i="7"/>
  <c r="L325" i="7"/>
  <c r="M325" i="7"/>
  <c r="N325" i="7"/>
  <c r="P325" i="7"/>
  <c r="Q325" i="7"/>
  <c r="R325" i="7"/>
  <c r="S325" i="7"/>
  <c r="T325" i="7"/>
  <c r="U325" i="7"/>
  <c r="V325" i="7"/>
  <c r="W325" i="7"/>
  <c r="A326" i="7"/>
  <c r="B326" i="7"/>
  <c r="I326" i="7"/>
  <c r="J326" i="7"/>
  <c r="K326" i="7"/>
  <c r="L326" i="7"/>
  <c r="M326" i="7"/>
  <c r="N326" i="7"/>
  <c r="P326" i="7"/>
  <c r="Q326" i="7"/>
  <c r="R326" i="7"/>
  <c r="S326" i="7"/>
  <c r="T326" i="7"/>
  <c r="U326" i="7"/>
  <c r="V326" i="7"/>
  <c r="W326" i="7"/>
  <c r="A327" i="7"/>
  <c r="B327" i="7"/>
  <c r="I327" i="7"/>
  <c r="J327" i="7"/>
  <c r="K327" i="7"/>
  <c r="L327" i="7"/>
  <c r="M327" i="7"/>
  <c r="N327" i="7"/>
  <c r="P327" i="7"/>
  <c r="Q327" i="7"/>
  <c r="R327" i="7"/>
  <c r="S327" i="7"/>
  <c r="T327" i="7"/>
  <c r="U327" i="7"/>
  <c r="V327" i="7"/>
  <c r="W327" i="7"/>
  <c r="A328" i="7"/>
  <c r="B328" i="7"/>
  <c r="I328" i="7"/>
  <c r="J328" i="7"/>
  <c r="K328" i="7"/>
  <c r="L328" i="7"/>
  <c r="M328" i="7"/>
  <c r="N328" i="7"/>
  <c r="P328" i="7"/>
  <c r="Q328" i="7"/>
  <c r="R328" i="7"/>
  <c r="S328" i="7"/>
  <c r="T328" i="7"/>
  <c r="U328" i="7"/>
  <c r="V328" i="7"/>
  <c r="W328" i="7"/>
  <c r="A329" i="7"/>
  <c r="B329" i="7"/>
  <c r="I329" i="7"/>
  <c r="J329" i="7"/>
  <c r="K329" i="7"/>
  <c r="L329" i="7"/>
  <c r="M329" i="7"/>
  <c r="N329" i="7"/>
  <c r="P329" i="7"/>
  <c r="Q329" i="7"/>
  <c r="R329" i="7"/>
  <c r="S329" i="7"/>
  <c r="T329" i="7"/>
  <c r="U329" i="7"/>
  <c r="V329" i="7"/>
  <c r="W329" i="7"/>
  <c r="A330" i="7"/>
  <c r="B330" i="7"/>
  <c r="I330" i="7"/>
  <c r="J330" i="7"/>
  <c r="K330" i="7"/>
  <c r="L330" i="7"/>
  <c r="M330" i="7"/>
  <c r="N330" i="7"/>
  <c r="P330" i="7"/>
  <c r="Q330" i="7"/>
  <c r="R330" i="7"/>
  <c r="S330" i="7"/>
  <c r="T330" i="7"/>
  <c r="U330" i="7"/>
  <c r="V330" i="7"/>
  <c r="W330" i="7"/>
  <c r="A331" i="7"/>
  <c r="B331" i="7"/>
  <c r="I331" i="7"/>
  <c r="J331" i="7"/>
  <c r="K331" i="7"/>
  <c r="L331" i="7"/>
  <c r="M331" i="7"/>
  <c r="N331" i="7"/>
  <c r="P331" i="7"/>
  <c r="Q331" i="7"/>
  <c r="R331" i="7"/>
  <c r="S331" i="7"/>
  <c r="T331" i="7"/>
  <c r="U331" i="7"/>
  <c r="V331" i="7"/>
  <c r="W331" i="7"/>
  <c r="A332" i="7"/>
  <c r="B332" i="7"/>
  <c r="I332" i="7"/>
  <c r="J332" i="7"/>
  <c r="K332" i="7"/>
  <c r="L332" i="7"/>
  <c r="M332" i="7"/>
  <c r="N332" i="7"/>
  <c r="P332" i="7"/>
  <c r="Q332" i="7"/>
  <c r="R332" i="7"/>
  <c r="S332" i="7"/>
  <c r="T332" i="7"/>
  <c r="U332" i="7"/>
  <c r="V332" i="7"/>
  <c r="W332" i="7"/>
  <c r="A333" i="7"/>
  <c r="B333" i="7"/>
  <c r="I333" i="7"/>
  <c r="J333" i="7"/>
  <c r="K333" i="7"/>
  <c r="L333" i="7"/>
  <c r="M333" i="7"/>
  <c r="N333" i="7"/>
  <c r="P333" i="7"/>
  <c r="Q333" i="7"/>
  <c r="R333" i="7"/>
  <c r="S333" i="7"/>
  <c r="T333" i="7"/>
  <c r="U333" i="7"/>
  <c r="V333" i="7"/>
  <c r="W333" i="7"/>
  <c r="A334" i="7"/>
  <c r="B334" i="7"/>
  <c r="I334" i="7"/>
  <c r="J334" i="7"/>
  <c r="K334" i="7"/>
  <c r="L334" i="7"/>
  <c r="M334" i="7"/>
  <c r="N334" i="7"/>
  <c r="P334" i="7"/>
  <c r="Q334" i="7"/>
  <c r="R334" i="7"/>
  <c r="S334" i="7"/>
  <c r="T334" i="7"/>
  <c r="U334" i="7"/>
  <c r="V334" i="7"/>
  <c r="W334" i="7"/>
  <c r="A335" i="7"/>
  <c r="B335" i="7"/>
  <c r="I335" i="7"/>
  <c r="J335" i="7"/>
  <c r="K335" i="7"/>
  <c r="L335" i="7"/>
  <c r="M335" i="7"/>
  <c r="N335" i="7"/>
  <c r="P335" i="7"/>
  <c r="Q335" i="7"/>
  <c r="R335" i="7"/>
  <c r="S335" i="7"/>
  <c r="T335" i="7"/>
  <c r="U335" i="7"/>
  <c r="V335" i="7"/>
  <c r="W335" i="7"/>
  <c r="A336" i="7"/>
  <c r="B336" i="7"/>
  <c r="I336" i="7"/>
  <c r="J336" i="7"/>
  <c r="K336" i="7"/>
  <c r="L336" i="7"/>
  <c r="M336" i="7"/>
  <c r="N336" i="7"/>
  <c r="P336" i="7"/>
  <c r="Q336" i="7"/>
  <c r="R336" i="7"/>
  <c r="S336" i="7"/>
  <c r="T336" i="7"/>
  <c r="U336" i="7"/>
  <c r="V336" i="7"/>
  <c r="W336" i="7"/>
  <c r="A337" i="7"/>
  <c r="B337" i="7"/>
  <c r="I337" i="7"/>
  <c r="J337" i="7"/>
  <c r="K337" i="7"/>
  <c r="L337" i="7"/>
  <c r="M337" i="7"/>
  <c r="N337" i="7"/>
  <c r="P337" i="7"/>
  <c r="Q337" i="7"/>
  <c r="R337" i="7"/>
  <c r="S337" i="7"/>
  <c r="T337" i="7"/>
  <c r="U337" i="7"/>
  <c r="V337" i="7"/>
  <c r="W337" i="7"/>
  <c r="A338" i="7"/>
  <c r="B338" i="7"/>
  <c r="I338" i="7"/>
  <c r="J338" i="7"/>
  <c r="K338" i="7"/>
  <c r="L338" i="7"/>
  <c r="M338" i="7"/>
  <c r="N338" i="7"/>
  <c r="P338" i="7"/>
  <c r="Q338" i="7"/>
  <c r="R338" i="7"/>
  <c r="S338" i="7"/>
  <c r="T338" i="7"/>
  <c r="U338" i="7"/>
  <c r="V338" i="7"/>
  <c r="W338" i="7"/>
  <c r="A339" i="7"/>
  <c r="B339" i="7"/>
  <c r="I339" i="7"/>
  <c r="J339" i="7"/>
  <c r="K339" i="7"/>
  <c r="L339" i="7"/>
  <c r="M339" i="7"/>
  <c r="N339" i="7"/>
  <c r="P339" i="7"/>
  <c r="Q339" i="7"/>
  <c r="R339" i="7"/>
  <c r="S339" i="7"/>
  <c r="T339" i="7"/>
  <c r="U339" i="7"/>
  <c r="V339" i="7"/>
  <c r="W339" i="7"/>
  <c r="A340" i="7"/>
  <c r="B340" i="7"/>
  <c r="I340" i="7"/>
  <c r="J340" i="7"/>
  <c r="K340" i="7"/>
  <c r="L340" i="7"/>
  <c r="M340" i="7"/>
  <c r="N340" i="7"/>
  <c r="P340" i="7"/>
  <c r="Q340" i="7"/>
  <c r="R340" i="7"/>
  <c r="S340" i="7"/>
  <c r="T340" i="7"/>
  <c r="U340" i="7"/>
  <c r="V340" i="7"/>
  <c r="W340" i="7"/>
  <c r="A341" i="7"/>
  <c r="B341" i="7"/>
  <c r="I341" i="7"/>
  <c r="J341" i="7"/>
  <c r="K341" i="7"/>
  <c r="L341" i="7"/>
  <c r="M341" i="7"/>
  <c r="N341" i="7"/>
  <c r="P341" i="7"/>
  <c r="Q341" i="7"/>
  <c r="R341" i="7"/>
  <c r="S341" i="7"/>
  <c r="T341" i="7"/>
  <c r="U341" i="7"/>
  <c r="V341" i="7"/>
  <c r="W341" i="7"/>
  <c r="A342" i="7"/>
  <c r="B342" i="7"/>
  <c r="I342" i="7"/>
  <c r="J342" i="7"/>
  <c r="K342" i="7"/>
  <c r="L342" i="7"/>
  <c r="M342" i="7"/>
  <c r="N342" i="7"/>
  <c r="P342" i="7"/>
  <c r="Q342" i="7"/>
  <c r="R342" i="7"/>
  <c r="S342" i="7"/>
  <c r="T342" i="7"/>
  <c r="U342" i="7"/>
  <c r="V342" i="7"/>
  <c r="W342" i="7"/>
  <c r="A343" i="7"/>
  <c r="B343" i="7"/>
  <c r="I343" i="7"/>
  <c r="J343" i="7"/>
  <c r="K343" i="7"/>
  <c r="L343" i="7"/>
  <c r="M343" i="7"/>
  <c r="N343" i="7"/>
  <c r="P343" i="7"/>
  <c r="Q343" i="7"/>
  <c r="R343" i="7"/>
  <c r="S343" i="7"/>
  <c r="T343" i="7"/>
  <c r="U343" i="7"/>
  <c r="V343" i="7"/>
  <c r="W343" i="7"/>
  <c r="A344" i="7"/>
  <c r="B344" i="7"/>
  <c r="I344" i="7"/>
  <c r="J344" i="7"/>
  <c r="K344" i="7"/>
  <c r="L344" i="7"/>
  <c r="M344" i="7"/>
  <c r="N344" i="7"/>
  <c r="P344" i="7"/>
  <c r="Q344" i="7"/>
  <c r="R344" i="7"/>
  <c r="S344" i="7"/>
  <c r="T344" i="7"/>
  <c r="U344" i="7"/>
  <c r="V344" i="7"/>
  <c r="W344" i="7"/>
  <c r="A345" i="7"/>
  <c r="B345" i="7"/>
  <c r="I345" i="7"/>
  <c r="J345" i="7"/>
  <c r="K345" i="7"/>
  <c r="L345" i="7"/>
  <c r="M345" i="7"/>
  <c r="N345" i="7"/>
  <c r="P345" i="7"/>
  <c r="Q345" i="7"/>
  <c r="R345" i="7"/>
  <c r="S345" i="7"/>
  <c r="T345" i="7"/>
  <c r="U345" i="7"/>
  <c r="V345" i="7"/>
  <c r="W345" i="7"/>
  <c r="A346" i="7"/>
  <c r="B346" i="7"/>
  <c r="I346" i="7"/>
  <c r="J346" i="7"/>
  <c r="K346" i="7"/>
  <c r="L346" i="7"/>
  <c r="M346" i="7"/>
  <c r="N346" i="7"/>
  <c r="P346" i="7"/>
  <c r="Q346" i="7"/>
  <c r="R346" i="7"/>
  <c r="S346" i="7"/>
  <c r="T346" i="7"/>
  <c r="U346" i="7"/>
  <c r="V346" i="7"/>
  <c r="W346" i="7"/>
  <c r="A347" i="7"/>
  <c r="B347" i="7"/>
  <c r="I347" i="7"/>
  <c r="J347" i="7"/>
  <c r="K347" i="7"/>
  <c r="L347" i="7"/>
  <c r="M347" i="7"/>
  <c r="N347" i="7"/>
  <c r="P347" i="7"/>
  <c r="Q347" i="7"/>
  <c r="R347" i="7"/>
  <c r="S347" i="7"/>
  <c r="T347" i="7"/>
  <c r="U347" i="7"/>
  <c r="V347" i="7"/>
  <c r="W347" i="7"/>
  <c r="A348" i="7"/>
  <c r="B348" i="7"/>
  <c r="I348" i="7"/>
  <c r="J348" i="7"/>
  <c r="K348" i="7"/>
  <c r="L348" i="7"/>
  <c r="M348" i="7"/>
  <c r="N348" i="7"/>
  <c r="P348" i="7"/>
  <c r="Q348" i="7"/>
  <c r="R348" i="7"/>
  <c r="S348" i="7"/>
  <c r="T348" i="7"/>
  <c r="U348" i="7"/>
  <c r="V348" i="7"/>
  <c r="W348" i="7"/>
  <c r="A349" i="7"/>
  <c r="B349" i="7"/>
  <c r="I349" i="7"/>
  <c r="J349" i="7"/>
  <c r="K349" i="7"/>
  <c r="L349" i="7"/>
  <c r="M349" i="7"/>
  <c r="N349" i="7"/>
  <c r="P349" i="7"/>
  <c r="Q349" i="7"/>
  <c r="R349" i="7"/>
  <c r="S349" i="7"/>
  <c r="T349" i="7"/>
  <c r="U349" i="7"/>
  <c r="V349" i="7"/>
  <c r="W349" i="7"/>
  <c r="A350" i="7"/>
  <c r="B350" i="7"/>
  <c r="I350" i="7"/>
  <c r="J350" i="7"/>
  <c r="K350" i="7"/>
  <c r="L350" i="7"/>
  <c r="M350" i="7"/>
  <c r="N350" i="7"/>
  <c r="P350" i="7"/>
  <c r="Q350" i="7"/>
  <c r="R350" i="7"/>
  <c r="S350" i="7"/>
  <c r="T350" i="7"/>
  <c r="U350" i="7"/>
  <c r="V350" i="7"/>
  <c r="W350" i="7"/>
  <c r="A351" i="7"/>
  <c r="B351" i="7"/>
  <c r="I351" i="7"/>
  <c r="J351" i="7"/>
  <c r="K351" i="7"/>
  <c r="L351" i="7"/>
  <c r="M351" i="7"/>
  <c r="N351" i="7"/>
  <c r="P351" i="7"/>
  <c r="Q351" i="7"/>
  <c r="R351" i="7"/>
  <c r="S351" i="7"/>
  <c r="T351" i="7"/>
  <c r="U351" i="7"/>
  <c r="V351" i="7"/>
  <c r="W351" i="7"/>
  <c r="A352" i="7"/>
  <c r="B352" i="7"/>
  <c r="I352" i="7"/>
  <c r="J352" i="7"/>
  <c r="K352" i="7"/>
  <c r="L352" i="7"/>
  <c r="M352" i="7"/>
  <c r="N352" i="7"/>
  <c r="P352" i="7"/>
  <c r="Q352" i="7"/>
  <c r="R352" i="7"/>
  <c r="S352" i="7"/>
  <c r="T352" i="7"/>
  <c r="U352" i="7"/>
  <c r="V352" i="7"/>
  <c r="W352" i="7"/>
  <c r="A353" i="7"/>
  <c r="B353" i="7"/>
  <c r="I353" i="7"/>
  <c r="J353" i="7"/>
  <c r="K353" i="7"/>
  <c r="L353" i="7"/>
  <c r="M353" i="7"/>
  <c r="N353" i="7"/>
  <c r="P353" i="7"/>
  <c r="Q353" i="7"/>
  <c r="R353" i="7"/>
  <c r="S353" i="7"/>
  <c r="T353" i="7"/>
  <c r="U353" i="7"/>
  <c r="V353" i="7"/>
  <c r="W353" i="7"/>
  <c r="A354" i="7"/>
  <c r="B354" i="7"/>
  <c r="I354" i="7"/>
  <c r="J354" i="7"/>
  <c r="K354" i="7"/>
  <c r="L354" i="7"/>
  <c r="M354" i="7"/>
  <c r="N354" i="7"/>
  <c r="P354" i="7"/>
  <c r="Q354" i="7"/>
  <c r="R354" i="7"/>
  <c r="S354" i="7"/>
  <c r="T354" i="7"/>
  <c r="U354" i="7"/>
  <c r="V354" i="7"/>
  <c r="W354" i="7"/>
  <c r="A355" i="7"/>
  <c r="B355" i="7"/>
  <c r="I355" i="7"/>
  <c r="J355" i="7"/>
  <c r="K355" i="7"/>
  <c r="L355" i="7"/>
  <c r="M355" i="7"/>
  <c r="N355" i="7"/>
  <c r="P355" i="7"/>
  <c r="Q355" i="7"/>
  <c r="R355" i="7"/>
  <c r="S355" i="7"/>
  <c r="T355" i="7"/>
  <c r="U355" i="7"/>
  <c r="V355" i="7"/>
  <c r="W355" i="7"/>
  <c r="A356" i="7"/>
  <c r="B356" i="7"/>
  <c r="I356" i="7"/>
  <c r="J356" i="7"/>
  <c r="K356" i="7"/>
  <c r="L356" i="7"/>
  <c r="M356" i="7"/>
  <c r="N356" i="7"/>
  <c r="P356" i="7"/>
  <c r="Q356" i="7"/>
  <c r="R356" i="7"/>
  <c r="S356" i="7"/>
  <c r="T356" i="7"/>
  <c r="U356" i="7"/>
  <c r="V356" i="7"/>
  <c r="W356" i="7"/>
  <c r="A357" i="7"/>
  <c r="B357" i="7"/>
  <c r="I357" i="7"/>
  <c r="J357" i="7"/>
  <c r="K357" i="7"/>
  <c r="L357" i="7"/>
  <c r="M357" i="7"/>
  <c r="N357" i="7"/>
  <c r="P357" i="7"/>
  <c r="Q357" i="7"/>
  <c r="R357" i="7"/>
  <c r="S357" i="7"/>
  <c r="T357" i="7"/>
  <c r="U357" i="7"/>
  <c r="V357" i="7"/>
  <c r="W357" i="7"/>
  <c r="A358" i="7"/>
  <c r="B358" i="7"/>
  <c r="I358" i="7"/>
  <c r="J358" i="7"/>
  <c r="K358" i="7"/>
  <c r="L358" i="7"/>
  <c r="M358" i="7"/>
  <c r="N358" i="7"/>
  <c r="P358" i="7"/>
  <c r="Q358" i="7"/>
  <c r="R358" i="7"/>
  <c r="S358" i="7"/>
  <c r="T358" i="7"/>
  <c r="U358" i="7"/>
  <c r="V358" i="7"/>
  <c r="W358" i="7"/>
  <c r="A359" i="7"/>
  <c r="B359" i="7"/>
  <c r="I359" i="7"/>
  <c r="J359" i="7"/>
  <c r="K359" i="7"/>
  <c r="L359" i="7"/>
  <c r="M359" i="7"/>
  <c r="N359" i="7"/>
  <c r="P359" i="7"/>
  <c r="Q359" i="7"/>
  <c r="R359" i="7"/>
  <c r="S359" i="7"/>
  <c r="T359" i="7"/>
  <c r="U359" i="7"/>
  <c r="V359" i="7"/>
  <c r="W359" i="7"/>
  <c r="A360" i="7"/>
  <c r="B360" i="7"/>
  <c r="I360" i="7"/>
  <c r="J360" i="7"/>
  <c r="K360" i="7"/>
  <c r="L360" i="7"/>
  <c r="M360" i="7"/>
  <c r="N360" i="7"/>
  <c r="P360" i="7"/>
  <c r="Q360" i="7"/>
  <c r="R360" i="7"/>
  <c r="S360" i="7"/>
  <c r="T360" i="7"/>
  <c r="U360" i="7"/>
  <c r="V360" i="7"/>
  <c r="W360" i="7"/>
  <c r="A361" i="7"/>
  <c r="B361" i="7"/>
  <c r="I361" i="7"/>
  <c r="J361" i="7"/>
  <c r="K361" i="7"/>
  <c r="L361" i="7"/>
  <c r="M361" i="7"/>
  <c r="N361" i="7"/>
  <c r="P361" i="7"/>
  <c r="Q361" i="7"/>
  <c r="R361" i="7"/>
  <c r="S361" i="7"/>
  <c r="T361" i="7"/>
  <c r="U361" i="7"/>
  <c r="V361" i="7"/>
  <c r="W361" i="7"/>
  <c r="A362" i="7"/>
  <c r="B362" i="7"/>
  <c r="I362" i="7"/>
  <c r="J362" i="7"/>
  <c r="K362" i="7"/>
  <c r="L362" i="7"/>
  <c r="M362" i="7"/>
  <c r="N362" i="7"/>
  <c r="P362" i="7"/>
  <c r="Q362" i="7"/>
  <c r="R362" i="7"/>
  <c r="S362" i="7"/>
  <c r="T362" i="7"/>
  <c r="U362" i="7"/>
  <c r="V362" i="7"/>
  <c r="W362" i="7"/>
  <c r="A363" i="7"/>
  <c r="B363" i="7"/>
  <c r="I363" i="7"/>
  <c r="J363" i="7"/>
  <c r="K363" i="7"/>
  <c r="L363" i="7"/>
  <c r="M363" i="7"/>
  <c r="N363" i="7"/>
  <c r="P363" i="7"/>
  <c r="Q363" i="7"/>
  <c r="R363" i="7"/>
  <c r="S363" i="7"/>
  <c r="T363" i="7"/>
  <c r="U363" i="7"/>
  <c r="V363" i="7"/>
  <c r="W363" i="7"/>
  <c r="A364" i="7"/>
  <c r="B364" i="7"/>
  <c r="I364" i="7"/>
  <c r="J364" i="7"/>
  <c r="K364" i="7"/>
  <c r="L364" i="7"/>
  <c r="M364" i="7"/>
  <c r="N364" i="7"/>
  <c r="P364" i="7"/>
  <c r="Q364" i="7"/>
  <c r="R364" i="7"/>
  <c r="S364" i="7"/>
  <c r="T364" i="7"/>
  <c r="U364" i="7"/>
  <c r="V364" i="7"/>
  <c r="W364" i="7"/>
  <c r="A365" i="7"/>
  <c r="B365" i="7"/>
  <c r="I365" i="7"/>
  <c r="J365" i="7"/>
  <c r="K365" i="7"/>
  <c r="L365" i="7"/>
  <c r="M365" i="7"/>
  <c r="N365" i="7"/>
  <c r="P365" i="7"/>
  <c r="Q365" i="7"/>
  <c r="R365" i="7"/>
  <c r="S365" i="7"/>
  <c r="T365" i="7"/>
  <c r="U365" i="7"/>
  <c r="V365" i="7"/>
  <c r="W365" i="7"/>
  <c r="A366" i="7"/>
  <c r="B366" i="7"/>
  <c r="I366" i="7"/>
  <c r="J366" i="7"/>
  <c r="K366" i="7"/>
  <c r="L366" i="7"/>
  <c r="M366" i="7"/>
  <c r="N366" i="7"/>
  <c r="P366" i="7"/>
  <c r="Q366" i="7"/>
  <c r="R366" i="7"/>
  <c r="S366" i="7"/>
  <c r="T366" i="7"/>
  <c r="U366" i="7"/>
  <c r="V366" i="7"/>
  <c r="W366" i="7"/>
  <c r="A367" i="7"/>
  <c r="B367" i="7"/>
  <c r="I367" i="7"/>
  <c r="J367" i="7"/>
  <c r="K367" i="7"/>
  <c r="L367" i="7"/>
  <c r="M367" i="7"/>
  <c r="N367" i="7"/>
  <c r="P367" i="7"/>
  <c r="Q367" i="7"/>
  <c r="R367" i="7"/>
  <c r="S367" i="7"/>
  <c r="T367" i="7"/>
  <c r="U367" i="7"/>
  <c r="V367" i="7"/>
  <c r="W367" i="7"/>
  <c r="A368" i="7"/>
  <c r="B368" i="7"/>
  <c r="I368" i="7"/>
  <c r="J368" i="7"/>
  <c r="K368" i="7"/>
  <c r="L368" i="7"/>
  <c r="M368" i="7"/>
  <c r="N368" i="7"/>
  <c r="P368" i="7"/>
  <c r="Q368" i="7"/>
  <c r="R368" i="7"/>
  <c r="S368" i="7"/>
  <c r="T368" i="7"/>
  <c r="U368" i="7"/>
  <c r="V368" i="7"/>
  <c r="W368" i="7"/>
  <c r="A369" i="7"/>
  <c r="B369" i="7"/>
  <c r="I369" i="7"/>
  <c r="J369" i="7"/>
  <c r="K369" i="7"/>
  <c r="L369" i="7"/>
  <c r="M369" i="7"/>
  <c r="N369" i="7"/>
  <c r="P369" i="7"/>
  <c r="Q369" i="7"/>
  <c r="R369" i="7"/>
  <c r="S369" i="7"/>
  <c r="T369" i="7"/>
  <c r="U369" i="7"/>
  <c r="V369" i="7"/>
  <c r="W369" i="7"/>
  <c r="A370" i="7"/>
  <c r="B370" i="7"/>
  <c r="I370" i="7"/>
  <c r="J370" i="7"/>
  <c r="K370" i="7"/>
  <c r="L370" i="7"/>
  <c r="M370" i="7"/>
  <c r="N370" i="7"/>
  <c r="P370" i="7"/>
  <c r="Q370" i="7"/>
  <c r="R370" i="7"/>
  <c r="S370" i="7"/>
  <c r="T370" i="7"/>
  <c r="U370" i="7"/>
  <c r="V370" i="7"/>
  <c r="W370" i="7"/>
  <c r="A371" i="7"/>
  <c r="B371" i="7"/>
  <c r="I371" i="7"/>
  <c r="J371" i="7"/>
  <c r="K371" i="7"/>
  <c r="L371" i="7"/>
  <c r="M371" i="7"/>
  <c r="N371" i="7"/>
  <c r="P371" i="7"/>
  <c r="Q371" i="7"/>
  <c r="R371" i="7"/>
  <c r="S371" i="7"/>
  <c r="T371" i="7"/>
  <c r="U371" i="7"/>
  <c r="V371" i="7"/>
  <c r="W371" i="7"/>
  <c r="B1" i="25"/>
  <c r="C1" i="25"/>
  <c r="D1" i="25"/>
  <c r="E1" i="25"/>
  <c r="F1" i="25"/>
  <c r="G1" i="25"/>
  <c r="H1" i="25"/>
  <c r="I1" i="25"/>
  <c r="J1" i="25"/>
  <c r="K1" i="25"/>
  <c r="L1" i="25"/>
  <c r="M1" i="25"/>
  <c r="N1" i="25"/>
  <c r="O1" i="25"/>
  <c r="P1" i="25"/>
  <c r="Q1" i="25"/>
  <c r="R1" i="25"/>
  <c r="S1" i="25"/>
  <c r="T1" i="25"/>
  <c r="U1" i="25"/>
  <c r="V1" i="25"/>
  <c r="W1" i="25"/>
  <c r="K2" i="25"/>
  <c r="K3" i="25"/>
  <c r="L3" i="25"/>
  <c r="T3" i="25"/>
  <c r="B6" i="25"/>
  <c r="I6" i="25"/>
  <c r="J6" i="25"/>
  <c r="K6" i="25"/>
  <c r="L6" i="25"/>
  <c r="M6" i="25"/>
  <c r="N6" i="25"/>
  <c r="P6" i="25"/>
  <c r="Q6" i="25"/>
  <c r="R6" i="25"/>
  <c r="S6" i="25"/>
  <c r="T6" i="25"/>
  <c r="U6" i="25"/>
  <c r="V6" i="25"/>
  <c r="W6" i="25"/>
  <c r="A7" i="25"/>
  <c r="B7" i="25"/>
  <c r="I7" i="25"/>
  <c r="J7" i="25"/>
  <c r="K7" i="25"/>
  <c r="L7" i="25"/>
  <c r="M7" i="25"/>
  <c r="N7" i="25"/>
  <c r="P7" i="25"/>
  <c r="Q7" i="25"/>
  <c r="R7" i="25"/>
  <c r="S7" i="25"/>
  <c r="T7" i="25"/>
  <c r="U7" i="25"/>
  <c r="V7" i="25"/>
  <c r="W7" i="25"/>
  <c r="A8" i="25"/>
  <c r="B8" i="25"/>
  <c r="I8" i="25"/>
  <c r="J8" i="25"/>
  <c r="K8" i="25"/>
  <c r="L8" i="25"/>
  <c r="M8" i="25"/>
  <c r="N8" i="25"/>
  <c r="P8" i="25"/>
  <c r="Q8" i="25"/>
  <c r="R8" i="25"/>
  <c r="S8" i="25"/>
  <c r="T8" i="25"/>
  <c r="U8" i="25"/>
  <c r="V8" i="25"/>
  <c r="W8" i="25"/>
  <c r="A9" i="25"/>
  <c r="B9" i="25"/>
  <c r="I9" i="25"/>
  <c r="J9" i="25"/>
  <c r="K9" i="25"/>
  <c r="L9" i="25"/>
  <c r="M9" i="25"/>
  <c r="N9" i="25"/>
  <c r="P9" i="25"/>
  <c r="Q9" i="25"/>
  <c r="R9" i="25"/>
  <c r="S9" i="25"/>
  <c r="T9" i="25"/>
  <c r="U9" i="25"/>
  <c r="V9" i="25"/>
  <c r="W9" i="25"/>
  <c r="A10" i="25"/>
  <c r="B10" i="25"/>
  <c r="I10" i="25"/>
  <c r="J10" i="25"/>
  <c r="K10" i="25"/>
  <c r="L10" i="25"/>
  <c r="M10" i="25"/>
  <c r="N10" i="25"/>
  <c r="P10" i="25"/>
  <c r="Q10" i="25"/>
  <c r="R10" i="25"/>
  <c r="S10" i="25"/>
  <c r="T10" i="25"/>
  <c r="U10" i="25"/>
  <c r="V10" i="25"/>
  <c r="W10" i="25"/>
  <c r="A11" i="25"/>
  <c r="B11" i="25"/>
  <c r="I11" i="25"/>
  <c r="J11" i="25"/>
  <c r="K11" i="25"/>
  <c r="L11" i="25"/>
  <c r="M11" i="25"/>
  <c r="N11" i="25"/>
  <c r="P11" i="25"/>
  <c r="Q11" i="25"/>
  <c r="R11" i="25"/>
  <c r="S11" i="25"/>
  <c r="T11" i="25"/>
  <c r="U11" i="25"/>
  <c r="V11" i="25"/>
  <c r="W11" i="25"/>
  <c r="A12" i="25"/>
  <c r="B12" i="25"/>
  <c r="I12" i="25"/>
  <c r="J12" i="25"/>
  <c r="K12" i="25"/>
  <c r="L12" i="25"/>
  <c r="M12" i="25"/>
  <c r="N12" i="25"/>
  <c r="P12" i="25"/>
  <c r="Q12" i="25"/>
  <c r="R12" i="25"/>
  <c r="S12" i="25"/>
  <c r="T12" i="25"/>
  <c r="U12" i="25"/>
  <c r="V12" i="25"/>
  <c r="W12" i="25"/>
  <c r="A13" i="25"/>
  <c r="B13" i="25"/>
  <c r="I13" i="25"/>
  <c r="J13" i="25"/>
  <c r="K13" i="25"/>
  <c r="L13" i="25"/>
  <c r="M13" i="25"/>
  <c r="N13" i="25"/>
  <c r="P13" i="25"/>
  <c r="Q13" i="25"/>
  <c r="R13" i="25"/>
  <c r="S13" i="25"/>
  <c r="T13" i="25"/>
  <c r="U13" i="25"/>
  <c r="V13" i="25"/>
  <c r="W13" i="25"/>
  <c r="A14" i="25"/>
  <c r="B14" i="25"/>
  <c r="I14" i="25"/>
  <c r="J14" i="25"/>
  <c r="K14" i="25"/>
  <c r="L14" i="25"/>
  <c r="M14" i="25"/>
  <c r="N14" i="25"/>
  <c r="P14" i="25"/>
  <c r="Q14" i="25"/>
  <c r="R14" i="25"/>
  <c r="S14" i="25"/>
  <c r="T14" i="25"/>
  <c r="U14" i="25"/>
  <c r="V14" i="25"/>
  <c r="W14" i="25"/>
  <c r="A15" i="25"/>
  <c r="B15" i="25"/>
  <c r="I15" i="25"/>
  <c r="J15" i="25"/>
  <c r="K15" i="25"/>
  <c r="L15" i="25"/>
  <c r="M15" i="25"/>
  <c r="N15" i="25"/>
  <c r="P15" i="25"/>
  <c r="Q15" i="25"/>
  <c r="R15" i="25"/>
  <c r="S15" i="25"/>
  <c r="T15" i="25"/>
  <c r="U15" i="25"/>
  <c r="V15" i="25"/>
  <c r="W15" i="25"/>
  <c r="A16" i="25"/>
  <c r="B16" i="25"/>
  <c r="I16" i="25"/>
  <c r="J16" i="25"/>
  <c r="K16" i="25"/>
  <c r="L16" i="25"/>
  <c r="M16" i="25"/>
  <c r="N16" i="25"/>
  <c r="P16" i="25"/>
  <c r="Q16" i="25"/>
  <c r="R16" i="25"/>
  <c r="S16" i="25"/>
  <c r="T16" i="25"/>
  <c r="U16" i="25"/>
  <c r="V16" i="25"/>
  <c r="W16" i="25"/>
  <c r="A17" i="25"/>
  <c r="B17" i="25"/>
  <c r="I17" i="25"/>
  <c r="J17" i="25"/>
  <c r="K17" i="25"/>
  <c r="L17" i="25"/>
  <c r="M17" i="25"/>
  <c r="N17" i="25"/>
  <c r="P17" i="25"/>
  <c r="Q17" i="25"/>
  <c r="R17" i="25"/>
  <c r="S17" i="25"/>
  <c r="T17" i="25"/>
  <c r="U17" i="25"/>
  <c r="V17" i="25"/>
  <c r="W17" i="25"/>
  <c r="A18" i="25"/>
  <c r="B18" i="25"/>
  <c r="I18" i="25"/>
  <c r="J18" i="25"/>
  <c r="K18" i="25"/>
  <c r="L18" i="25"/>
  <c r="M18" i="25"/>
  <c r="N18" i="25"/>
  <c r="P18" i="25"/>
  <c r="Q18" i="25"/>
  <c r="R18" i="25"/>
  <c r="S18" i="25"/>
  <c r="T18" i="25"/>
  <c r="U18" i="25"/>
  <c r="V18" i="25"/>
  <c r="W18" i="25"/>
  <c r="A19" i="25"/>
  <c r="B19" i="25"/>
  <c r="I19" i="25"/>
  <c r="J19" i="25"/>
  <c r="K19" i="25"/>
  <c r="L19" i="25"/>
  <c r="M19" i="25"/>
  <c r="N19" i="25"/>
  <c r="P19" i="25"/>
  <c r="Q19" i="25"/>
  <c r="R19" i="25"/>
  <c r="S19" i="25"/>
  <c r="T19" i="25"/>
  <c r="U19" i="25"/>
  <c r="V19" i="25"/>
  <c r="W19" i="25"/>
  <c r="A20" i="25"/>
  <c r="B20" i="25"/>
  <c r="I20" i="25"/>
  <c r="J20" i="25"/>
  <c r="K20" i="25"/>
  <c r="L20" i="25"/>
  <c r="M20" i="25"/>
  <c r="N20" i="25"/>
  <c r="P20" i="25"/>
  <c r="Q20" i="25"/>
  <c r="R20" i="25"/>
  <c r="S20" i="25"/>
  <c r="T20" i="25"/>
  <c r="U20" i="25"/>
  <c r="V20" i="25"/>
  <c r="W20" i="25"/>
  <c r="A21" i="25"/>
  <c r="B21" i="25"/>
  <c r="I21" i="25"/>
  <c r="J21" i="25"/>
  <c r="K21" i="25"/>
  <c r="L21" i="25"/>
  <c r="M21" i="25"/>
  <c r="N21" i="25"/>
  <c r="P21" i="25"/>
  <c r="Q21" i="25"/>
  <c r="R21" i="25"/>
  <c r="S21" i="25"/>
  <c r="T21" i="25"/>
  <c r="U21" i="25"/>
  <c r="V21" i="25"/>
  <c r="W21" i="25"/>
  <c r="A22" i="25"/>
  <c r="B22" i="25"/>
  <c r="I22" i="25"/>
  <c r="J22" i="25"/>
  <c r="K22" i="25"/>
  <c r="L22" i="25"/>
  <c r="M22" i="25"/>
  <c r="N22" i="25"/>
  <c r="P22" i="25"/>
  <c r="Q22" i="25"/>
  <c r="R22" i="25"/>
  <c r="S22" i="25"/>
  <c r="T22" i="25"/>
  <c r="U22" i="25"/>
  <c r="V22" i="25"/>
  <c r="W22" i="25"/>
  <c r="A23" i="25"/>
  <c r="B23" i="25"/>
  <c r="I23" i="25"/>
  <c r="J23" i="25"/>
  <c r="K23" i="25"/>
  <c r="L23" i="25"/>
  <c r="M23" i="25"/>
  <c r="N23" i="25"/>
  <c r="P23" i="25"/>
  <c r="Q23" i="25"/>
  <c r="R23" i="25"/>
  <c r="S23" i="25"/>
  <c r="T23" i="25"/>
  <c r="U23" i="25"/>
  <c r="V23" i="25"/>
  <c r="W23" i="25"/>
  <c r="A24" i="25"/>
  <c r="B24" i="25"/>
  <c r="I24" i="25"/>
  <c r="J24" i="25"/>
  <c r="K24" i="25"/>
  <c r="L24" i="25"/>
  <c r="M24" i="25"/>
  <c r="N24" i="25"/>
  <c r="P24" i="25"/>
  <c r="Q24" i="25"/>
  <c r="R24" i="25"/>
  <c r="S24" i="25"/>
  <c r="T24" i="25"/>
  <c r="U24" i="25"/>
  <c r="V24" i="25"/>
  <c r="W24" i="25"/>
  <c r="A25" i="25"/>
  <c r="B25" i="25"/>
  <c r="I25" i="25"/>
  <c r="J25" i="25"/>
  <c r="K25" i="25"/>
  <c r="L25" i="25"/>
  <c r="M25" i="25"/>
  <c r="N25" i="25"/>
  <c r="P25" i="25"/>
  <c r="Q25" i="25"/>
  <c r="R25" i="25"/>
  <c r="S25" i="25"/>
  <c r="T25" i="25"/>
  <c r="U25" i="25"/>
  <c r="V25" i="25"/>
  <c r="W25" i="25"/>
  <c r="A26" i="25"/>
  <c r="B26" i="25"/>
  <c r="I26" i="25"/>
  <c r="J26" i="25"/>
  <c r="K26" i="25"/>
  <c r="L26" i="25"/>
  <c r="M26" i="25"/>
  <c r="N26" i="25"/>
  <c r="P26" i="25"/>
  <c r="Q26" i="25"/>
  <c r="R26" i="25"/>
  <c r="S26" i="25"/>
  <c r="T26" i="25"/>
  <c r="U26" i="25"/>
  <c r="V26" i="25"/>
  <c r="W26" i="25"/>
  <c r="A27" i="25"/>
  <c r="B27" i="25"/>
  <c r="I27" i="25"/>
  <c r="J27" i="25"/>
  <c r="K27" i="25"/>
  <c r="L27" i="25"/>
  <c r="M27" i="25"/>
  <c r="N27" i="25"/>
  <c r="P27" i="25"/>
  <c r="Q27" i="25"/>
  <c r="R27" i="25"/>
  <c r="S27" i="25"/>
  <c r="T27" i="25"/>
  <c r="U27" i="25"/>
  <c r="V27" i="25"/>
  <c r="W27" i="25"/>
  <c r="A28" i="25"/>
  <c r="B28" i="25"/>
  <c r="I28" i="25"/>
  <c r="J28" i="25"/>
  <c r="K28" i="25"/>
  <c r="L28" i="25"/>
  <c r="M28" i="25"/>
  <c r="N28" i="25"/>
  <c r="P28" i="25"/>
  <c r="Q28" i="25"/>
  <c r="R28" i="25"/>
  <c r="S28" i="25"/>
  <c r="T28" i="25"/>
  <c r="U28" i="25"/>
  <c r="V28" i="25"/>
  <c r="W28" i="25"/>
  <c r="A29" i="25"/>
  <c r="B29" i="25"/>
  <c r="I29" i="25"/>
  <c r="J29" i="25"/>
  <c r="K29" i="25"/>
  <c r="L29" i="25"/>
  <c r="M29" i="25"/>
  <c r="N29" i="25"/>
  <c r="P29" i="25"/>
  <c r="Q29" i="25"/>
  <c r="R29" i="25"/>
  <c r="S29" i="25"/>
  <c r="T29" i="25"/>
  <c r="U29" i="25"/>
  <c r="V29" i="25"/>
  <c r="W29" i="25"/>
  <c r="A30" i="25"/>
  <c r="B30" i="25"/>
  <c r="I30" i="25"/>
  <c r="J30" i="25"/>
  <c r="K30" i="25"/>
  <c r="L30" i="25"/>
  <c r="M30" i="25"/>
  <c r="N30" i="25"/>
  <c r="P30" i="25"/>
  <c r="Q30" i="25"/>
  <c r="R30" i="25"/>
  <c r="S30" i="25"/>
  <c r="T30" i="25"/>
  <c r="U30" i="25"/>
  <c r="V30" i="25"/>
  <c r="W30" i="25"/>
  <c r="A31" i="25"/>
  <c r="B31" i="25"/>
  <c r="I31" i="25"/>
  <c r="J31" i="25"/>
  <c r="K31" i="25"/>
  <c r="L31" i="25"/>
  <c r="M31" i="25"/>
  <c r="N31" i="25"/>
  <c r="P31" i="25"/>
  <c r="Q31" i="25"/>
  <c r="R31" i="25"/>
  <c r="S31" i="25"/>
  <c r="T31" i="25"/>
  <c r="U31" i="25"/>
  <c r="V31" i="25"/>
  <c r="W31" i="25"/>
  <c r="A32" i="25"/>
  <c r="B32" i="25"/>
  <c r="I32" i="25"/>
  <c r="J32" i="25"/>
  <c r="K32" i="25"/>
  <c r="L32" i="25"/>
  <c r="M32" i="25"/>
  <c r="N32" i="25"/>
  <c r="P32" i="25"/>
  <c r="Q32" i="25"/>
  <c r="R32" i="25"/>
  <c r="S32" i="25"/>
  <c r="T32" i="25"/>
  <c r="U32" i="25"/>
  <c r="V32" i="25"/>
  <c r="W32" i="25"/>
  <c r="A33" i="25"/>
  <c r="B33" i="25"/>
  <c r="I33" i="25"/>
  <c r="J33" i="25"/>
  <c r="K33" i="25"/>
  <c r="L33" i="25"/>
  <c r="M33" i="25"/>
  <c r="N33" i="25"/>
  <c r="P33" i="25"/>
  <c r="Q33" i="25"/>
  <c r="R33" i="25"/>
  <c r="S33" i="25"/>
  <c r="T33" i="25"/>
  <c r="U33" i="25"/>
  <c r="V33" i="25"/>
  <c r="W33" i="25"/>
  <c r="A34" i="25"/>
  <c r="B34" i="25"/>
  <c r="I34" i="25"/>
  <c r="J34" i="25"/>
  <c r="K34" i="25"/>
  <c r="L34" i="25"/>
  <c r="M34" i="25"/>
  <c r="N34" i="25"/>
  <c r="P34" i="25"/>
  <c r="Q34" i="25"/>
  <c r="R34" i="25"/>
  <c r="S34" i="25"/>
  <c r="T34" i="25"/>
  <c r="U34" i="25"/>
  <c r="V34" i="25"/>
  <c r="W34" i="25"/>
  <c r="A35" i="25"/>
  <c r="B35" i="25"/>
  <c r="I35" i="25"/>
  <c r="J35" i="25"/>
  <c r="K35" i="25"/>
  <c r="L35" i="25"/>
  <c r="M35" i="25"/>
  <c r="N35" i="25"/>
  <c r="P35" i="25"/>
  <c r="Q35" i="25"/>
  <c r="R35" i="25"/>
  <c r="S35" i="25"/>
  <c r="T35" i="25"/>
  <c r="U35" i="25"/>
  <c r="V35" i="25"/>
  <c r="W35" i="25"/>
  <c r="A36" i="25"/>
  <c r="B36" i="25"/>
  <c r="I36" i="25"/>
  <c r="J36" i="25"/>
  <c r="K36" i="25"/>
  <c r="L36" i="25"/>
  <c r="M36" i="25"/>
  <c r="N36" i="25"/>
  <c r="P36" i="25"/>
  <c r="Q36" i="25"/>
  <c r="R36" i="25"/>
  <c r="S36" i="25"/>
  <c r="T36" i="25"/>
  <c r="U36" i="25"/>
  <c r="V36" i="25"/>
  <c r="W36" i="25"/>
  <c r="A37" i="25"/>
  <c r="B37" i="25"/>
  <c r="I37" i="25"/>
  <c r="J37" i="25"/>
  <c r="K37" i="25"/>
  <c r="L37" i="25"/>
  <c r="M37" i="25"/>
  <c r="N37" i="25"/>
  <c r="P37" i="25"/>
  <c r="Q37" i="25"/>
  <c r="R37" i="25"/>
  <c r="S37" i="25"/>
  <c r="T37" i="25"/>
  <c r="U37" i="25"/>
  <c r="V37" i="25"/>
  <c r="W37" i="25"/>
  <c r="A38" i="25"/>
  <c r="B38" i="25"/>
  <c r="I38" i="25"/>
  <c r="J38" i="25"/>
  <c r="K38" i="25"/>
  <c r="L38" i="25"/>
  <c r="M38" i="25"/>
  <c r="N38" i="25"/>
  <c r="P38" i="25"/>
  <c r="Q38" i="25"/>
  <c r="R38" i="25"/>
  <c r="S38" i="25"/>
  <c r="T38" i="25"/>
  <c r="U38" i="25"/>
  <c r="V38" i="25"/>
  <c r="W38" i="25"/>
  <c r="A39" i="25"/>
  <c r="B39" i="25"/>
  <c r="I39" i="25"/>
  <c r="J39" i="25"/>
  <c r="K39" i="25"/>
  <c r="L39" i="25"/>
  <c r="M39" i="25"/>
  <c r="N39" i="25"/>
  <c r="P39" i="25"/>
  <c r="Q39" i="25"/>
  <c r="R39" i="25"/>
  <c r="S39" i="25"/>
  <c r="T39" i="25"/>
  <c r="U39" i="25"/>
  <c r="V39" i="25"/>
  <c r="W39" i="25"/>
  <c r="A40" i="25"/>
  <c r="B40" i="25"/>
  <c r="I40" i="25"/>
  <c r="J40" i="25"/>
  <c r="K40" i="25"/>
  <c r="L40" i="25"/>
  <c r="M40" i="25"/>
  <c r="N40" i="25"/>
  <c r="P40" i="25"/>
  <c r="Q40" i="25"/>
  <c r="R40" i="25"/>
  <c r="S40" i="25"/>
  <c r="T40" i="25"/>
  <c r="U40" i="25"/>
  <c r="V40" i="25"/>
  <c r="W40" i="25"/>
  <c r="A41" i="25"/>
  <c r="B41" i="25"/>
  <c r="I41" i="25"/>
  <c r="J41" i="25"/>
  <c r="K41" i="25"/>
  <c r="L41" i="25"/>
  <c r="M41" i="25"/>
  <c r="N41" i="25"/>
  <c r="P41" i="25"/>
  <c r="Q41" i="25"/>
  <c r="R41" i="25"/>
  <c r="S41" i="25"/>
  <c r="T41" i="25"/>
  <c r="U41" i="25"/>
  <c r="V41" i="25"/>
  <c r="W41" i="25"/>
  <c r="A42" i="25"/>
  <c r="B42" i="25"/>
  <c r="I42" i="25"/>
  <c r="J42" i="25"/>
  <c r="K42" i="25"/>
  <c r="L42" i="25"/>
  <c r="M42" i="25"/>
  <c r="N42" i="25"/>
  <c r="P42" i="25"/>
  <c r="Q42" i="25"/>
  <c r="R42" i="25"/>
  <c r="S42" i="25"/>
  <c r="T42" i="25"/>
  <c r="U42" i="25"/>
  <c r="V42" i="25"/>
  <c r="W42" i="25"/>
  <c r="A43" i="25"/>
  <c r="B43" i="25"/>
  <c r="I43" i="25"/>
  <c r="J43" i="25"/>
  <c r="K43" i="25"/>
  <c r="L43" i="25"/>
  <c r="M43" i="25"/>
  <c r="N43" i="25"/>
  <c r="P43" i="25"/>
  <c r="Q43" i="25"/>
  <c r="R43" i="25"/>
  <c r="S43" i="25"/>
  <c r="T43" i="25"/>
  <c r="U43" i="25"/>
  <c r="V43" i="25"/>
  <c r="W43" i="25"/>
  <c r="A44" i="25"/>
  <c r="B44" i="25"/>
  <c r="I44" i="25"/>
  <c r="J44" i="25"/>
  <c r="K44" i="25"/>
  <c r="L44" i="25"/>
  <c r="M44" i="25"/>
  <c r="N44" i="25"/>
  <c r="P44" i="25"/>
  <c r="Q44" i="25"/>
  <c r="R44" i="25"/>
  <c r="S44" i="25"/>
  <c r="T44" i="25"/>
  <c r="U44" i="25"/>
  <c r="V44" i="25"/>
  <c r="W44" i="25"/>
  <c r="A45" i="25"/>
  <c r="B45" i="25"/>
  <c r="I45" i="25"/>
  <c r="J45" i="25"/>
  <c r="K45" i="25"/>
  <c r="L45" i="25"/>
  <c r="M45" i="25"/>
  <c r="N45" i="25"/>
  <c r="P45" i="25"/>
  <c r="Q45" i="25"/>
  <c r="R45" i="25"/>
  <c r="S45" i="25"/>
  <c r="T45" i="25"/>
  <c r="U45" i="25"/>
  <c r="V45" i="25"/>
  <c r="W45" i="25"/>
  <c r="A46" i="25"/>
  <c r="B46" i="25"/>
  <c r="I46" i="25"/>
  <c r="J46" i="25"/>
  <c r="K46" i="25"/>
  <c r="L46" i="25"/>
  <c r="M46" i="25"/>
  <c r="N46" i="25"/>
  <c r="P46" i="25"/>
  <c r="Q46" i="25"/>
  <c r="R46" i="25"/>
  <c r="S46" i="25"/>
  <c r="T46" i="25"/>
  <c r="U46" i="25"/>
  <c r="V46" i="25"/>
  <c r="W46" i="25"/>
  <c r="A47" i="25"/>
  <c r="B47" i="25"/>
  <c r="I47" i="25"/>
  <c r="J47" i="25"/>
  <c r="K47" i="25"/>
  <c r="L47" i="25"/>
  <c r="M47" i="25"/>
  <c r="N47" i="25"/>
  <c r="P47" i="25"/>
  <c r="Q47" i="25"/>
  <c r="R47" i="25"/>
  <c r="S47" i="25"/>
  <c r="T47" i="25"/>
  <c r="U47" i="25"/>
  <c r="V47" i="25"/>
  <c r="W47" i="25"/>
  <c r="A48" i="25"/>
  <c r="B48" i="25"/>
  <c r="I48" i="25"/>
  <c r="J48" i="25"/>
  <c r="K48" i="25"/>
  <c r="L48" i="25"/>
  <c r="M48" i="25"/>
  <c r="N48" i="25"/>
  <c r="P48" i="25"/>
  <c r="Q48" i="25"/>
  <c r="R48" i="25"/>
  <c r="S48" i="25"/>
  <c r="T48" i="25"/>
  <c r="U48" i="25"/>
  <c r="V48" i="25"/>
  <c r="W48" i="25"/>
  <c r="A49" i="25"/>
  <c r="B49" i="25"/>
  <c r="I49" i="25"/>
  <c r="J49" i="25"/>
  <c r="K49" i="25"/>
  <c r="L49" i="25"/>
  <c r="M49" i="25"/>
  <c r="N49" i="25"/>
  <c r="P49" i="25"/>
  <c r="Q49" i="25"/>
  <c r="R49" i="25"/>
  <c r="S49" i="25"/>
  <c r="T49" i="25"/>
  <c r="U49" i="25"/>
  <c r="V49" i="25"/>
  <c r="W49" i="25"/>
  <c r="A50" i="25"/>
  <c r="B50" i="25"/>
  <c r="I50" i="25"/>
  <c r="J50" i="25"/>
  <c r="K50" i="25"/>
  <c r="L50" i="25"/>
  <c r="M50" i="25"/>
  <c r="N50" i="25"/>
  <c r="P50" i="25"/>
  <c r="Q50" i="25"/>
  <c r="R50" i="25"/>
  <c r="S50" i="25"/>
  <c r="T50" i="25"/>
  <c r="U50" i="25"/>
  <c r="V50" i="25"/>
  <c r="W50" i="25"/>
  <c r="A51" i="25"/>
  <c r="B51" i="25"/>
  <c r="I51" i="25"/>
  <c r="J51" i="25"/>
  <c r="K51" i="25"/>
  <c r="L51" i="25"/>
  <c r="M51" i="25"/>
  <c r="N51" i="25"/>
  <c r="P51" i="25"/>
  <c r="Q51" i="25"/>
  <c r="R51" i="25"/>
  <c r="S51" i="25"/>
  <c r="T51" i="25"/>
  <c r="U51" i="25"/>
  <c r="V51" i="25"/>
  <c r="W51" i="25"/>
  <c r="A52" i="25"/>
  <c r="B52" i="25"/>
  <c r="I52" i="25"/>
  <c r="J52" i="25"/>
  <c r="K52" i="25"/>
  <c r="L52" i="25"/>
  <c r="M52" i="25"/>
  <c r="N52" i="25"/>
  <c r="P52" i="25"/>
  <c r="Q52" i="25"/>
  <c r="R52" i="25"/>
  <c r="S52" i="25"/>
  <c r="T52" i="25"/>
  <c r="U52" i="25"/>
  <c r="V52" i="25"/>
  <c r="W52" i="25"/>
  <c r="A53" i="25"/>
  <c r="B53" i="25"/>
  <c r="I53" i="25"/>
  <c r="J53" i="25"/>
  <c r="K53" i="25"/>
  <c r="L53" i="25"/>
  <c r="M53" i="25"/>
  <c r="N53" i="25"/>
  <c r="P53" i="25"/>
  <c r="Q53" i="25"/>
  <c r="R53" i="25"/>
  <c r="S53" i="25"/>
  <c r="T53" i="25"/>
  <c r="U53" i="25"/>
  <c r="V53" i="25"/>
  <c r="W53" i="25"/>
  <c r="A54" i="25"/>
  <c r="B54" i="25"/>
  <c r="I54" i="25"/>
  <c r="J54" i="25"/>
  <c r="K54" i="25"/>
  <c r="L54" i="25"/>
  <c r="M54" i="25"/>
  <c r="N54" i="25"/>
  <c r="P54" i="25"/>
  <c r="Q54" i="25"/>
  <c r="R54" i="25"/>
  <c r="S54" i="25"/>
  <c r="T54" i="25"/>
  <c r="U54" i="25"/>
  <c r="V54" i="25"/>
  <c r="W54" i="25"/>
  <c r="A55" i="25"/>
  <c r="B55" i="25"/>
  <c r="I55" i="25"/>
  <c r="J55" i="25"/>
  <c r="K55" i="25"/>
  <c r="L55" i="25"/>
  <c r="M55" i="25"/>
  <c r="N55" i="25"/>
  <c r="P55" i="25"/>
  <c r="Q55" i="25"/>
  <c r="R55" i="25"/>
  <c r="S55" i="25"/>
  <c r="T55" i="25"/>
  <c r="U55" i="25"/>
  <c r="V55" i="25"/>
  <c r="W55" i="25"/>
  <c r="A56" i="25"/>
  <c r="B56" i="25"/>
  <c r="I56" i="25"/>
  <c r="J56" i="25"/>
  <c r="K56" i="25"/>
  <c r="L56" i="25"/>
  <c r="M56" i="25"/>
  <c r="N56" i="25"/>
  <c r="P56" i="25"/>
  <c r="Q56" i="25"/>
  <c r="R56" i="25"/>
  <c r="S56" i="25"/>
  <c r="T56" i="25"/>
  <c r="U56" i="25"/>
  <c r="V56" i="25"/>
  <c r="W56" i="25"/>
  <c r="A57" i="25"/>
  <c r="B57" i="25"/>
  <c r="I57" i="25"/>
  <c r="J57" i="25"/>
  <c r="K57" i="25"/>
  <c r="L57" i="25"/>
  <c r="M57" i="25"/>
  <c r="N57" i="25"/>
  <c r="P57" i="25"/>
  <c r="Q57" i="25"/>
  <c r="R57" i="25"/>
  <c r="S57" i="25"/>
  <c r="T57" i="25"/>
  <c r="U57" i="25"/>
  <c r="V57" i="25"/>
  <c r="W57" i="25"/>
  <c r="A58" i="25"/>
  <c r="B58" i="25"/>
  <c r="I58" i="25"/>
  <c r="J58" i="25"/>
  <c r="K58" i="25"/>
  <c r="L58" i="25"/>
  <c r="M58" i="25"/>
  <c r="N58" i="25"/>
  <c r="P58" i="25"/>
  <c r="Q58" i="25"/>
  <c r="R58" i="25"/>
  <c r="S58" i="25"/>
  <c r="T58" i="25"/>
  <c r="U58" i="25"/>
  <c r="V58" i="25"/>
  <c r="W58" i="25"/>
  <c r="A59" i="25"/>
  <c r="B59" i="25"/>
  <c r="I59" i="25"/>
  <c r="J59" i="25"/>
  <c r="K59" i="25"/>
  <c r="L59" i="25"/>
  <c r="M59" i="25"/>
  <c r="N59" i="25"/>
  <c r="P59" i="25"/>
  <c r="Q59" i="25"/>
  <c r="R59" i="25"/>
  <c r="S59" i="25"/>
  <c r="T59" i="25"/>
  <c r="U59" i="25"/>
  <c r="V59" i="25"/>
  <c r="W59" i="25"/>
  <c r="A60" i="25"/>
  <c r="B60" i="25"/>
  <c r="I60" i="25"/>
  <c r="J60" i="25"/>
  <c r="K60" i="25"/>
  <c r="L60" i="25"/>
  <c r="M60" i="25"/>
  <c r="N60" i="25"/>
  <c r="P60" i="25"/>
  <c r="Q60" i="25"/>
  <c r="R60" i="25"/>
  <c r="S60" i="25"/>
  <c r="T60" i="25"/>
  <c r="U60" i="25"/>
  <c r="V60" i="25"/>
  <c r="W60" i="25"/>
  <c r="A61" i="25"/>
  <c r="B61" i="25"/>
  <c r="I61" i="25"/>
  <c r="J61" i="25"/>
  <c r="K61" i="25"/>
  <c r="L61" i="25"/>
  <c r="M61" i="25"/>
  <c r="N61" i="25"/>
  <c r="P61" i="25"/>
  <c r="Q61" i="25"/>
  <c r="R61" i="25"/>
  <c r="S61" i="25"/>
  <c r="T61" i="25"/>
  <c r="U61" i="25"/>
  <c r="V61" i="25"/>
  <c r="W61" i="25"/>
  <c r="A62" i="25"/>
  <c r="B62" i="25"/>
  <c r="I62" i="25"/>
  <c r="J62" i="25"/>
  <c r="K62" i="25"/>
  <c r="L62" i="25"/>
  <c r="M62" i="25"/>
  <c r="N62" i="25"/>
  <c r="P62" i="25"/>
  <c r="Q62" i="25"/>
  <c r="R62" i="25"/>
  <c r="S62" i="25"/>
  <c r="T62" i="25"/>
  <c r="U62" i="25"/>
  <c r="V62" i="25"/>
  <c r="W62" i="25"/>
  <c r="A63" i="25"/>
  <c r="B63" i="25"/>
  <c r="I63" i="25"/>
  <c r="J63" i="25"/>
  <c r="K63" i="25"/>
  <c r="L63" i="25"/>
  <c r="M63" i="25"/>
  <c r="N63" i="25"/>
  <c r="P63" i="25"/>
  <c r="Q63" i="25"/>
  <c r="R63" i="25"/>
  <c r="S63" i="25"/>
  <c r="T63" i="25"/>
  <c r="U63" i="25"/>
  <c r="V63" i="25"/>
  <c r="W63" i="25"/>
  <c r="A64" i="25"/>
  <c r="B64" i="25"/>
  <c r="I64" i="25"/>
  <c r="J64" i="25"/>
  <c r="K64" i="25"/>
  <c r="L64" i="25"/>
  <c r="M64" i="25"/>
  <c r="N64" i="25"/>
  <c r="P64" i="25"/>
  <c r="Q64" i="25"/>
  <c r="R64" i="25"/>
  <c r="S64" i="25"/>
  <c r="T64" i="25"/>
  <c r="U64" i="25"/>
  <c r="V64" i="25"/>
  <c r="W64" i="25"/>
  <c r="A65" i="25"/>
  <c r="B65" i="25"/>
  <c r="I65" i="25"/>
  <c r="J65" i="25"/>
  <c r="K65" i="25"/>
  <c r="L65" i="25"/>
  <c r="M65" i="25"/>
  <c r="N65" i="25"/>
  <c r="P65" i="25"/>
  <c r="Q65" i="25"/>
  <c r="R65" i="25"/>
  <c r="S65" i="25"/>
  <c r="T65" i="25"/>
  <c r="U65" i="25"/>
  <c r="V65" i="25"/>
  <c r="W65" i="25"/>
  <c r="A66" i="25"/>
  <c r="B66" i="25"/>
  <c r="I66" i="25"/>
  <c r="J66" i="25"/>
  <c r="K66" i="25"/>
  <c r="L66" i="25"/>
  <c r="M66" i="25"/>
  <c r="N66" i="25"/>
  <c r="P66" i="25"/>
  <c r="Q66" i="25"/>
  <c r="R66" i="25"/>
  <c r="S66" i="25"/>
  <c r="T66" i="25"/>
  <c r="U66" i="25"/>
  <c r="V66" i="25"/>
  <c r="W66" i="25"/>
  <c r="A67" i="25"/>
  <c r="B67" i="25"/>
  <c r="I67" i="25"/>
  <c r="J67" i="25"/>
  <c r="K67" i="25"/>
  <c r="L67" i="25"/>
  <c r="M67" i="25"/>
  <c r="N67" i="25"/>
  <c r="P67" i="25"/>
  <c r="Q67" i="25"/>
  <c r="R67" i="25"/>
  <c r="S67" i="25"/>
  <c r="T67" i="25"/>
  <c r="U67" i="25"/>
  <c r="V67" i="25"/>
  <c r="W67" i="25"/>
  <c r="A68" i="25"/>
  <c r="B68" i="25"/>
  <c r="I68" i="25"/>
  <c r="J68" i="25"/>
  <c r="K68" i="25"/>
  <c r="L68" i="25"/>
  <c r="M68" i="25"/>
  <c r="N68" i="25"/>
  <c r="P68" i="25"/>
  <c r="Q68" i="25"/>
  <c r="R68" i="25"/>
  <c r="S68" i="25"/>
  <c r="T68" i="25"/>
  <c r="U68" i="25"/>
  <c r="V68" i="25"/>
  <c r="W68" i="25"/>
  <c r="A69" i="25"/>
  <c r="B69" i="25"/>
  <c r="I69" i="25"/>
  <c r="J69" i="25"/>
  <c r="K69" i="25"/>
  <c r="L69" i="25"/>
  <c r="M69" i="25"/>
  <c r="N69" i="25"/>
  <c r="P69" i="25"/>
  <c r="Q69" i="25"/>
  <c r="R69" i="25"/>
  <c r="S69" i="25"/>
  <c r="T69" i="25"/>
  <c r="U69" i="25"/>
  <c r="V69" i="25"/>
  <c r="W69" i="25"/>
  <c r="A70" i="25"/>
  <c r="B70" i="25"/>
  <c r="I70" i="25"/>
  <c r="J70" i="25"/>
  <c r="K70" i="25"/>
  <c r="L70" i="25"/>
  <c r="M70" i="25"/>
  <c r="N70" i="25"/>
  <c r="P70" i="25"/>
  <c r="Q70" i="25"/>
  <c r="R70" i="25"/>
  <c r="S70" i="25"/>
  <c r="T70" i="25"/>
  <c r="U70" i="25"/>
  <c r="V70" i="25"/>
  <c r="W70" i="25"/>
  <c r="A71" i="25"/>
  <c r="B71" i="25"/>
  <c r="I71" i="25"/>
  <c r="J71" i="25"/>
  <c r="K71" i="25"/>
  <c r="L71" i="25"/>
  <c r="M71" i="25"/>
  <c r="N71" i="25"/>
  <c r="P71" i="25"/>
  <c r="Q71" i="25"/>
  <c r="R71" i="25"/>
  <c r="S71" i="25"/>
  <c r="T71" i="25"/>
  <c r="U71" i="25"/>
  <c r="V71" i="25"/>
  <c r="W71" i="25"/>
  <c r="A72" i="25"/>
  <c r="B72" i="25"/>
  <c r="I72" i="25"/>
  <c r="J72" i="25"/>
  <c r="K72" i="25"/>
  <c r="L72" i="25"/>
  <c r="M72" i="25"/>
  <c r="N72" i="25"/>
  <c r="P72" i="25"/>
  <c r="Q72" i="25"/>
  <c r="R72" i="25"/>
  <c r="S72" i="25"/>
  <c r="T72" i="25"/>
  <c r="U72" i="25"/>
  <c r="V72" i="25"/>
  <c r="W72" i="25"/>
  <c r="A73" i="25"/>
  <c r="B73" i="25"/>
  <c r="I73" i="25"/>
  <c r="J73" i="25"/>
  <c r="K73" i="25"/>
  <c r="L73" i="25"/>
  <c r="M73" i="25"/>
  <c r="N73" i="25"/>
  <c r="P73" i="25"/>
  <c r="Q73" i="25"/>
  <c r="R73" i="25"/>
  <c r="S73" i="25"/>
  <c r="T73" i="25"/>
  <c r="U73" i="25"/>
  <c r="V73" i="25"/>
  <c r="W73" i="25"/>
  <c r="A74" i="25"/>
  <c r="B74" i="25"/>
  <c r="I74" i="25"/>
  <c r="J74" i="25"/>
  <c r="K74" i="25"/>
  <c r="L74" i="25"/>
  <c r="M74" i="25"/>
  <c r="N74" i="25"/>
  <c r="P74" i="25"/>
  <c r="Q74" i="25"/>
  <c r="R74" i="25"/>
  <c r="S74" i="25"/>
  <c r="T74" i="25"/>
  <c r="U74" i="25"/>
  <c r="V74" i="25"/>
  <c r="W74" i="25"/>
  <c r="A75" i="25"/>
  <c r="B75" i="25"/>
  <c r="I75" i="25"/>
  <c r="J75" i="25"/>
  <c r="K75" i="25"/>
  <c r="L75" i="25"/>
  <c r="M75" i="25"/>
  <c r="N75" i="25"/>
  <c r="P75" i="25"/>
  <c r="Q75" i="25"/>
  <c r="R75" i="25"/>
  <c r="S75" i="25"/>
  <c r="T75" i="25"/>
  <c r="U75" i="25"/>
  <c r="V75" i="25"/>
  <c r="W75" i="25"/>
  <c r="A76" i="25"/>
  <c r="B76" i="25"/>
  <c r="I76" i="25"/>
  <c r="J76" i="25"/>
  <c r="K76" i="25"/>
  <c r="L76" i="25"/>
  <c r="M76" i="25"/>
  <c r="N76" i="25"/>
  <c r="P76" i="25"/>
  <c r="Q76" i="25"/>
  <c r="R76" i="25"/>
  <c r="S76" i="25"/>
  <c r="T76" i="25"/>
  <c r="U76" i="25"/>
  <c r="V76" i="25"/>
  <c r="W76" i="25"/>
  <c r="A77" i="25"/>
  <c r="B77" i="25"/>
  <c r="I77" i="25"/>
  <c r="J77" i="25"/>
  <c r="K77" i="25"/>
  <c r="L77" i="25"/>
  <c r="M77" i="25"/>
  <c r="N77" i="25"/>
  <c r="P77" i="25"/>
  <c r="Q77" i="25"/>
  <c r="R77" i="25"/>
  <c r="S77" i="25"/>
  <c r="T77" i="25"/>
  <c r="U77" i="25"/>
  <c r="V77" i="25"/>
  <c r="W77" i="25"/>
  <c r="A78" i="25"/>
  <c r="B78" i="25"/>
  <c r="I78" i="25"/>
  <c r="J78" i="25"/>
  <c r="K78" i="25"/>
  <c r="L78" i="25"/>
  <c r="M78" i="25"/>
  <c r="N78" i="25"/>
  <c r="P78" i="25"/>
  <c r="Q78" i="25"/>
  <c r="R78" i="25"/>
  <c r="S78" i="25"/>
  <c r="T78" i="25"/>
  <c r="U78" i="25"/>
  <c r="V78" i="25"/>
  <c r="W78" i="25"/>
  <c r="A79" i="25"/>
  <c r="B79" i="25"/>
  <c r="I79" i="25"/>
  <c r="J79" i="25"/>
  <c r="K79" i="25"/>
  <c r="L79" i="25"/>
  <c r="M79" i="25"/>
  <c r="N79" i="25"/>
  <c r="P79" i="25"/>
  <c r="Q79" i="25"/>
  <c r="R79" i="25"/>
  <c r="S79" i="25"/>
  <c r="T79" i="25"/>
  <c r="U79" i="25"/>
  <c r="V79" i="25"/>
  <c r="W79" i="25"/>
  <c r="A80" i="25"/>
  <c r="B80" i="25"/>
  <c r="I80" i="25"/>
  <c r="J80" i="25"/>
  <c r="K80" i="25"/>
  <c r="L80" i="25"/>
  <c r="M80" i="25"/>
  <c r="N80" i="25"/>
  <c r="P80" i="25"/>
  <c r="Q80" i="25"/>
  <c r="R80" i="25"/>
  <c r="S80" i="25"/>
  <c r="T80" i="25"/>
  <c r="U80" i="25"/>
  <c r="V80" i="25"/>
  <c r="W80" i="25"/>
  <c r="A81" i="25"/>
  <c r="B81" i="25"/>
  <c r="I81" i="25"/>
  <c r="J81" i="25"/>
  <c r="K81" i="25"/>
  <c r="L81" i="25"/>
  <c r="M81" i="25"/>
  <c r="N81" i="25"/>
  <c r="P81" i="25"/>
  <c r="Q81" i="25"/>
  <c r="R81" i="25"/>
  <c r="S81" i="25"/>
  <c r="T81" i="25"/>
  <c r="U81" i="25"/>
  <c r="V81" i="25"/>
  <c r="W81" i="25"/>
  <c r="A82" i="25"/>
  <c r="B82" i="25"/>
  <c r="I82" i="25"/>
  <c r="J82" i="25"/>
  <c r="K82" i="25"/>
  <c r="L82" i="25"/>
  <c r="M82" i="25"/>
  <c r="N82" i="25"/>
  <c r="P82" i="25"/>
  <c r="Q82" i="25"/>
  <c r="R82" i="25"/>
  <c r="S82" i="25"/>
  <c r="T82" i="25"/>
  <c r="U82" i="25"/>
  <c r="V82" i="25"/>
  <c r="W82" i="25"/>
  <c r="A83" i="25"/>
  <c r="B83" i="25"/>
  <c r="I83" i="25"/>
  <c r="J83" i="25"/>
  <c r="K83" i="25"/>
  <c r="L83" i="25"/>
  <c r="M83" i="25"/>
  <c r="N83" i="25"/>
  <c r="P83" i="25"/>
  <c r="Q83" i="25"/>
  <c r="R83" i="25"/>
  <c r="S83" i="25"/>
  <c r="T83" i="25"/>
  <c r="U83" i="25"/>
  <c r="V83" i="25"/>
  <c r="W83" i="25"/>
  <c r="A84" i="25"/>
  <c r="B84" i="25"/>
  <c r="I84" i="25"/>
  <c r="J84" i="25"/>
  <c r="K84" i="25"/>
  <c r="L84" i="25"/>
  <c r="M84" i="25"/>
  <c r="N84" i="25"/>
  <c r="P84" i="25"/>
  <c r="Q84" i="25"/>
  <c r="R84" i="25"/>
  <c r="S84" i="25"/>
  <c r="T84" i="25"/>
  <c r="U84" i="25"/>
  <c r="V84" i="25"/>
  <c r="W84" i="25"/>
  <c r="A85" i="25"/>
  <c r="B85" i="25"/>
  <c r="I85" i="25"/>
  <c r="J85" i="25"/>
  <c r="K85" i="25"/>
  <c r="L85" i="25"/>
  <c r="M85" i="25"/>
  <c r="N85" i="25"/>
  <c r="P85" i="25"/>
  <c r="Q85" i="25"/>
  <c r="R85" i="25"/>
  <c r="S85" i="25"/>
  <c r="T85" i="25"/>
  <c r="U85" i="25"/>
  <c r="V85" i="25"/>
  <c r="W85" i="25"/>
  <c r="A86" i="25"/>
  <c r="B86" i="25"/>
  <c r="I86" i="25"/>
  <c r="J86" i="25"/>
  <c r="K86" i="25"/>
  <c r="L86" i="25"/>
  <c r="M86" i="25"/>
  <c r="N86" i="25"/>
  <c r="P86" i="25"/>
  <c r="Q86" i="25"/>
  <c r="R86" i="25"/>
  <c r="S86" i="25"/>
  <c r="T86" i="25"/>
  <c r="U86" i="25"/>
  <c r="V86" i="25"/>
  <c r="W86" i="25"/>
  <c r="A87" i="25"/>
  <c r="B87" i="25"/>
  <c r="I87" i="25"/>
  <c r="J87" i="25"/>
  <c r="K87" i="25"/>
  <c r="L87" i="25"/>
  <c r="M87" i="25"/>
  <c r="N87" i="25"/>
  <c r="P87" i="25"/>
  <c r="Q87" i="25"/>
  <c r="R87" i="25"/>
  <c r="S87" i="25"/>
  <c r="T87" i="25"/>
  <c r="U87" i="25"/>
  <c r="V87" i="25"/>
  <c r="W87" i="25"/>
  <c r="A88" i="25"/>
  <c r="B88" i="25"/>
  <c r="I88" i="25"/>
  <c r="J88" i="25"/>
  <c r="K88" i="25"/>
  <c r="L88" i="25"/>
  <c r="M88" i="25"/>
  <c r="N88" i="25"/>
  <c r="P88" i="25"/>
  <c r="Q88" i="25"/>
  <c r="R88" i="25"/>
  <c r="S88" i="25"/>
  <c r="T88" i="25"/>
  <c r="U88" i="25"/>
  <c r="V88" i="25"/>
  <c r="W88" i="25"/>
  <c r="A89" i="25"/>
  <c r="B89" i="25"/>
  <c r="I89" i="25"/>
  <c r="J89" i="25"/>
  <c r="K89" i="25"/>
  <c r="L89" i="25"/>
  <c r="M89" i="25"/>
  <c r="N89" i="25"/>
  <c r="P89" i="25"/>
  <c r="Q89" i="25"/>
  <c r="R89" i="25"/>
  <c r="S89" i="25"/>
  <c r="T89" i="25"/>
  <c r="U89" i="25"/>
  <c r="V89" i="25"/>
  <c r="W89" i="25"/>
  <c r="A90" i="25"/>
  <c r="B90" i="25"/>
  <c r="I90" i="25"/>
  <c r="J90" i="25"/>
  <c r="K90" i="25"/>
  <c r="L90" i="25"/>
  <c r="M90" i="25"/>
  <c r="N90" i="25"/>
  <c r="P90" i="25"/>
  <c r="Q90" i="25"/>
  <c r="R90" i="25"/>
  <c r="S90" i="25"/>
  <c r="T90" i="25"/>
  <c r="U90" i="25"/>
  <c r="V90" i="25"/>
  <c r="W90" i="25"/>
  <c r="A91" i="25"/>
  <c r="B91" i="25"/>
  <c r="I91" i="25"/>
  <c r="J91" i="25"/>
  <c r="K91" i="25"/>
  <c r="L91" i="25"/>
  <c r="M91" i="25"/>
  <c r="N91" i="25"/>
  <c r="P91" i="25"/>
  <c r="Q91" i="25"/>
  <c r="R91" i="25"/>
  <c r="S91" i="25"/>
  <c r="T91" i="25"/>
  <c r="U91" i="25"/>
  <c r="V91" i="25"/>
  <c r="W91" i="25"/>
  <c r="A92" i="25"/>
  <c r="B92" i="25"/>
  <c r="I92" i="25"/>
  <c r="J92" i="25"/>
  <c r="K92" i="25"/>
  <c r="L92" i="25"/>
  <c r="M92" i="25"/>
  <c r="N92" i="25"/>
  <c r="P92" i="25"/>
  <c r="Q92" i="25"/>
  <c r="R92" i="25"/>
  <c r="S92" i="25"/>
  <c r="T92" i="25"/>
  <c r="U92" i="25"/>
  <c r="V92" i="25"/>
  <c r="W92" i="25"/>
  <c r="A93" i="25"/>
  <c r="B93" i="25"/>
  <c r="I93" i="25"/>
  <c r="J93" i="25"/>
  <c r="K93" i="25"/>
  <c r="L93" i="25"/>
  <c r="M93" i="25"/>
  <c r="N93" i="25"/>
  <c r="P93" i="25"/>
  <c r="Q93" i="25"/>
  <c r="R93" i="25"/>
  <c r="S93" i="25"/>
  <c r="T93" i="25"/>
  <c r="U93" i="25"/>
  <c r="V93" i="25"/>
  <c r="W93" i="25"/>
  <c r="A94" i="25"/>
  <c r="B94" i="25"/>
  <c r="I94" i="25"/>
  <c r="J94" i="25"/>
  <c r="K94" i="25"/>
  <c r="L94" i="25"/>
  <c r="M94" i="25"/>
  <c r="N94" i="25"/>
  <c r="P94" i="25"/>
  <c r="Q94" i="25"/>
  <c r="R94" i="25"/>
  <c r="S94" i="25"/>
  <c r="T94" i="25"/>
  <c r="U94" i="25"/>
  <c r="V94" i="25"/>
  <c r="W94" i="25"/>
  <c r="A95" i="25"/>
  <c r="B95" i="25"/>
  <c r="I95" i="25"/>
  <c r="J95" i="25"/>
  <c r="K95" i="25"/>
  <c r="L95" i="25"/>
  <c r="M95" i="25"/>
  <c r="N95" i="25"/>
  <c r="P95" i="25"/>
  <c r="Q95" i="25"/>
  <c r="R95" i="25"/>
  <c r="S95" i="25"/>
  <c r="T95" i="25"/>
  <c r="U95" i="25"/>
  <c r="V95" i="25"/>
  <c r="W95" i="25"/>
  <c r="A96" i="25"/>
  <c r="B96" i="25"/>
  <c r="I96" i="25"/>
  <c r="J96" i="25"/>
  <c r="K96" i="25"/>
  <c r="L96" i="25"/>
  <c r="M96" i="25"/>
  <c r="N96" i="25"/>
  <c r="P96" i="25"/>
  <c r="Q96" i="25"/>
  <c r="R96" i="25"/>
  <c r="S96" i="25"/>
  <c r="T96" i="25"/>
  <c r="U96" i="25"/>
  <c r="V96" i="25"/>
  <c r="W96" i="25"/>
  <c r="A97" i="25"/>
  <c r="B97" i="25"/>
  <c r="I97" i="25"/>
  <c r="J97" i="25"/>
  <c r="K97" i="25"/>
  <c r="L97" i="25"/>
  <c r="M97" i="25"/>
  <c r="N97" i="25"/>
  <c r="P97" i="25"/>
  <c r="Q97" i="25"/>
  <c r="R97" i="25"/>
  <c r="S97" i="25"/>
  <c r="T97" i="25"/>
  <c r="U97" i="25"/>
  <c r="V97" i="25"/>
  <c r="W97" i="25"/>
  <c r="A98" i="25"/>
  <c r="B98" i="25"/>
  <c r="I98" i="25"/>
  <c r="J98" i="25"/>
  <c r="K98" i="25"/>
  <c r="L98" i="25"/>
  <c r="M98" i="25"/>
  <c r="N98" i="25"/>
  <c r="P98" i="25"/>
  <c r="Q98" i="25"/>
  <c r="R98" i="25"/>
  <c r="S98" i="25"/>
  <c r="T98" i="25"/>
  <c r="U98" i="25"/>
  <c r="V98" i="25"/>
  <c r="W98" i="25"/>
  <c r="A99" i="25"/>
  <c r="B99" i="25"/>
  <c r="I99" i="25"/>
  <c r="J99" i="25"/>
  <c r="K99" i="25"/>
  <c r="L99" i="25"/>
  <c r="M99" i="25"/>
  <c r="N99" i="25"/>
  <c r="P99" i="25"/>
  <c r="Q99" i="25"/>
  <c r="R99" i="25"/>
  <c r="S99" i="25"/>
  <c r="T99" i="25"/>
  <c r="U99" i="25"/>
  <c r="V99" i="25"/>
  <c r="W99" i="25"/>
  <c r="A100" i="25"/>
  <c r="B100" i="25"/>
  <c r="I100" i="25"/>
  <c r="J100" i="25"/>
  <c r="K100" i="25"/>
  <c r="L100" i="25"/>
  <c r="M100" i="25"/>
  <c r="N100" i="25"/>
  <c r="P100" i="25"/>
  <c r="Q100" i="25"/>
  <c r="R100" i="25"/>
  <c r="S100" i="25"/>
  <c r="T100" i="25"/>
  <c r="U100" i="25"/>
  <c r="V100" i="25"/>
  <c r="W100" i="25"/>
  <c r="A101" i="25"/>
  <c r="B101" i="25"/>
  <c r="I101" i="25"/>
  <c r="J101" i="25"/>
  <c r="K101" i="25"/>
  <c r="L101" i="25"/>
  <c r="M101" i="25"/>
  <c r="N101" i="25"/>
  <c r="P101" i="25"/>
  <c r="Q101" i="25"/>
  <c r="R101" i="25"/>
  <c r="S101" i="25"/>
  <c r="T101" i="25"/>
  <c r="U101" i="25"/>
  <c r="V101" i="25"/>
  <c r="W101" i="25"/>
  <c r="A102" i="25"/>
  <c r="B102" i="25"/>
  <c r="I102" i="25"/>
  <c r="J102" i="25"/>
  <c r="K102" i="25"/>
  <c r="L102" i="25"/>
  <c r="M102" i="25"/>
  <c r="N102" i="25"/>
  <c r="P102" i="25"/>
  <c r="Q102" i="25"/>
  <c r="R102" i="25"/>
  <c r="S102" i="25"/>
  <c r="T102" i="25"/>
  <c r="U102" i="25"/>
  <c r="V102" i="25"/>
  <c r="W102" i="25"/>
  <c r="A103" i="25"/>
  <c r="B103" i="25"/>
  <c r="I103" i="25"/>
  <c r="J103" i="25"/>
  <c r="K103" i="25"/>
  <c r="L103" i="25"/>
  <c r="M103" i="25"/>
  <c r="N103" i="25"/>
  <c r="P103" i="25"/>
  <c r="Q103" i="25"/>
  <c r="R103" i="25"/>
  <c r="S103" i="25"/>
  <c r="T103" i="25"/>
  <c r="U103" i="25"/>
  <c r="V103" i="25"/>
  <c r="W103" i="25"/>
  <c r="A104" i="25"/>
  <c r="B104" i="25"/>
  <c r="I104" i="25"/>
  <c r="J104" i="25"/>
  <c r="K104" i="25"/>
  <c r="L104" i="25"/>
  <c r="M104" i="25"/>
  <c r="N104" i="25"/>
  <c r="P104" i="25"/>
  <c r="Q104" i="25"/>
  <c r="R104" i="25"/>
  <c r="S104" i="25"/>
  <c r="T104" i="25"/>
  <c r="U104" i="25"/>
  <c r="V104" i="25"/>
  <c r="W104" i="25"/>
  <c r="A105" i="25"/>
  <c r="B105" i="25"/>
  <c r="I105" i="25"/>
  <c r="J105" i="25"/>
  <c r="K105" i="25"/>
  <c r="L105" i="25"/>
  <c r="M105" i="25"/>
  <c r="N105" i="25"/>
  <c r="P105" i="25"/>
  <c r="Q105" i="25"/>
  <c r="R105" i="25"/>
  <c r="S105" i="25"/>
  <c r="T105" i="25"/>
  <c r="U105" i="25"/>
  <c r="V105" i="25"/>
  <c r="W105" i="25"/>
  <c r="A106" i="25"/>
  <c r="B106" i="25"/>
  <c r="I106" i="25"/>
  <c r="J106" i="25"/>
  <c r="K106" i="25"/>
  <c r="L106" i="25"/>
  <c r="M106" i="25"/>
  <c r="N106" i="25"/>
  <c r="P106" i="25"/>
  <c r="Q106" i="25"/>
  <c r="R106" i="25"/>
  <c r="S106" i="25"/>
  <c r="T106" i="25"/>
  <c r="U106" i="25"/>
  <c r="V106" i="25"/>
  <c r="W106" i="25"/>
  <c r="A107" i="25"/>
  <c r="B107" i="25"/>
  <c r="I107" i="25"/>
  <c r="J107" i="25"/>
  <c r="K107" i="25"/>
  <c r="L107" i="25"/>
  <c r="M107" i="25"/>
  <c r="N107" i="25"/>
  <c r="P107" i="25"/>
  <c r="Q107" i="25"/>
  <c r="R107" i="25"/>
  <c r="S107" i="25"/>
  <c r="T107" i="25"/>
  <c r="U107" i="25"/>
  <c r="V107" i="25"/>
  <c r="W107" i="25"/>
  <c r="A108" i="25"/>
  <c r="B108" i="25"/>
  <c r="I108" i="25"/>
  <c r="J108" i="25"/>
  <c r="K108" i="25"/>
  <c r="L108" i="25"/>
  <c r="M108" i="25"/>
  <c r="N108" i="25"/>
  <c r="P108" i="25"/>
  <c r="Q108" i="25"/>
  <c r="R108" i="25"/>
  <c r="S108" i="25"/>
  <c r="T108" i="25"/>
  <c r="U108" i="25"/>
  <c r="V108" i="25"/>
  <c r="W108" i="25"/>
  <c r="A109" i="25"/>
  <c r="B109" i="25"/>
  <c r="I109" i="25"/>
  <c r="J109" i="25"/>
  <c r="K109" i="25"/>
  <c r="L109" i="25"/>
  <c r="M109" i="25"/>
  <c r="N109" i="25"/>
  <c r="P109" i="25"/>
  <c r="Q109" i="25"/>
  <c r="R109" i="25"/>
  <c r="S109" i="25"/>
  <c r="T109" i="25"/>
  <c r="U109" i="25"/>
  <c r="V109" i="25"/>
  <c r="W109" i="25"/>
  <c r="A110" i="25"/>
  <c r="B110" i="25"/>
  <c r="I110" i="25"/>
  <c r="J110" i="25"/>
  <c r="K110" i="25"/>
  <c r="L110" i="25"/>
  <c r="M110" i="25"/>
  <c r="N110" i="25"/>
  <c r="P110" i="25"/>
  <c r="Q110" i="25"/>
  <c r="R110" i="25"/>
  <c r="S110" i="25"/>
  <c r="T110" i="25"/>
  <c r="U110" i="25"/>
  <c r="V110" i="25"/>
  <c r="W110" i="25"/>
  <c r="A111" i="25"/>
  <c r="B111" i="25"/>
  <c r="I111" i="25"/>
  <c r="J111" i="25"/>
  <c r="K111" i="25"/>
  <c r="L111" i="25"/>
  <c r="M111" i="25"/>
  <c r="N111" i="25"/>
  <c r="P111" i="25"/>
  <c r="Q111" i="25"/>
  <c r="R111" i="25"/>
  <c r="S111" i="25"/>
  <c r="T111" i="25"/>
  <c r="U111" i="25"/>
  <c r="V111" i="25"/>
  <c r="W111" i="25"/>
  <c r="A112" i="25"/>
  <c r="B112" i="25"/>
  <c r="I112" i="25"/>
  <c r="J112" i="25"/>
  <c r="K112" i="25"/>
  <c r="L112" i="25"/>
  <c r="M112" i="25"/>
  <c r="N112" i="25"/>
  <c r="P112" i="25"/>
  <c r="Q112" i="25"/>
  <c r="R112" i="25"/>
  <c r="S112" i="25"/>
  <c r="T112" i="25"/>
  <c r="U112" i="25"/>
  <c r="V112" i="25"/>
  <c r="W112" i="25"/>
  <c r="A113" i="25"/>
  <c r="B113" i="25"/>
  <c r="I113" i="25"/>
  <c r="J113" i="25"/>
  <c r="K113" i="25"/>
  <c r="L113" i="25"/>
  <c r="M113" i="25"/>
  <c r="N113" i="25"/>
  <c r="P113" i="25"/>
  <c r="Q113" i="25"/>
  <c r="R113" i="25"/>
  <c r="S113" i="25"/>
  <c r="T113" i="25"/>
  <c r="U113" i="25"/>
  <c r="V113" i="25"/>
  <c r="W113" i="25"/>
  <c r="A114" i="25"/>
  <c r="B114" i="25"/>
  <c r="I114" i="25"/>
  <c r="J114" i="25"/>
  <c r="K114" i="25"/>
  <c r="L114" i="25"/>
  <c r="M114" i="25"/>
  <c r="N114" i="25"/>
  <c r="P114" i="25"/>
  <c r="Q114" i="25"/>
  <c r="R114" i="25"/>
  <c r="S114" i="25"/>
  <c r="T114" i="25"/>
  <c r="U114" i="25"/>
  <c r="V114" i="25"/>
  <c r="W114" i="25"/>
  <c r="A115" i="25"/>
  <c r="B115" i="25"/>
  <c r="I115" i="25"/>
  <c r="J115" i="25"/>
  <c r="K115" i="25"/>
  <c r="L115" i="25"/>
  <c r="M115" i="25"/>
  <c r="N115" i="25"/>
  <c r="P115" i="25"/>
  <c r="Q115" i="25"/>
  <c r="R115" i="25"/>
  <c r="S115" i="25"/>
  <c r="T115" i="25"/>
  <c r="U115" i="25"/>
  <c r="V115" i="25"/>
  <c r="W115" i="25"/>
  <c r="A116" i="25"/>
  <c r="B116" i="25"/>
  <c r="I116" i="25"/>
  <c r="J116" i="25"/>
  <c r="K116" i="25"/>
  <c r="L116" i="25"/>
  <c r="M116" i="25"/>
  <c r="N116" i="25"/>
  <c r="P116" i="25"/>
  <c r="Q116" i="25"/>
  <c r="R116" i="25"/>
  <c r="S116" i="25"/>
  <c r="T116" i="25"/>
  <c r="U116" i="25"/>
  <c r="V116" i="25"/>
  <c r="W116" i="25"/>
  <c r="A117" i="25"/>
  <c r="B117" i="25"/>
  <c r="I117" i="25"/>
  <c r="J117" i="25"/>
  <c r="K117" i="25"/>
  <c r="L117" i="25"/>
  <c r="M117" i="25"/>
  <c r="N117" i="25"/>
  <c r="P117" i="25"/>
  <c r="Q117" i="25"/>
  <c r="R117" i="25"/>
  <c r="S117" i="25"/>
  <c r="T117" i="25"/>
  <c r="U117" i="25"/>
  <c r="V117" i="25"/>
  <c r="W117" i="25"/>
  <c r="A118" i="25"/>
  <c r="B118" i="25"/>
  <c r="I118" i="25"/>
  <c r="J118" i="25"/>
  <c r="K118" i="25"/>
  <c r="L118" i="25"/>
  <c r="M118" i="25"/>
  <c r="N118" i="25"/>
  <c r="P118" i="25"/>
  <c r="Q118" i="25"/>
  <c r="R118" i="25"/>
  <c r="S118" i="25"/>
  <c r="T118" i="25"/>
  <c r="U118" i="25"/>
  <c r="V118" i="25"/>
  <c r="W118" i="25"/>
  <c r="A119" i="25"/>
  <c r="B119" i="25"/>
  <c r="I119" i="25"/>
  <c r="J119" i="25"/>
  <c r="K119" i="25"/>
  <c r="L119" i="25"/>
  <c r="M119" i="25"/>
  <c r="N119" i="25"/>
  <c r="P119" i="25"/>
  <c r="Q119" i="25"/>
  <c r="R119" i="25"/>
  <c r="S119" i="25"/>
  <c r="T119" i="25"/>
  <c r="U119" i="25"/>
  <c r="V119" i="25"/>
  <c r="W119" i="25"/>
  <c r="A120" i="25"/>
  <c r="B120" i="25"/>
  <c r="I120" i="25"/>
  <c r="J120" i="25"/>
  <c r="K120" i="25"/>
  <c r="L120" i="25"/>
  <c r="M120" i="25"/>
  <c r="N120" i="25"/>
  <c r="P120" i="25"/>
  <c r="Q120" i="25"/>
  <c r="R120" i="25"/>
  <c r="S120" i="25"/>
  <c r="T120" i="25"/>
  <c r="U120" i="25"/>
  <c r="V120" i="25"/>
  <c r="W120" i="25"/>
  <c r="A121" i="25"/>
  <c r="B121" i="25"/>
  <c r="I121" i="25"/>
  <c r="J121" i="25"/>
  <c r="K121" i="25"/>
  <c r="L121" i="25"/>
  <c r="M121" i="25"/>
  <c r="N121" i="25"/>
  <c r="P121" i="25"/>
  <c r="Q121" i="25"/>
  <c r="R121" i="25"/>
  <c r="S121" i="25"/>
  <c r="T121" i="25"/>
  <c r="U121" i="25"/>
  <c r="V121" i="25"/>
  <c r="W121" i="25"/>
  <c r="A122" i="25"/>
  <c r="B122" i="25"/>
  <c r="I122" i="25"/>
  <c r="J122" i="25"/>
  <c r="K122" i="25"/>
  <c r="L122" i="25"/>
  <c r="M122" i="25"/>
  <c r="N122" i="25"/>
  <c r="P122" i="25"/>
  <c r="Q122" i="25"/>
  <c r="R122" i="25"/>
  <c r="S122" i="25"/>
  <c r="T122" i="25"/>
  <c r="U122" i="25"/>
  <c r="V122" i="25"/>
  <c r="W122" i="25"/>
  <c r="A123" i="25"/>
  <c r="B123" i="25"/>
  <c r="I123" i="25"/>
  <c r="J123" i="25"/>
  <c r="K123" i="25"/>
  <c r="L123" i="25"/>
  <c r="M123" i="25"/>
  <c r="N123" i="25"/>
  <c r="P123" i="25"/>
  <c r="Q123" i="25"/>
  <c r="R123" i="25"/>
  <c r="S123" i="25"/>
  <c r="T123" i="25"/>
  <c r="U123" i="25"/>
  <c r="V123" i="25"/>
  <c r="W123" i="25"/>
  <c r="A124" i="25"/>
  <c r="B124" i="25"/>
  <c r="I124" i="25"/>
  <c r="J124" i="25"/>
  <c r="K124" i="25"/>
  <c r="L124" i="25"/>
  <c r="M124" i="25"/>
  <c r="N124" i="25"/>
  <c r="P124" i="25"/>
  <c r="Q124" i="25"/>
  <c r="R124" i="25"/>
  <c r="S124" i="25"/>
  <c r="T124" i="25"/>
  <c r="U124" i="25"/>
  <c r="V124" i="25"/>
  <c r="W124" i="25"/>
  <c r="A125" i="25"/>
  <c r="B125" i="25"/>
  <c r="I125" i="25"/>
  <c r="J125" i="25"/>
  <c r="K125" i="25"/>
  <c r="L125" i="25"/>
  <c r="M125" i="25"/>
  <c r="N125" i="25"/>
  <c r="P125" i="25"/>
  <c r="Q125" i="25"/>
  <c r="R125" i="25"/>
  <c r="S125" i="25"/>
  <c r="T125" i="25"/>
  <c r="U125" i="25"/>
  <c r="V125" i="25"/>
  <c r="W125" i="25"/>
  <c r="A126" i="25"/>
  <c r="B126" i="25"/>
  <c r="I126" i="25"/>
  <c r="J126" i="25"/>
  <c r="K126" i="25"/>
  <c r="L126" i="25"/>
  <c r="M126" i="25"/>
  <c r="N126" i="25"/>
  <c r="P126" i="25"/>
  <c r="Q126" i="25"/>
  <c r="R126" i="25"/>
  <c r="S126" i="25"/>
  <c r="T126" i="25"/>
  <c r="U126" i="25"/>
  <c r="V126" i="25"/>
  <c r="W126" i="25"/>
  <c r="A127" i="25"/>
  <c r="B127" i="25"/>
  <c r="I127" i="25"/>
  <c r="J127" i="25"/>
  <c r="K127" i="25"/>
  <c r="L127" i="25"/>
  <c r="M127" i="25"/>
  <c r="N127" i="25"/>
  <c r="P127" i="25"/>
  <c r="Q127" i="25"/>
  <c r="R127" i="25"/>
  <c r="S127" i="25"/>
  <c r="T127" i="25"/>
  <c r="U127" i="25"/>
  <c r="V127" i="25"/>
  <c r="W127" i="25"/>
  <c r="A128" i="25"/>
  <c r="B128" i="25"/>
  <c r="I128" i="25"/>
  <c r="J128" i="25"/>
  <c r="K128" i="25"/>
  <c r="L128" i="25"/>
  <c r="M128" i="25"/>
  <c r="N128" i="25"/>
  <c r="P128" i="25"/>
  <c r="Q128" i="25"/>
  <c r="R128" i="25"/>
  <c r="S128" i="25"/>
  <c r="T128" i="25"/>
  <c r="U128" i="25"/>
  <c r="V128" i="25"/>
  <c r="W128" i="25"/>
  <c r="A129" i="25"/>
  <c r="B129" i="25"/>
  <c r="I129" i="25"/>
  <c r="J129" i="25"/>
  <c r="K129" i="25"/>
  <c r="L129" i="25"/>
  <c r="M129" i="25"/>
  <c r="N129" i="25"/>
  <c r="P129" i="25"/>
  <c r="Q129" i="25"/>
  <c r="R129" i="25"/>
  <c r="S129" i="25"/>
  <c r="T129" i="25"/>
  <c r="U129" i="25"/>
  <c r="V129" i="25"/>
  <c r="W129" i="25"/>
  <c r="A130" i="25"/>
  <c r="B130" i="25"/>
  <c r="I130" i="25"/>
  <c r="J130" i="25"/>
  <c r="K130" i="25"/>
  <c r="L130" i="25"/>
  <c r="M130" i="25"/>
  <c r="N130" i="25"/>
  <c r="P130" i="25"/>
  <c r="Q130" i="25"/>
  <c r="R130" i="25"/>
  <c r="S130" i="25"/>
  <c r="T130" i="25"/>
  <c r="U130" i="25"/>
  <c r="V130" i="25"/>
  <c r="W130" i="25"/>
  <c r="A131" i="25"/>
  <c r="B131" i="25"/>
  <c r="I131" i="25"/>
  <c r="J131" i="25"/>
  <c r="K131" i="25"/>
  <c r="L131" i="25"/>
  <c r="M131" i="25"/>
  <c r="N131" i="25"/>
  <c r="P131" i="25"/>
  <c r="Q131" i="25"/>
  <c r="R131" i="25"/>
  <c r="S131" i="25"/>
  <c r="T131" i="25"/>
  <c r="U131" i="25"/>
  <c r="V131" i="25"/>
  <c r="W131" i="25"/>
  <c r="A132" i="25"/>
  <c r="B132" i="25"/>
  <c r="I132" i="25"/>
  <c r="J132" i="25"/>
  <c r="K132" i="25"/>
  <c r="L132" i="25"/>
  <c r="M132" i="25"/>
  <c r="N132" i="25"/>
  <c r="P132" i="25"/>
  <c r="Q132" i="25"/>
  <c r="R132" i="25"/>
  <c r="S132" i="25"/>
  <c r="T132" i="25"/>
  <c r="U132" i="25"/>
  <c r="V132" i="25"/>
  <c r="W132" i="25"/>
  <c r="A133" i="25"/>
  <c r="B133" i="25"/>
  <c r="I133" i="25"/>
  <c r="J133" i="25"/>
  <c r="K133" i="25"/>
  <c r="L133" i="25"/>
  <c r="M133" i="25"/>
  <c r="N133" i="25"/>
  <c r="P133" i="25"/>
  <c r="Q133" i="25"/>
  <c r="R133" i="25"/>
  <c r="S133" i="25"/>
  <c r="T133" i="25"/>
  <c r="U133" i="25"/>
  <c r="V133" i="25"/>
  <c r="W133" i="25"/>
  <c r="A134" i="25"/>
  <c r="B134" i="25"/>
  <c r="I134" i="25"/>
  <c r="J134" i="25"/>
  <c r="K134" i="25"/>
  <c r="L134" i="25"/>
  <c r="M134" i="25"/>
  <c r="N134" i="25"/>
  <c r="P134" i="25"/>
  <c r="Q134" i="25"/>
  <c r="R134" i="25"/>
  <c r="S134" i="25"/>
  <c r="T134" i="25"/>
  <c r="U134" i="25"/>
  <c r="V134" i="25"/>
  <c r="W134" i="25"/>
  <c r="A135" i="25"/>
  <c r="B135" i="25"/>
  <c r="I135" i="25"/>
  <c r="J135" i="25"/>
  <c r="K135" i="25"/>
  <c r="L135" i="25"/>
  <c r="M135" i="25"/>
  <c r="N135" i="25"/>
  <c r="P135" i="25"/>
  <c r="Q135" i="25"/>
  <c r="R135" i="25"/>
  <c r="S135" i="25"/>
  <c r="T135" i="25"/>
  <c r="U135" i="25"/>
  <c r="V135" i="25"/>
  <c r="W135" i="25"/>
  <c r="A136" i="25"/>
  <c r="B136" i="25"/>
  <c r="I136" i="25"/>
  <c r="J136" i="25"/>
  <c r="K136" i="25"/>
  <c r="L136" i="25"/>
  <c r="M136" i="25"/>
  <c r="N136" i="25"/>
  <c r="P136" i="25"/>
  <c r="Q136" i="25"/>
  <c r="R136" i="25"/>
  <c r="S136" i="25"/>
  <c r="T136" i="25"/>
  <c r="U136" i="25"/>
  <c r="V136" i="25"/>
  <c r="W136" i="25"/>
  <c r="A137" i="25"/>
  <c r="B137" i="25"/>
  <c r="I137" i="25"/>
  <c r="J137" i="25"/>
  <c r="K137" i="25"/>
  <c r="L137" i="25"/>
  <c r="M137" i="25"/>
  <c r="N137" i="25"/>
  <c r="P137" i="25"/>
  <c r="Q137" i="25"/>
  <c r="R137" i="25"/>
  <c r="S137" i="25"/>
  <c r="T137" i="25"/>
  <c r="U137" i="25"/>
  <c r="V137" i="25"/>
  <c r="W137" i="25"/>
  <c r="A138" i="25"/>
  <c r="B138" i="25"/>
  <c r="I138" i="25"/>
  <c r="J138" i="25"/>
  <c r="K138" i="25"/>
  <c r="L138" i="25"/>
  <c r="M138" i="25"/>
  <c r="N138" i="25"/>
  <c r="P138" i="25"/>
  <c r="Q138" i="25"/>
  <c r="R138" i="25"/>
  <c r="S138" i="25"/>
  <c r="T138" i="25"/>
  <c r="U138" i="25"/>
  <c r="V138" i="25"/>
  <c r="W138" i="25"/>
  <c r="A139" i="25"/>
  <c r="B139" i="25"/>
  <c r="I139" i="25"/>
  <c r="J139" i="25"/>
  <c r="K139" i="25"/>
  <c r="L139" i="25"/>
  <c r="M139" i="25"/>
  <c r="N139" i="25"/>
  <c r="P139" i="25"/>
  <c r="Q139" i="25"/>
  <c r="R139" i="25"/>
  <c r="S139" i="25"/>
  <c r="T139" i="25"/>
  <c r="U139" i="25"/>
  <c r="V139" i="25"/>
  <c r="W139" i="25"/>
  <c r="A140" i="25"/>
  <c r="B140" i="25"/>
  <c r="I140" i="25"/>
  <c r="J140" i="25"/>
  <c r="K140" i="25"/>
  <c r="L140" i="25"/>
  <c r="M140" i="25"/>
  <c r="N140" i="25"/>
  <c r="P140" i="25"/>
  <c r="Q140" i="25"/>
  <c r="R140" i="25"/>
  <c r="S140" i="25"/>
  <c r="T140" i="25"/>
  <c r="U140" i="25"/>
  <c r="V140" i="25"/>
  <c r="W140" i="25"/>
  <c r="A141" i="25"/>
  <c r="B141" i="25"/>
  <c r="I141" i="25"/>
  <c r="J141" i="25"/>
  <c r="K141" i="25"/>
  <c r="L141" i="25"/>
  <c r="M141" i="25"/>
  <c r="N141" i="25"/>
  <c r="P141" i="25"/>
  <c r="Q141" i="25"/>
  <c r="R141" i="25"/>
  <c r="S141" i="25"/>
  <c r="T141" i="25"/>
  <c r="U141" i="25"/>
  <c r="V141" i="25"/>
  <c r="W141" i="25"/>
  <c r="A142" i="25"/>
  <c r="B142" i="25"/>
  <c r="I142" i="25"/>
  <c r="J142" i="25"/>
  <c r="K142" i="25"/>
  <c r="L142" i="25"/>
  <c r="M142" i="25"/>
  <c r="N142" i="25"/>
  <c r="P142" i="25"/>
  <c r="Q142" i="25"/>
  <c r="R142" i="25"/>
  <c r="S142" i="25"/>
  <c r="T142" i="25"/>
  <c r="U142" i="25"/>
  <c r="V142" i="25"/>
  <c r="W142" i="25"/>
  <c r="A143" i="25"/>
  <c r="B143" i="25"/>
  <c r="I143" i="25"/>
  <c r="J143" i="25"/>
  <c r="K143" i="25"/>
  <c r="L143" i="25"/>
  <c r="M143" i="25"/>
  <c r="N143" i="25"/>
  <c r="P143" i="25"/>
  <c r="Q143" i="25"/>
  <c r="R143" i="25"/>
  <c r="S143" i="25"/>
  <c r="T143" i="25"/>
  <c r="U143" i="25"/>
  <c r="V143" i="25"/>
  <c r="W143" i="25"/>
  <c r="A144" i="25"/>
  <c r="B144" i="25"/>
  <c r="I144" i="25"/>
  <c r="J144" i="25"/>
  <c r="K144" i="25"/>
  <c r="L144" i="25"/>
  <c r="M144" i="25"/>
  <c r="N144" i="25"/>
  <c r="P144" i="25"/>
  <c r="Q144" i="25"/>
  <c r="R144" i="25"/>
  <c r="S144" i="25"/>
  <c r="T144" i="25"/>
  <c r="U144" i="25"/>
  <c r="V144" i="25"/>
  <c r="W144" i="25"/>
  <c r="A145" i="25"/>
  <c r="B145" i="25"/>
  <c r="I145" i="25"/>
  <c r="J145" i="25"/>
  <c r="K145" i="25"/>
  <c r="L145" i="25"/>
  <c r="M145" i="25"/>
  <c r="N145" i="25"/>
  <c r="P145" i="25"/>
  <c r="Q145" i="25"/>
  <c r="R145" i="25"/>
  <c r="S145" i="25"/>
  <c r="T145" i="25"/>
  <c r="U145" i="25"/>
  <c r="V145" i="25"/>
  <c r="W145" i="25"/>
  <c r="A146" i="25"/>
  <c r="B146" i="25"/>
  <c r="I146" i="25"/>
  <c r="J146" i="25"/>
  <c r="K146" i="25"/>
  <c r="L146" i="25"/>
  <c r="M146" i="25"/>
  <c r="N146" i="25"/>
  <c r="P146" i="25"/>
  <c r="Q146" i="25"/>
  <c r="R146" i="25"/>
  <c r="S146" i="25"/>
  <c r="T146" i="25"/>
  <c r="U146" i="25"/>
  <c r="V146" i="25"/>
  <c r="W146" i="25"/>
  <c r="A147" i="25"/>
  <c r="B147" i="25"/>
  <c r="I147" i="25"/>
  <c r="J147" i="25"/>
  <c r="K147" i="25"/>
  <c r="L147" i="25"/>
  <c r="M147" i="25"/>
  <c r="N147" i="25"/>
  <c r="P147" i="25"/>
  <c r="Q147" i="25"/>
  <c r="R147" i="25"/>
  <c r="S147" i="25"/>
  <c r="T147" i="25"/>
  <c r="U147" i="25"/>
  <c r="V147" i="25"/>
  <c r="W147" i="25"/>
  <c r="A148" i="25"/>
  <c r="B148" i="25"/>
  <c r="I148" i="25"/>
  <c r="J148" i="25"/>
  <c r="K148" i="25"/>
  <c r="L148" i="25"/>
  <c r="M148" i="25"/>
  <c r="N148" i="25"/>
  <c r="P148" i="25"/>
  <c r="Q148" i="25"/>
  <c r="R148" i="25"/>
  <c r="S148" i="25"/>
  <c r="T148" i="25"/>
  <c r="U148" i="25"/>
  <c r="V148" i="25"/>
  <c r="W148" i="25"/>
  <c r="A149" i="25"/>
  <c r="B149" i="25"/>
  <c r="I149" i="25"/>
  <c r="J149" i="25"/>
  <c r="K149" i="25"/>
  <c r="L149" i="25"/>
  <c r="M149" i="25"/>
  <c r="N149" i="25"/>
  <c r="P149" i="25"/>
  <c r="Q149" i="25"/>
  <c r="R149" i="25"/>
  <c r="S149" i="25"/>
  <c r="T149" i="25"/>
  <c r="U149" i="25"/>
  <c r="V149" i="25"/>
  <c r="W149" i="25"/>
  <c r="A150" i="25"/>
  <c r="B150" i="25"/>
  <c r="I150" i="25"/>
  <c r="J150" i="25"/>
  <c r="K150" i="25"/>
  <c r="L150" i="25"/>
  <c r="M150" i="25"/>
  <c r="N150" i="25"/>
  <c r="P150" i="25"/>
  <c r="Q150" i="25"/>
  <c r="R150" i="25"/>
  <c r="S150" i="25"/>
  <c r="T150" i="25"/>
  <c r="U150" i="25"/>
  <c r="V150" i="25"/>
  <c r="W150" i="25"/>
  <c r="A151" i="25"/>
  <c r="B151" i="25"/>
  <c r="I151" i="25"/>
  <c r="J151" i="25"/>
  <c r="K151" i="25"/>
  <c r="L151" i="25"/>
  <c r="M151" i="25"/>
  <c r="N151" i="25"/>
  <c r="P151" i="25"/>
  <c r="Q151" i="25"/>
  <c r="R151" i="25"/>
  <c r="S151" i="25"/>
  <c r="T151" i="25"/>
  <c r="U151" i="25"/>
  <c r="V151" i="25"/>
  <c r="W151" i="25"/>
  <c r="A152" i="25"/>
  <c r="B152" i="25"/>
  <c r="I152" i="25"/>
  <c r="J152" i="25"/>
  <c r="K152" i="25"/>
  <c r="L152" i="25"/>
  <c r="M152" i="25"/>
  <c r="N152" i="25"/>
  <c r="P152" i="25"/>
  <c r="Q152" i="25"/>
  <c r="R152" i="25"/>
  <c r="S152" i="25"/>
  <c r="T152" i="25"/>
  <c r="U152" i="25"/>
  <c r="V152" i="25"/>
  <c r="W152" i="25"/>
  <c r="A153" i="25"/>
  <c r="B153" i="25"/>
  <c r="I153" i="25"/>
  <c r="J153" i="25"/>
  <c r="K153" i="25"/>
  <c r="L153" i="25"/>
  <c r="M153" i="25"/>
  <c r="N153" i="25"/>
  <c r="P153" i="25"/>
  <c r="Q153" i="25"/>
  <c r="R153" i="25"/>
  <c r="S153" i="25"/>
  <c r="T153" i="25"/>
  <c r="U153" i="25"/>
  <c r="V153" i="25"/>
  <c r="W153" i="25"/>
  <c r="A154" i="25"/>
  <c r="B154" i="25"/>
  <c r="I154" i="25"/>
  <c r="J154" i="25"/>
  <c r="K154" i="25"/>
  <c r="L154" i="25"/>
  <c r="M154" i="25"/>
  <c r="N154" i="25"/>
  <c r="P154" i="25"/>
  <c r="Q154" i="25"/>
  <c r="R154" i="25"/>
  <c r="S154" i="25"/>
  <c r="T154" i="25"/>
  <c r="U154" i="25"/>
  <c r="V154" i="25"/>
  <c r="W154" i="25"/>
  <c r="A155" i="25"/>
  <c r="B155" i="25"/>
  <c r="I155" i="25"/>
  <c r="J155" i="25"/>
  <c r="K155" i="25"/>
  <c r="L155" i="25"/>
  <c r="M155" i="25"/>
  <c r="N155" i="25"/>
  <c r="P155" i="25"/>
  <c r="Q155" i="25"/>
  <c r="R155" i="25"/>
  <c r="S155" i="25"/>
  <c r="T155" i="25"/>
  <c r="U155" i="25"/>
  <c r="V155" i="25"/>
  <c r="W155" i="25"/>
  <c r="A156" i="25"/>
  <c r="B156" i="25"/>
  <c r="I156" i="25"/>
  <c r="J156" i="25"/>
  <c r="K156" i="25"/>
  <c r="L156" i="25"/>
  <c r="M156" i="25"/>
  <c r="N156" i="25"/>
  <c r="P156" i="25"/>
  <c r="Q156" i="25"/>
  <c r="R156" i="25"/>
  <c r="S156" i="25"/>
  <c r="T156" i="25"/>
  <c r="U156" i="25"/>
  <c r="V156" i="25"/>
  <c r="W156" i="25"/>
  <c r="A157" i="25"/>
  <c r="B157" i="25"/>
  <c r="I157" i="25"/>
  <c r="J157" i="25"/>
  <c r="K157" i="25"/>
  <c r="L157" i="25"/>
  <c r="M157" i="25"/>
  <c r="N157" i="25"/>
  <c r="P157" i="25"/>
  <c r="Q157" i="25"/>
  <c r="R157" i="25"/>
  <c r="S157" i="25"/>
  <c r="T157" i="25"/>
  <c r="U157" i="25"/>
  <c r="V157" i="25"/>
  <c r="W157" i="25"/>
  <c r="A158" i="25"/>
  <c r="B158" i="25"/>
  <c r="I158" i="25"/>
  <c r="J158" i="25"/>
  <c r="K158" i="25"/>
  <c r="L158" i="25"/>
  <c r="M158" i="25"/>
  <c r="N158" i="25"/>
  <c r="P158" i="25"/>
  <c r="Q158" i="25"/>
  <c r="R158" i="25"/>
  <c r="S158" i="25"/>
  <c r="T158" i="25"/>
  <c r="U158" i="25"/>
  <c r="V158" i="25"/>
  <c r="W158" i="25"/>
  <c r="A159" i="25"/>
  <c r="B159" i="25"/>
  <c r="I159" i="25"/>
  <c r="J159" i="25"/>
  <c r="K159" i="25"/>
  <c r="L159" i="25"/>
  <c r="M159" i="25"/>
  <c r="N159" i="25"/>
  <c r="P159" i="25"/>
  <c r="Q159" i="25"/>
  <c r="R159" i="25"/>
  <c r="S159" i="25"/>
  <c r="T159" i="25"/>
  <c r="U159" i="25"/>
  <c r="V159" i="25"/>
  <c r="W159" i="25"/>
  <c r="A160" i="25"/>
  <c r="B160" i="25"/>
  <c r="I160" i="25"/>
  <c r="J160" i="25"/>
  <c r="K160" i="25"/>
  <c r="L160" i="25"/>
  <c r="M160" i="25"/>
  <c r="N160" i="25"/>
  <c r="P160" i="25"/>
  <c r="Q160" i="25"/>
  <c r="R160" i="25"/>
  <c r="S160" i="25"/>
  <c r="T160" i="25"/>
  <c r="U160" i="25"/>
  <c r="V160" i="25"/>
  <c r="W160" i="25"/>
  <c r="A161" i="25"/>
  <c r="B161" i="25"/>
  <c r="I161" i="25"/>
  <c r="J161" i="25"/>
  <c r="K161" i="25"/>
  <c r="L161" i="25"/>
  <c r="M161" i="25"/>
  <c r="N161" i="25"/>
  <c r="P161" i="25"/>
  <c r="Q161" i="25"/>
  <c r="R161" i="25"/>
  <c r="S161" i="25"/>
  <c r="T161" i="25"/>
  <c r="U161" i="25"/>
  <c r="V161" i="25"/>
  <c r="W161" i="25"/>
  <c r="A162" i="25"/>
  <c r="B162" i="25"/>
  <c r="I162" i="25"/>
  <c r="J162" i="25"/>
  <c r="K162" i="25"/>
  <c r="L162" i="25"/>
  <c r="M162" i="25"/>
  <c r="N162" i="25"/>
  <c r="P162" i="25"/>
  <c r="Q162" i="25"/>
  <c r="R162" i="25"/>
  <c r="S162" i="25"/>
  <c r="T162" i="25"/>
  <c r="U162" i="25"/>
  <c r="V162" i="25"/>
  <c r="W162" i="25"/>
  <c r="A163" i="25"/>
  <c r="B163" i="25"/>
  <c r="I163" i="25"/>
  <c r="J163" i="25"/>
  <c r="K163" i="25"/>
  <c r="L163" i="25"/>
  <c r="M163" i="25"/>
  <c r="N163" i="25"/>
  <c r="P163" i="25"/>
  <c r="Q163" i="25"/>
  <c r="R163" i="25"/>
  <c r="S163" i="25"/>
  <c r="T163" i="25"/>
  <c r="U163" i="25"/>
  <c r="V163" i="25"/>
  <c r="W163" i="25"/>
  <c r="A164" i="25"/>
  <c r="B164" i="25"/>
  <c r="I164" i="25"/>
  <c r="J164" i="25"/>
  <c r="K164" i="25"/>
  <c r="L164" i="25"/>
  <c r="M164" i="25"/>
  <c r="N164" i="25"/>
  <c r="P164" i="25"/>
  <c r="Q164" i="25"/>
  <c r="R164" i="25"/>
  <c r="S164" i="25"/>
  <c r="T164" i="25"/>
  <c r="U164" i="25"/>
  <c r="V164" i="25"/>
  <c r="W164" i="25"/>
  <c r="A165" i="25"/>
  <c r="B165" i="25"/>
  <c r="I165" i="25"/>
  <c r="J165" i="25"/>
  <c r="K165" i="25"/>
  <c r="L165" i="25"/>
  <c r="M165" i="25"/>
  <c r="N165" i="25"/>
  <c r="P165" i="25"/>
  <c r="Q165" i="25"/>
  <c r="R165" i="25"/>
  <c r="S165" i="25"/>
  <c r="T165" i="25"/>
  <c r="U165" i="25"/>
  <c r="V165" i="25"/>
  <c r="W165" i="25"/>
  <c r="A166" i="25"/>
  <c r="B166" i="25"/>
  <c r="I166" i="25"/>
  <c r="J166" i="25"/>
  <c r="K166" i="25"/>
  <c r="L166" i="25"/>
  <c r="M166" i="25"/>
  <c r="N166" i="25"/>
  <c r="P166" i="25"/>
  <c r="Q166" i="25"/>
  <c r="R166" i="25"/>
  <c r="S166" i="25"/>
  <c r="T166" i="25"/>
  <c r="U166" i="25"/>
  <c r="V166" i="25"/>
  <c r="W166" i="25"/>
  <c r="A167" i="25"/>
  <c r="B167" i="25"/>
  <c r="I167" i="25"/>
  <c r="J167" i="25"/>
  <c r="K167" i="25"/>
  <c r="L167" i="25"/>
  <c r="M167" i="25"/>
  <c r="N167" i="25"/>
  <c r="P167" i="25"/>
  <c r="Q167" i="25"/>
  <c r="R167" i="25"/>
  <c r="S167" i="25"/>
  <c r="T167" i="25"/>
  <c r="U167" i="25"/>
  <c r="V167" i="25"/>
  <c r="W167" i="25"/>
  <c r="A168" i="25"/>
  <c r="B168" i="25"/>
  <c r="I168" i="25"/>
  <c r="J168" i="25"/>
  <c r="K168" i="25"/>
  <c r="L168" i="25"/>
  <c r="M168" i="25"/>
  <c r="N168" i="25"/>
  <c r="P168" i="25"/>
  <c r="Q168" i="25"/>
  <c r="R168" i="25"/>
  <c r="S168" i="25"/>
  <c r="T168" i="25"/>
  <c r="U168" i="25"/>
  <c r="V168" i="25"/>
  <c r="W168" i="25"/>
  <c r="A169" i="25"/>
  <c r="B169" i="25"/>
  <c r="I169" i="25"/>
  <c r="J169" i="25"/>
  <c r="K169" i="25"/>
  <c r="L169" i="25"/>
  <c r="M169" i="25"/>
  <c r="N169" i="25"/>
  <c r="P169" i="25"/>
  <c r="Q169" i="25"/>
  <c r="R169" i="25"/>
  <c r="S169" i="25"/>
  <c r="T169" i="25"/>
  <c r="U169" i="25"/>
  <c r="V169" i="25"/>
  <c r="W169" i="25"/>
  <c r="A170" i="25"/>
  <c r="B170" i="25"/>
  <c r="I170" i="25"/>
  <c r="J170" i="25"/>
  <c r="K170" i="25"/>
  <c r="L170" i="25"/>
  <c r="M170" i="25"/>
  <c r="N170" i="25"/>
  <c r="P170" i="25"/>
  <c r="Q170" i="25"/>
  <c r="R170" i="25"/>
  <c r="S170" i="25"/>
  <c r="T170" i="25"/>
  <c r="U170" i="25"/>
  <c r="V170" i="25"/>
  <c r="W170" i="25"/>
  <c r="A171" i="25"/>
  <c r="B171" i="25"/>
  <c r="I171" i="25"/>
  <c r="J171" i="25"/>
  <c r="K171" i="25"/>
  <c r="L171" i="25"/>
  <c r="M171" i="25"/>
  <c r="N171" i="25"/>
  <c r="P171" i="25"/>
  <c r="Q171" i="25"/>
  <c r="R171" i="25"/>
  <c r="S171" i="25"/>
  <c r="T171" i="25"/>
  <c r="U171" i="25"/>
  <c r="V171" i="25"/>
  <c r="W171" i="25"/>
  <c r="A172" i="25"/>
  <c r="B172" i="25"/>
  <c r="I172" i="25"/>
  <c r="J172" i="25"/>
  <c r="K172" i="25"/>
  <c r="L172" i="25"/>
  <c r="M172" i="25"/>
  <c r="N172" i="25"/>
  <c r="P172" i="25"/>
  <c r="Q172" i="25"/>
  <c r="R172" i="25"/>
  <c r="S172" i="25"/>
  <c r="T172" i="25"/>
  <c r="U172" i="25"/>
  <c r="V172" i="25"/>
  <c r="W172" i="25"/>
  <c r="A173" i="25"/>
  <c r="B173" i="25"/>
  <c r="I173" i="25"/>
  <c r="J173" i="25"/>
  <c r="K173" i="25"/>
  <c r="L173" i="25"/>
  <c r="M173" i="25"/>
  <c r="N173" i="25"/>
  <c r="P173" i="25"/>
  <c r="Q173" i="25"/>
  <c r="R173" i="25"/>
  <c r="S173" i="25"/>
  <c r="T173" i="25"/>
  <c r="U173" i="25"/>
  <c r="V173" i="25"/>
  <c r="W173" i="25"/>
  <c r="A174" i="25"/>
  <c r="B174" i="25"/>
  <c r="I174" i="25"/>
  <c r="J174" i="25"/>
  <c r="K174" i="25"/>
  <c r="L174" i="25"/>
  <c r="M174" i="25"/>
  <c r="N174" i="25"/>
  <c r="P174" i="25"/>
  <c r="Q174" i="25"/>
  <c r="R174" i="25"/>
  <c r="S174" i="25"/>
  <c r="T174" i="25"/>
  <c r="U174" i="25"/>
  <c r="V174" i="25"/>
  <c r="W174" i="25"/>
  <c r="A175" i="25"/>
  <c r="B175" i="25"/>
  <c r="I175" i="25"/>
  <c r="J175" i="25"/>
  <c r="K175" i="25"/>
  <c r="L175" i="25"/>
  <c r="M175" i="25"/>
  <c r="N175" i="25"/>
  <c r="P175" i="25"/>
  <c r="Q175" i="25"/>
  <c r="R175" i="25"/>
  <c r="S175" i="25"/>
  <c r="T175" i="25"/>
  <c r="U175" i="25"/>
  <c r="V175" i="25"/>
  <c r="W175" i="25"/>
  <c r="A176" i="25"/>
  <c r="B176" i="25"/>
  <c r="I176" i="25"/>
  <c r="J176" i="25"/>
  <c r="K176" i="25"/>
  <c r="L176" i="25"/>
  <c r="M176" i="25"/>
  <c r="N176" i="25"/>
  <c r="P176" i="25"/>
  <c r="Q176" i="25"/>
  <c r="R176" i="25"/>
  <c r="S176" i="25"/>
  <c r="T176" i="25"/>
  <c r="U176" i="25"/>
  <c r="V176" i="25"/>
  <c r="W176" i="25"/>
  <c r="A177" i="25"/>
  <c r="B177" i="25"/>
  <c r="I177" i="25"/>
  <c r="J177" i="25"/>
  <c r="K177" i="25"/>
  <c r="L177" i="25"/>
  <c r="M177" i="25"/>
  <c r="N177" i="25"/>
  <c r="P177" i="25"/>
  <c r="Q177" i="25"/>
  <c r="R177" i="25"/>
  <c r="S177" i="25"/>
  <c r="T177" i="25"/>
  <c r="U177" i="25"/>
  <c r="V177" i="25"/>
  <c r="W177" i="25"/>
  <c r="A178" i="25"/>
  <c r="B178" i="25"/>
  <c r="I178" i="25"/>
  <c r="J178" i="25"/>
  <c r="K178" i="25"/>
  <c r="L178" i="25"/>
  <c r="M178" i="25"/>
  <c r="N178" i="25"/>
  <c r="P178" i="25"/>
  <c r="Q178" i="25"/>
  <c r="R178" i="25"/>
  <c r="S178" i="25"/>
  <c r="T178" i="25"/>
  <c r="U178" i="25"/>
  <c r="V178" i="25"/>
  <c r="W178" i="25"/>
  <c r="A179" i="25"/>
  <c r="B179" i="25"/>
  <c r="I179" i="25"/>
  <c r="J179" i="25"/>
  <c r="K179" i="25"/>
  <c r="L179" i="25"/>
  <c r="M179" i="25"/>
  <c r="N179" i="25"/>
  <c r="P179" i="25"/>
  <c r="Q179" i="25"/>
  <c r="R179" i="25"/>
  <c r="S179" i="25"/>
  <c r="T179" i="25"/>
  <c r="U179" i="25"/>
  <c r="V179" i="25"/>
  <c r="W179" i="25"/>
  <c r="A180" i="25"/>
  <c r="B180" i="25"/>
  <c r="I180" i="25"/>
  <c r="J180" i="25"/>
  <c r="K180" i="25"/>
  <c r="L180" i="25"/>
  <c r="M180" i="25"/>
  <c r="N180" i="25"/>
  <c r="P180" i="25"/>
  <c r="Q180" i="25"/>
  <c r="R180" i="25"/>
  <c r="S180" i="25"/>
  <c r="T180" i="25"/>
  <c r="U180" i="25"/>
  <c r="V180" i="25"/>
  <c r="W180" i="25"/>
  <c r="A181" i="25"/>
  <c r="B181" i="25"/>
  <c r="I181" i="25"/>
  <c r="J181" i="25"/>
  <c r="K181" i="25"/>
  <c r="L181" i="25"/>
  <c r="M181" i="25"/>
  <c r="N181" i="25"/>
  <c r="P181" i="25"/>
  <c r="Q181" i="25"/>
  <c r="R181" i="25"/>
  <c r="S181" i="25"/>
  <c r="T181" i="25"/>
  <c r="U181" i="25"/>
  <c r="V181" i="25"/>
  <c r="W181" i="25"/>
  <c r="A182" i="25"/>
  <c r="B182" i="25"/>
  <c r="I182" i="25"/>
  <c r="J182" i="25"/>
  <c r="K182" i="25"/>
  <c r="L182" i="25"/>
  <c r="M182" i="25"/>
  <c r="N182" i="25"/>
  <c r="P182" i="25"/>
  <c r="Q182" i="25"/>
  <c r="R182" i="25"/>
  <c r="S182" i="25"/>
  <c r="T182" i="25"/>
  <c r="U182" i="25"/>
  <c r="V182" i="25"/>
  <c r="W182" i="25"/>
  <c r="A183" i="25"/>
  <c r="B183" i="25"/>
  <c r="I183" i="25"/>
  <c r="J183" i="25"/>
  <c r="K183" i="25"/>
  <c r="L183" i="25"/>
  <c r="M183" i="25"/>
  <c r="N183" i="25"/>
  <c r="P183" i="25"/>
  <c r="Q183" i="25"/>
  <c r="R183" i="25"/>
  <c r="S183" i="25"/>
  <c r="T183" i="25"/>
  <c r="U183" i="25"/>
  <c r="V183" i="25"/>
  <c r="W183" i="25"/>
  <c r="A184" i="25"/>
  <c r="B184" i="25"/>
  <c r="I184" i="25"/>
  <c r="J184" i="25"/>
  <c r="K184" i="25"/>
  <c r="L184" i="25"/>
  <c r="M184" i="25"/>
  <c r="N184" i="25"/>
  <c r="P184" i="25"/>
  <c r="Q184" i="25"/>
  <c r="R184" i="25"/>
  <c r="S184" i="25"/>
  <c r="T184" i="25"/>
  <c r="U184" i="25"/>
  <c r="V184" i="25"/>
  <c r="W184" i="25"/>
  <c r="A185" i="25"/>
  <c r="B185" i="25"/>
  <c r="I185" i="25"/>
  <c r="J185" i="25"/>
  <c r="K185" i="25"/>
  <c r="L185" i="25"/>
  <c r="M185" i="25"/>
  <c r="N185" i="25"/>
  <c r="P185" i="25"/>
  <c r="Q185" i="25"/>
  <c r="R185" i="25"/>
  <c r="S185" i="25"/>
  <c r="T185" i="25"/>
  <c r="U185" i="25"/>
  <c r="V185" i="25"/>
  <c r="W185" i="25"/>
  <c r="A186" i="25"/>
  <c r="B186" i="25"/>
  <c r="I186" i="25"/>
  <c r="J186" i="25"/>
  <c r="K186" i="25"/>
  <c r="L186" i="25"/>
  <c r="M186" i="25"/>
  <c r="N186" i="25"/>
  <c r="P186" i="25"/>
  <c r="Q186" i="25"/>
  <c r="R186" i="25"/>
  <c r="S186" i="25"/>
  <c r="T186" i="25"/>
  <c r="U186" i="25"/>
  <c r="V186" i="25"/>
  <c r="W186" i="25"/>
  <c r="A187" i="25"/>
  <c r="B187" i="25"/>
  <c r="I187" i="25"/>
  <c r="J187" i="25"/>
  <c r="K187" i="25"/>
  <c r="L187" i="25"/>
  <c r="M187" i="25"/>
  <c r="N187" i="25"/>
  <c r="P187" i="25"/>
  <c r="Q187" i="25"/>
  <c r="R187" i="25"/>
  <c r="S187" i="25"/>
  <c r="T187" i="25"/>
  <c r="U187" i="25"/>
  <c r="V187" i="25"/>
  <c r="W187" i="25"/>
  <c r="A188" i="25"/>
  <c r="B188" i="25"/>
  <c r="I188" i="25"/>
  <c r="J188" i="25"/>
  <c r="K188" i="25"/>
  <c r="L188" i="25"/>
  <c r="M188" i="25"/>
  <c r="N188" i="25"/>
  <c r="P188" i="25"/>
  <c r="Q188" i="25"/>
  <c r="R188" i="25"/>
  <c r="S188" i="25"/>
  <c r="T188" i="25"/>
  <c r="U188" i="25"/>
  <c r="V188" i="25"/>
  <c r="W188" i="25"/>
  <c r="A189" i="25"/>
  <c r="B189" i="25"/>
  <c r="I189" i="25"/>
  <c r="J189" i="25"/>
  <c r="K189" i="25"/>
  <c r="L189" i="25"/>
  <c r="M189" i="25"/>
  <c r="N189" i="25"/>
  <c r="P189" i="25"/>
  <c r="Q189" i="25"/>
  <c r="R189" i="25"/>
  <c r="S189" i="25"/>
  <c r="T189" i="25"/>
  <c r="U189" i="25"/>
  <c r="V189" i="25"/>
  <c r="W189" i="25"/>
  <c r="A190" i="25"/>
  <c r="B190" i="25"/>
  <c r="I190" i="25"/>
  <c r="J190" i="25"/>
  <c r="K190" i="25"/>
  <c r="L190" i="25"/>
  <c r="M190" i="25"/>
  <c r="N190" i="25"/>
  <c r="P190" i="25"/>
  <c r="Q190" i="25"/>
  <c r="R190" i="25"/>
  <c r="S190" i="25"/>
  <c r="T190" i="25"/>
  <c r="U190" i="25"/>
  <c r="V190" i="25"/>
  <c r="W190" i="25"/>
  <c r="A191" i="25"/>
  <c r="B191" i="25"/>
  <c r="I191" i="25"/>
  <c r="J191" i="25"/>
  <c r="K191" i="25"/>
  <c r="L191" i="25"/>
  <c r="M191" i="25"/>
  <c r="N191" i="25"/>
  <c r="P191" i="25"/>
  <c r="Q191" i="25"/>
  <c r="R191" i="25"/>
  <c r="S191" i="25"/>
  <c r="T191" i="25"/>
  <c r="U191" i="25"/>
  <c r="V191" i="25"/>
  <c r="W191" i="25"/>
  <c r="A192" i="25"/>
  <c r="B192" i="25"/>
  <c r="I192" i="25"/>
  <c r="J192" i="25"/>
  <c r="K192" i="25"/>
  <c r="L192" i="25"/>
  <c r="M192" i="25"/>
  <c r="N192" i="25"/>
  <c r="P192" i="25"/>
  <c r="Q192" i="25"/>
  <c r="R192" i="25"/>
  <c r="S192" i="25"/>
  <c r="T192" i="25"/>
  <c r="U192" i="25"/>
  <c r="V192" i="25"/>
  <c r="W192" i="25"/>
  <c r="A193" i="25"/>
  <c r="B193" i="25"/>
  <c r="I193" i="25"/>
  <c r="J193" i="25"/>
  <c r="K193" i="25"/>
  <c r="L193" i="25"/>
  <c r="M193" i="25"/>
  <c r="N193" i="25"/>
  <c r="P193" i="25"/>
  <c r="Q193" i="25"/>
  <c r="R193" i="25"/>
  <c r="S193" i="25"/>
  <c r="T193" i="25"/>
  <c r="U193" i="25"/>
  <c r="V193" i="25"/>
  <c r="W193" i="25"/>
  <c r="A194" i="25"/>
  <c r="B194" i="25"/>
  <c r="I194" i="25"/>
  <c r="J194" i="25"/>
  <c r="K194" i="25"/>
  <c r="L194" i="25"/>
  <c r="M194" i="25"/>
  <c r="N194" i="25"/>
  <c r="P194" i="25"/>
  <c r="Q194" i="25"/>
  <c r="R194" i="25"/>
  <c r="S194" i="25"/>
  <c r="T194" i="25"/>
  <c r="U194" i="25"/>
  <c r="V194" i="25"/>
  <c r="W194" i="25"/>
  <c r="A195" i="25"/>
  <c r="B195" i="25"/>
  <c r="I195" i="25"/>
  <c r="J195" i="25"/>
  <c r="K195" i="25"/>
  <c r="L195" i="25"/>
  <c r="M195" i="25"/>
  <c r="N195" i="25"/>
  <c r="P195" i="25"/>
  <c r="Q195" i="25"/>
  <c r="R195" i="25"/>
  <c r="S195" i="25"/>
  <c r="T195" i="25"/>
  <c r="U195" i="25"/>
  <c r="V195" i="25"/>
  <c r="W195" i="25"/>
  <c r="A196" i="25"/>
  <c r="B196" i="25"/>
  <c r="I196" i="25"/>
  <c r="J196" i="25"/>
  <c r="K196" i="25"/>
  <c r="L196" i="25"/>
  <c r="M196" i="25"/>
  <c r="N196" i="25"/>
  <c r="P196" i="25"/>
  <c r="Q196" i="25"/>
  <c r="R196" i="25"/>
  <c r="S196" i="25"/>
  <c r="T196" i="25"/>
  <c r="U196" i="25"/>
  <c r="V196" i="25"/>
  <c r="W196" i="25"/>
  <c r="A197" i="25"/>
  <c r="B197" i="25"/>
  <c r="I197" i="25"/>
  <c r="J197" i="25"/>
  <c r="K197" i="25"/>
  <c r="L197" i="25"/>
  <c r="M197" i="25"/>
  <c r="N197" i="25"/>
  <c r="P197" i="25"/>
  <c r="Q197" i="25"/>
  <c r="R197" i="25"/>
  <c r="S197" i="25"/>
  <c r="T197" i="25"/>
  <c r="U197" i="25"/>
  <c r="V197" i="25"/>
  <c r="W197" i="25"/>
  <c r="A198" i="25"/>
  <c r="B198" i="25"/>
  <c r="I198" i="25"/>
  <c r="J198" i="25"/>
  <c r="K198" i="25"/>
  <c r="L198" i="25"/>
  <c r="M198" i="25"/>
  <c r="N198" i="25"/>
  <c r="P198" i="25"/>
  <c r="Q198" i="25"/>
  <c r="R198" i="25"/>
  <c r="S198" i="25"/>
  <c r="T198" i="25"/>
  <c r="U198" i="25"/>
  <c r="V198" i="25"/>
  <c r="W198" i="25"/>
  <c r="A199" i="25"/>
  <c r="B199" i="25"/>
  <c r="I199" i="25"/>
  <c r="J199" i="25"/>
  <c r="K199" i="25"/>
  <c r="L199" i="25"/>
  <c r="M199" i="25"/>
  <c r="N199" i="25"/>
  <c r="P199" i="25"/>
  <c r="Q199" i="25"/>
  <c r="R199" i="25"/>
  <c r="S199" i="25"/>
  <c r="T199" i="25"/>
  <c r="U199" i="25"/>
  <c r="V199" i="25"/>
  <c r="W199" i="25"/>
  <c r="A200" i="25"/>
  <c r="B200" i="25"/>
  <c r="I200" i="25"/>
  <c r="J200" i="25"/>
  <c r="K200" i="25"/>
  <c r="L200" i="25"/>
  <c r="M200" i="25"/>
  <c r="N200" i="25"/>
  <c r="P200" i="25"/>
  <c r="Q200" i="25"/>
  <c r="R200" i="25"/>
  <c r="S200" i="25"/>
  <c r="T200" i="25"/>
  <c r="U200" i="25"/>
  <c r="V200" i="25"/>
  <c r="W200" i="25"/>
  <c r="A201" i="25"/>
  <c r="B201" i="25"/>
  <c r="I201" i="25"/>
  <c r="J201" i="25"/>
  <c r="K201" i="25"/>
  <c r="L201" i="25"/>
  <c r="M201" i="25"/>
  <c r="N201" i="25"/>
  <c r="P201" i="25"/>
  <c r="Q201" i="25"/>
  <c r="R201" i="25"/>
  <c r="S201" i="25"/>
  <c r="T201" i="25"/>
  <c r="U201" i="25"/>
  <c r="V201" i="25"/>
  <c r="W201" i="25"/>
  <c r="A202" i="25"/>
  <c r="B202" i="25"/>
  <c r="I202" i="25"/>
  <c r="J202" i="25"/>
  <c r="K202" i="25"/>
  <c r="L202" i="25"/>
  <c r="M202" i="25"/>
  <c r="N202" i="25"/>
  <c r="P202" i="25"/>
  <c r="Q202" i="25"/>
  <c r="R202" i="25"/>
  <c r="S202" i="25"/>
  <c r="T202" i="25"/>
  <c r="U202" i="25"/>
  <c r="V202" i="25"/>
  <c r="W202" i="25"/>
  <c r="A203" i="25"/>
  <c r="B203" i="25"/>
  <c r="I203" i="25"/>
  <c r="J203" i="25"/>
  <c r="K203" i="25"/>
  <c r="L203" i="25"/>
  <c r="M203" i="25"/>
  <c r="N203" i="25"/>
  <c r="P203" i="25"/>
  <c r="Q203" i="25"/>
  <c r="R203" i="25"/>
  <c r="S203" i="25"/>
  <c r="T203" i="25"/>
  <c r="U203" i="25"/>
  <c r="V203" i="25"/>
  <c r="W203" i="25"/>
  <c r="A204" i="25"/>
  <c r="B204" i="25"/>
  <c r="I204" i="25"/>
  <c r="J204" i="25"/>
  <c r="K204" i="25"/>
  <c r="L204" i="25"/>
  <c r="M204" i="25"/>
  <c r="N204" i="25"/>
  <c r="P204" i="25"/>
  <c r="Q204" i="25"/>
  <c r="R204" i="25"/>
  <c r="S204" i="25"/>
  <c r="T204" i="25"/>
  <c r="U204" i="25"/>
  <c r="V204" i="25"/>
  <c r="W204" i="25"/>
  <c r="A205" i="25"/>
  <c r="B205" i="25"/>
  <c r="I205" i="25"/>
  <c r="J205" i="25"/>
  <c r="K205" i="25"/>
  <c r="L205" i="25"/>
  <c r="M205" i="25"/>
  <c r="N205" i="25"/>
  <c r="P205" i="25"/>
  <c r="Q205" i="25"/>
  <c r="R205" i="25"/>
  <c r="S205" i="25"/>
  <c r="T205" i="25"/>
  <c r="U205" i="25"/>
  <c r="V205" i="25"/>
  <c r="W205" i="25"/>
  <c r="A206" i="25"/>
  <c r="B206" i="25"/>
  <c r="I206" i="25"/>
  <c r="J206" i="25"/>
  <c r="K206" i="25"/>
  <c r="L206" i="25"/>
  <c r="M206" i="25"/>
  <c r="N206" i="25"/>
  <c r="P206" i="25"/>
  <c r="Q206" i="25"/>
  <c r="R206" i="25"/>
  <c r="S206" i="25"/>
  <c r="T206" i="25"/>
  <c r="U206" i="25"/>
  <c r="V206" i="25"/>
  <c r="W206" i="25"/>
  <c r="A207" i="25"/>
  <c r="B207" i="25"/>
  <c r="I207" i="25"/>
  <c r="J207" i="25"/>
  <c r="K207" i="25"/>
  <c r="L207" i="25"/>
  <c r="M207" i="25"/>
  <c r="N207" i="25"/>
  <c r="P207" i="25"/>
  <c r="Q207" i="25"/>
  <c r="R207" i="25"/>
  <c r="S207" i="25"/>
  <c r="T207" i="25"/>
  <c r="U207" i="25"/>
  <c r="V207" i="25"/>
  <c r="W207" i="25"/>
  <c r="A208" i="25"/>
  <c r="B208" i="25"/>
  <c r="I208" i="25"/>
  <c r="J208" i="25"/>
  <c r="K208" i="25"/>
  <c r="L208" i="25"/>
  <c r="M208" i="25"/>
  <c r="N208" i="25"/>
  <c r="P208" i="25"/>
  <c r="Q208" i="25"/>
  <c r="R208" i="25"/>
  <c r="S208" i="25"/>
  <c r="T208" i="25"/>
  <c r="U208" i="25"/>
  <c r="V208" i="25"/>
  <c r="W208" i="25"/>
  <c r="A209" i="25"/>
  <c r="B209" i="25"/>
  <c r="I209" i="25"/>
  <c r="J209" i="25"/>
  <c r="K209" i="25"/>
  <c r="L209" i="25"/>
  <c r="M209" i="25"/>
  <c r="N209" i="25"/>
  <c r="P209" i="25"/>
  <c r="Q209" i="25"/>
  <c r="R209" i="25"/>
  <c r="S209" i="25"/>
  <c r="T209" i="25"/>
  <c r="U209" i="25"/>
  <c r="V209" i="25"/>
  <c r="W209" i="25"/>
  <c r="A210" i="25"/>
  <c r="B210" i="25"/>
  <c r="I210" i="25"/>
  <c r="J210" i="25"/>
  <c r="K210" i="25"/>
  <c r="L210" i="25"/>
  <c r="M210" i="25"/>
  <c r="N210" i="25"/>
  <c r="P210" i="25"/>
  <c r="Q210" i="25"/>
  <c r="R210" i="25"/>
  <c r="S210" i="25"/>
  <c r="T210" i="25"/>
  <c r="U210" i="25"/>
  <c r="V210" i="25"/>
  <c r="W210" i="25"/>
  <c r="A211" i="25"/>
  <c r="B211" i="25"/>
  <c r="I211" i="25"/>
  <c r="J211" i="25"/>
  <c r="K211" i="25"/>
  <c r="L211" i="25"/>
  <c r="M211" i="25"/>
  <c r="N211" i="25"/>
  <c r="P211" i="25"/>
  <c r="Q211" i="25"/>
  <c r="R211" i="25"/>
  <c r="S211" i="25"/>
  <c r="T211" i="25"/>
  <c r="U211" i="25"/>
  <c r="V211" i="25"/>
  <c r="W211" i="25"/>
  <c r="A212" i="25"/>
  <c r="B212" i="25"/>
  <c r="I212" i="25"/>
  <c r="J212" i="25"/>
  <c r="K212" i="25"/>
  <c r="L212" i="25"/>
  <c r="M212" i="25"/>
  <c r="N212" i="25"/>
  <c r="P212" i="25"/>
  <c r="Q212" i="25"/>
  <c r="R212" i="25"/>
  <c r="S212" i="25"/>
  <c r="T212" i="25"/>
  <c r="U212" i="25"/>
  <c r="V212" i="25"/>
  <c r="W212" i="25"/>
  <c r="A213" i="25"/>
  <c r="B213" i="25"/>
  <c r="I213" i="25"/>
  <c r="J213" i="25"/>
  <c r="K213" i="25"/>
  <c r="L213" i="25"/>
  <c r="M213" i="25"/>
  <c r="N213" i="25"/>
  <c r="P213" i="25"/>
  <c r="Q213" i="25"/>
  <c r="R213" i="25"/>
  <c r="S213" i="25"/>
  <c r="T213" i="25"/>
  <c r="U213" i="25"/>
  <c r="V213" i="25"/>
  <c r="W213" i="25"/>
  <c r="A214" i="25"/>
  <c r="B214" i="25"/>
  <c r="I214" i="25"/>
  <c r="J214" i="25"/>
  <c r="K214" i="25"/>
  <c r="L214" i="25"/>
  <c r="M214" i="25"/>
  <c r="N214" i="25"/>
  <c r="P214" i="25"/>
  <c r="Q214" i="25"/>
  <c r="R214" i="25"/>
  <c r="S214" i="25"/>
  <c r="T214" i="25"/>
  <c r="U214" i="25"/>
  <c r="V214" i="25"/>
  <c r="W214" i="25"/>
  <c r="A215" i="25"/>
  <c r="B215" i="25"/>
  <c r="I215" i="25"/>
  <c r="J215" i="25"/>
  <c r="K215" i="25"/>
  <c r="L215" i="25"/>
  <c r="M215" i="25"/>
  <c r="N215" i="25"/>
  <c r="P215" i="25"/>
  <c r="Q215" i="25"/>
  <c r="R215" i="25"/>
  <c r="S215" i="25"/>
  <c r="T215" i="25"/>
  <c r="U215" i="25"/>
  <c r="V215" i="25"/>
  <c r="W215" i="25"/>
  <c r="A216" i="25"/>
  <c r="B216" i="25"/>
  <c r="I216" i="25"/>
  <c r="J216" i="25"/>
  <c r="K216" i="25"/>
  <c r="L216" i="25"/>
  <c r="M216" i="25"/>
  <c r="N216" i="25"/>
  <c r="P216" i="25"/>
  <c r="Q216" i="25"/>
  <c r="R216" i="25"/>
  <c r="S216" i="25"/>
  <c r="T216" i="25"/>
  <c r="U216" i="25"/>
  <c r="V216" i="25"/>
  <c r="W216" i="25"/>
  <c r="A217" i="25"/>
  <c r="B217" i="25"/>
  <c r="I217" i="25"/>
  <c r="J217" i="25"/>
  <c r="K217" i="25"/>
  <c r="L217" i="25"/>
  <c r="M217" i="25"/>
  <c r="N217" i="25"/>
  <c r="P217" i="25"/>
  <c r="Q217" i="25"/>
  <c r="R217" i="25"/>
  <c r="S217" i="25"/>
  <c r="T217" i="25"/>
  <c r="U217" i="25"/>
  <c r="V217" i="25"/>
  <c r="W217" i="25"/>
  <c r="A218" i="25"/>
  <c r="B218" i="25"/>
  <c r="I218" i="25"/>
  <c r="J218" i="25"/>
  <c r="K218" i="25"/>
  <c r="L218" i="25"/>
  <c r="M218" i="25"/>
  <c r="N218" i="25"/>
  <c r="P218" i="25"/>
  <c r="Q218" i="25"/>
  <c r="R218" i="25"/>
  <c r="S218" i="25"/>
  <c r="T218" i="25"/>
  <c r="U218" i="25"/>
  <c r="V218" i="25"/>
  <c r="W218" i="25"/>
  <c r="A219" i="25"/>
  <c r="B219" i="25"/>
  <c r="I219" i="25"/>
  <c r="J219" i="25"/>
  <c r="K219" i="25"/>
  <c r="L219" i="25"/>
  <c r="M219" i="25"/>
  <c r="N219" i="25"/>
  <c r="P219" i="25"/>
  <c r="Q219" i="25"/>
  <c r="R219" i="25"/>
  <c r="S219" i="25"/>
  <c r="T219" i="25"/>
  <c r="U219" i="25"/>
  <c r="V219" i="25"/>
  <c r="W219" i="25"/>
  <c r="A220" i="25"/>
  <c r="B220" i="25"/>
  <c r="I220" i="25"/>
  <c r="J220" i="25"/>
  <c r="K220" i="25"/>
  <c r="L220" i="25"/>
  <c r="M220" i="25"/>
  <c r="N220" i="25"/>
  <c r="P220" i="25"/>
  <c r="Q220" i="25"/>
  <c r="R220" i="25"/>
  <c r="S220" i="25"/>
  <c r="T220" i="25"/>
  <c r="U220" i="25"/>
  <c r="V220" i="25"/>
  <c r="W220" i="25"/>
  <c r="A221" i="25"/>
  <c r="B221" i="25"/>
  <c r="I221" i="25"/>
  <c r="J221" i="25"/>
  <c r="K221" i="25"/>
  <c r="L221" i="25"/>
  <c r="M221" i="25"/>
  <c r="N221" i="25"/>
  <c r="P221" i="25"/>
  <c r="Q221" i="25"/>
  <c r="R221" i="25"/>
  <c r="S221" i="25"/>
  <c r="T221" i="25"/>
  <c r="U221" i="25"/>
  <c r="V221" i="25"/>
  <c r="W221" i="25"/>
  <c r="A222" i="25"/>
  <c r="B222" i="25"/>
  <c r="I222" i="25"/>
  <c r="J222" i="25"/>
  <c r="K222" i="25"/>
  <c r="L222" i="25"/>
  <c r="M222" i="25"/>
  <c r="N222" i="25"/>
  <c r="P222" i="25"/>
  <c r="Q222" i="25"/>
  <c r="R222" i="25"/>
  <c r="S222" i="25"/>
  <c r="T222" i="25"/>
  <c r="U222" i="25"/>
  <c r="V222" i="25"/>
  <c r="W222" i="25"/>
  <c r="A223" i="25"/>
  <c r="B223" i="25"/>
  <c r="I223" i="25"/>
  <c r="J223" i="25"/>
  <c r="K223" i="25"/>
  <c r="L223" i="25"/>
  <c r="M223" i="25"/>
  <c r="N223" i="25"/>
  <c r="P223" i="25"/>
  <c r="Q223" i="25"/>
  <c r="R223" i="25"/>
  <c r="S223" i="25"/>
  <c r="T223" i="25"/>
  <c r="U223" i="25"/>
  <c r="V223" i="25"/>
  <c r="W223" i="25"/>
  <c r="A224" i="25"/>
  <c r="B224" i="25"/>
  <c r="I224" i="25"/>
  <c r="J224" i="25"/>
  <c r="K224" i="25"/>
  <c r="L224" i="25"/>
  <c r="M224" i="25"/>
  <c r="N224" i="25"/>
  <c r="P224" i="25"/>
  <c r="Q224" i="25"/>
  <c r="R224" i="25"/>
  <c r="S224" i="25"/>
  <c r="T224" i="25"/>
  <c r="U224" i="25"/>
  <c r="V224" i="25"/>
  <c r="W224" i="25"/>
  <c r="A225" i="25"/>
  <c r="B225" i="25"/>
  <c r="I225" i="25"/>
  <c r="J225" i="25"/>
  <c r="K225" i="25"/>
  <c r="L225" i="25"/>
  <c r="M225" i="25"/>
  <c r="N225" i="25"/>
  <c r="P225" i="25"/>
  <c r="Q225" i="25"/>
  <c r="R225" i="25"/>
  <c r="S225" i="25"/>
  <c r="T225" i="25"/>
  <c r="U225" i="25"/>
  <c r="V225" i="25"/>
  <c r="W225" i="25"/>
  <c r="A226" i="25"/>
  <c r="B226" i="25"/>
  <c r="I226" i="25"/>
  <c r="J226" i="25"/>
  <c r="K226" i="25"/>
  <c r="L226" i="25"/>
  <c r="M226" i="25"/>
  <c r="N226" i="25"/>
  <c r="P226" i="25"/>
  <c r="Q226" i="25"/>
  <c r="R226" i="25"/>
  <c r="S226" i="25"/>
  <c r="T226" i="25"/>
  <c r="U226" i="25"/>
  <c r="V226" i="25"/>
  <c r="W226" i="25"/>
  <c r="A227" i="25"/>
  <c r="B227" i="25"/>
  <c r="I227" i="25"/>
  <c r="J227" i="25"/>
  <c r="K227" i="25"/>
  <c r="L227" i="25"/>
  <c r="M227" i="25"/>
  <c r="N227" i="25"/>
  <c r="P227" i="25"/>
  <c r="Q227" i="25"/>
  <c r="R227" i="25"/>
  <c r="S227" i="25"/>
  <c r="T227" i="25"/>
  <c r="U227" i="25"/>
  <c r="V227" i="25"/>
  <c r="W227" i="25"/>
  <c r="A228" i="25"/>
  <c r="B228" i="25"/>
  <c r="I228" i="25"/>
  <c r="J228" i="25"/>
  <c r="K228" i="25"/>
  <c r="L228" i="25"/>
  <c r="M228" i="25"/>
  <c r="N228" i="25"/>
  <c r="P228" i="25"/>
  <c r="Q228" i="25"/>
  <c r="R228" i="25"/>
  <c r="S228" i="25"/>
  <c r="T228" i="25"/>
  <c r="U228" i="25"/>
  <c r="V228" i="25"/>
  <c r="W228" i="25"/>
  <c r="A229" i="25"/>
  <c r="B229" i="25"/>
  <c r="I229" i="25"/>
  <c r="J229" i="25"/>
  <c r="K229" i="25"/>
  <c r="L229" i="25"/>
  <c r="M229" i="25"/>
  <c r="N229" i="25"/>
  <c r="P229" i="25"/>
  <c r="Q229" i="25"/>
  <c r="R229" i="25"/>
  <c r="S229" i="25"/>
  <c r="T229" i="25"/>
  <c r="U229" i="25"/>
  <c r="V229" i="25"/>
  <c r="W229" i="25"/>
  <c r="A230" i="25"/>
  <c r="B230" i="25"/>
  <c r="I230" i="25"/>
  <c r="J230" i="25"/>
  <c r="K230" i="25"/>
  <c r="L230" i="25"/>
  <c r="M230" i="25"/>
  <c r="N230" i="25"/>
  <c r="P230" i="25"/>
  <c r="Q230" i="25"/>
  <c r="R230" i="25"/>
  <c r="S230" i="25"/>
  <c r="T230" i="25"/>
  <c r="U230" i="25"/>
  <c r="V230" i="25"/>
  <c r="W230" i="25"/>
  <c r="A231" i="25"/>
  <c r="B231" i="25"/>
  <c r="I231" i="25"/>
  <c r="J231" i="25"/>
  <c r="K231" i="25"/>
  <c r="L231" i="25"/>
  <c r="M231" i="25"/>
  <c r="N231" i="25"/>
  <c r="P231" i="25"/>
  <c r="Q231" i="25"/>
  <c r="R231" i="25"/>
  <c r="S231" i="25"/>
  <c r="T231" i="25"/>
  <c r="U231" i="25"/>
  <c r="V231" i="25"/>
  <c r="W231" i="25"/>
  <c r="A232" i="25"/>
  <c r="B232" i="25"/>
  <c r="I232" i="25"/>
  <c r="J232" i="25"/>
  <c r="K232" i="25"/>
  <c r="L232" i="25"/>
  <c r="M232" i="25"/>
  <c r="N232" i="25"/>
  <c r="P232" i="25"/>
  <c r="Q232" i="25"/>
  <c r="R232" i="25"/>
  <c r="S232" i="25"/>
  <c r="T232" i="25"/>
  <c r="U232" i="25"/>
  <c r="V232" i="25"/>
  <c r="W232" i="25"/>
  <c r="A233" i="25"/>
  <c r="B233" i="25"/>
  <c r="I233" i="25"/>
  <c r="J233" i="25"/>
  <c r="K233" i="25"/>
  <c r="L233" i="25"/>
  <c r="M233" i="25"/>
  <c r="N233" i="25"/>
  <c r="P233" i="25"/>
  <c r="Q233" i="25"/>
  <c r="R233" i="25"/>
  <c r="S233" i="25"/>
  <c r="T233" i="25"/>
  <c r="U233" i="25"/>
  <c r="V233" i="25"/>
  <c r="W233" i="25"/>
  <c r="A234" i="25"/>
  <c r="B234" i="25"/>
  <c r="I234" i="25"/>
  <c r="J234" i="25"/>
  <c r="K234" i="25"/>
  <c r="L234" i="25"/>
  <c r="M234" i="25"/>
  <c r="N234" i="25"/>
  <c r="P234" i="25"/>
  <c r="Q234" i="25"/>
  <c r="R234" i="25"/>
  <c r="S234" i="25"/>
  <c r="T234" i="25"/>
  <c r="U234" i="25"/>
  <c r="V234" i="25"/>
  <c r="W234" i="25"/>
  <c r="A235" i="25"/>
  <c r="B235" i="25"/>
  <c r="I235" i="25"/>
  <c r="J235" i="25"/>
  <c r="K235" i="25"/>
  <c r="L235" i="25"/>
  <c r="M235" i="25"/>
  <c r="N235" i="25"/>
  <c r="P235" i="25"/>
  <c r="Q235" i="25"/>
  <c r="R235" i="25"/>
  <c r="S235" i="25"/>
  <c r="T235" i="25"/>
  <c r="U235" i="25"/>
  <c r="V235" i="25"/>
  <c r="W235" i="25"/>
  <c r="A236" i="25"/>
  <c r="B236" i="25"/>
  <c r="I236" i="25"/>
  <c r="J236" i="25"/>
  <c r="K236" i="25"/>
  <c r="L236" i="25"/>
  <c r="M236" i="25"/>
  <c r="N236" i="25"/>
  <c r="P236" i="25"/>
  <c r="Q236" i="25"/>
  <c r="R236" i="25"/>
  <c r="S236" i="25"/>
  <c r="T236" i="25"/>
  <c r="U236" i="25"/>
  <c r="V236" i="25"/>
  <c r="W236" i="25"/>
  <c r="A237" i="25"/>
  <c r="B237" i="25"/>
  <c r="I237" i="25"/>
  <c r="J237" i="25"/>
  <c r="K237" i="25"/>
  <c r="L237" i="25"/>
  <c r="M237" i="25"/>
  <c r="N237" i="25"/>
  <c r="P237" i="25"/>
  <c r="Q237" i="25"/>
  <c r="R237" i="25"/>
  <c r="S237" i="25"/>
  <c r="T237" i="25"/>
  <c r="U237" i="25"/>
  <c r="V237" i="25"/>
  <c r="W237" i="25"/>
  <c r="A238" i="25"/>
  <c r="B238" i="25"/>
  <c r="I238" i="25"/>
  <c r="J238" i="25"/>
  <c r="K238" i="25"/>
  <c r="L238" i="25"/>
  <c r="M238" i="25"/>
  <c r="N238" i="25"/>
  <c r="P238" i="25"/>
  <c r="Q238" i="25"/>
  <c r="R238" i="25"/>
  <c r="S238" i="25"/>
  <c r="T238" i="25"/>
  <c r="U238" i="25"/>
  <c r="V238" i="25"/>
  <c r="W238" i="25"/>
  <c r="A239" i="25"/>
  <c r="B239" i="25"/>
  <c r="I239" i="25"/>
  <c r="J239" i="25"/>
  <c r="K239" i="25"/>
  <c r="L239" i="25"/>
  <c r="M239" i="25"/>
  <c r="N239" i="25"/>
  <c r="P239" i="25"/>
  <c r="Q239" i="25"/>
  <c r="R239" i="25"/>
  <c r="S239" i="25"/>
  <c r="T239" i="25"/>
  <c r="U239" i="25"/>
  <c r="V239" i="25"/>
  <c r="W239" i="25"/>
  <c r="A240" i="25"/>
  <c r="B240" i="25"/>
  <c r="I240" i="25"/>
  <c r="J240" i="25"/>
  <c r="K240" i="25"/>
  <c r="L240" i="25"/>
  <c r="M240" i="25"/>
  <c r="N240" i="25"/>
  <c r="P240" i="25"/>
  <c r="Q240" i="25"/>
  <c r="R240" i="25"/>
  <c r="S240" i="25"/>
  <c r="T240" i="25"/>
  <c r="U240" i="25"/>
  <c r="V240" i="25"/>
  <c r="W240" i="25"/>
  <c r="A241" i="25"/>
  <c r="B241" i="25"/>
  <c r="I241" i="25"/>
  <c r="J241" i="25"/>
  <c r="K241" i="25"/>
  <c r="L241" i="25"/>
  <c r="M241" i="25"/>
  <c r="N241" i="25"/>
  <c r="P241" i="25"/>
  <c r="Q241" i="25"/>
  <c r="R241" i="25"/>
  <c r="S241" i="25"/>
  <c r="T241" i="25"/>
  <c r="U241" i="25"/>
  <c r="V241" i="25"/>
  <c r="W241" i="25"/>
  <c r="A242" i="25"/>
  <c r="B242" i="25"/>
  <c r="I242" i="25"/>
  <c r="J242" i="25"/>
  <c r="K242" i="25"/>
  <c r="L242" i="25"/>
  <c r="M242" i="25"/>
  <c r="N242" i="25"/>
  <c r="P242" i="25"/>
  <c r="Q242" i="25"/>
  <c r="R242" i="25"/>
  <c r="S242" i="25"/>
  <c r="T242" i="25"/>
  <c r="U242" i="25"/>
  <c r="V242" i="25"/>
  <c r="W242" i="25"/>
  <c r="A243" i="25"/>
  <c r="B243" i="25"/>
  <c r="I243" i="25"/>
  <c r="J243" i="25"/>
  <c r="K243" i="25"/>
  <c r="L243" i="25"/>
  <c r="M243" i="25"/>
  <c r="N243" i="25"/>
  <c r="P243" i="25"/>
  <c r="Q243" i="25"/>
  <c r="R243" i="25"/>
  <c r="S243" i="25"/>
  <c r="T243" i="25"/>
  <c r="U243" i="25"/>
  <c r="V243" i="25"/>
  <c r="W243" i="25"/>
  <c r="A244" i="25"/>
  <c r="B244" i="25"/>
  <c r="I244" i="25"/>
  <c r="J244" i="25"/>
  <c r="K244" i="25"/>
  <c r="L244" i="25"/>
  <c r="M244" i="25"/>
  <c r="N244" i="25"/>
  <c r="P244" i="25"/>
  <c r="Q244" i="25"/>
  <c r="R244" i="25"/>
  <c r="S244" i="25"/>
  <c r="T244" i="25"/>
  <c r="U244" i="25"/>
  <c r="V244" i="25"/>
  <c r="W244" i="25"/>
  <c r="A245" i="25"/>
  <c r="B245" i="25"/>
  <c r="I245" i="25"/>
  <c r="J245" i="25"/>
  <c r="K245" i="25"/>
  <c r="L245" i="25"/>
  <c r="M245" i="25"/>
  <c r="N245" i="25"/>
  <c r="P245" i="25"/>
  <c r="Q245" i="25"/>
  <c r="R245" i="25"/>
  <c r="S245" i="25"/>
  <c r="T245" i="25"/>
  <c r="U245" i="25"/>
  <c r="V245" i="25"/>
  <c r="W245" i="25"/>
  <c r="A246" i="25"/>
  <c r="B246" i="25"/>
  <c r="I246" i="25"/>
  <c r="J246" i="25"/>
  <c r="K246" i="25"/>
  <c r="L246" i="25"/>
  <c r="M246" i="25"/>
  <c r="N246" i="25"/>
  <c r="P246" i="25"/>
  <c r="Q246" i="25"/>
  <c r="R246" i="25"/>
  <c r="S246" i="25"/>
  <c r="T246" i="25"/>
  <c r="U246" i="25"/>
  <c r="V246" i="25"/>
  <c r="W246" i="25"/>
  <c r="A247" i="25"/>
  <c r="B247" i="25"/>
  <c r="I247" i="25"/>
  <c r="J247" i="25"/>
  <c r="K247" i="25"/>
  <c r="L247" i="25"/>
  <c r="M247" i="25"/>
  <c r="N247" i="25"/>
  <c r="P247" i="25"/>
  <c r="Q247" i="25"/>
  <c r="R247" i="25"/>
  <c r="S247" i="25"/>
  <c r="T247" i="25"/>
  <c r="U247" i="25"/>
  <c r="V247" i="25"/>
  <c r="W247" i="25"/>
  <c r="A248" i="25"/>
  <c r="B248" i="25"/>
  <c r="I248" i="25"/>
  <c r="J248" i="25"/>
  <c r="K248" i="25"/>
  <c r="L248" i="25"/>
  <c r="M248" i="25"/>
  <c r="N248" i="25"/>
  <c r="P248" i="25"/>
  <c r="Q248" i="25"/>
  <c r="R248" i="25"/>
  <c r="S248" i="25"/>
  <c r="T248" i="25"/>
  <c r="U248" i="25"/>
  <c r="V248" i="25"/>
  <c r="W248" i="25"/>
  <c r="A249" i="25"/>
  <c r="B249" i="25"/>
  <c r="I249" i="25"/>
  <c r="J249" i="25"/>
  <c r="K249" i="25"/>
  <c r="L249" i="25"/>
  <c r="M249" i="25"/>
  <c r="N249" i="25"/>
  <c r="P249" i="25"/>
  <c r="Q249" i="25"/>
  <c r="R249" i="25"/>
  <c r="S249" i="25"/>
  <c r="T249" i="25"/>
  <c r="U249" i="25"/>
  <c r="V249" i="25"/>
  <c r="W249" i="25"/>
  <c r="A250" i="25"/>
  <c r="B250" i="25"/>
  <c r="I250" i="25"/>
  <c r="J250" i="25"/>
  <c r="K250" i="25"/>
  <c r="L250" i="25"/>
  <c r="M250" i="25"/>
  <c r="N250" i="25"/>
  <c r="P250" i="25"/>
  <c r="Q250" i="25"/>
  <c r="R250" i="25"/>
  <c r="S250" i="25"/>
  <c r="T250" i="25"/>
  <c r="U250" i="25"/>
  <c r="V250" i="25"/>
  <c r="W250" i="25"/>
  <c r="A251" i="25"/>
  <c r="B251" i="25"/>
  <c r="I251" i="25"/>
  <c r="J251" i="25"/>
  <c r="K251" i="25"/>
  <c r="L251" i="25"/>
  <c r="M251" i="25"/>
  <c r="N251" i="25"/>
  <c r="P251" i="25"/>
  <c r="Q251" i="25"/>
  <c r="R251" i="25"/>
  <c r="S251" i="25"/>
  <c r="T251" i="25"/>
  <c r="U251" i="25"/>
  <c r="V251" i="25"/>
  <c r="W251" i="25"/>
  <c r="A252" i="25"/>
  <c r="B252" i="25"/>
  <c r="I252" i="25"/>
  <c r="J252" i="25"/>
  <c r="K252" i="25"/>
  <c r="L252" i="25"/>
  <c r="M252" i="25"/>
  <c r="N252" i="25"/>
  <c r="P252" i="25"/>
  <c r="Q252" i="25"/>
  <c r="R252" i="25"/>
  <c r="S252" i="25"/>
  <c r="T252" i="25"/>
  <c r="U252" i="25"/>
  <c r="V252" i="25"/>
  <c r="W252" i="25"/>
  <c r="A253" i="25"/>
  <c r="B253" i="25"/>
  <c r="I253" i="25"/>
  <c r="J253" i="25"/>
  <c r="K253" i="25"/>
  <c r="L253" i="25"/>
  <c r="M253" i="25"/>
  <c r="N253" i="25"/>
  <c r="P253" i="25"/>
  <c r="Q253" i="25"/>
  <c r="R253" i="25"/>
  <c r="S253" i="25"/>
  <c r="T253" i="25"/>
  <c r="U253" i="25"/>
  <c r="V253" i="25"/>
  <c r="W253" i="25"/>
  <c r="A254" i="25"/>
  <c r="B254" i="25"/>
  <c r="I254" i="25"/>
  <c r="J254" i="25"/>
  <c r="K254" i="25"/>
  <c r="L254" i="25"/>
  <c r="M254" i="25"/>
  <c r="N254" i="25"/>
  <c r="P254" i="25"/>
  <c r="Q254" i="25"/>
  <c r="R254" i="25"/>
  <c r="S254" i="25"/>
  <c r="T254" i="25"/>
  <c r="U254" i="25"/>
  <c r="V254" i="25"/>
  <c r="W254" i="25"/>
  <c r="A255" i="25"/>
  <c r="B255" i="25"/>
  <c r="I255" i="25"/>
  <c r="J255" i="25"/>
  <c r="K255" i="25"/>
  <c r="L255" i="25"/>
  <c r="M255" i="25"/>
  <c r="N255" i="25"/>
  <c r="P255" i="25"/>
  <c r="Q255" i="25"/>
  <c r="R255" i="25"/>
  <c r="S255" i="25"/>
  <c r="T255" i="25"/>
  <c r="U255" i="25"/>
  <c r="V255" i="25"/>
  <c r="W255" i="25"/>
  <c r="A256" i="25"/>
  <c r="B256" i="25"/>
  <c r="I256" i="25"/>
  <c r="J256" i="25"/>
  <c r="K256" i="25"/>
  <c r="L256" i="25"/>
  <c r="M256" i="25"/>
  <c r="N256" i="25"/>
  <c r="P256" i="25"/>
  <c r="Q256" i="25"/>
  <c r="R256" i="25"/>
  <c r="S256" i="25"/>
  <c r="T256" i="25"/>
  <c r="U256" i="25"/>
  <c r="V256" i="25"/>
  <c r="W256" i="25"/>
  <c r="A257" i="25"/>
  <c r="B257" i="25"/>
  <c r="I257" i="25"/>
  <c r="J257" i="25"/>
  <c r="K257" i="25"/>
  <c r="L257" i="25"/>
  <c r="M257" i="25"/>
  <c r="N257" i="25"/>
  <c r="P257" i="25"/>
  <c r="Q257" i="25"/>
  <c r="R257" i="25"/>
  <c r="S257" i="25"/>
  <c r="T257" i="25"/>
  <c r="U257" i="25"/>
  <c r="V257" i="25"/>
  <c r="W257" i="25"/>
  <c r="A258" i="25"/>
  <c r="B258" i="25"/>
  <c r="I258" i="25"/>
  <c r="J258" i="25"/>
  <c r="K258" i="25"/>
  <c r="L258" i="25"/>
  <c r="M258" i="25"/>
  <c r="N258" i="25"/>
  <c r="P258" i="25"/>
  <c r="Q258" i="25"/>
  <c r="R258" i="25"/>
  <c r="S258" i="25"/>
  <c r="T258" i="25"/>
  <c r="U258" i="25"/>
  <c r="V258" i="25"/>
  <c r="W258" i="25"/>
  <c r="A259" i="25"/>
  <c r="B259" i="25"/>
  <c r="I259" i="25"/>
  <c r="J259" i="25"/>
  <c r="K259" i="25"/>
  <c r="L259" i="25"/>
  <c r="M259" i="25"/>
  <c r="N259" i="25"/>
  <c r="P259" i="25"/>
  <c r="Q259" i="25"/>
  <c r="R259" i="25"/>
  <c r="S259" i="25"/>
  <c r="T259" i="25"/>
  <c r="U259" i="25"/>
  <c r="V259" i="25"/>
  <c r="W259" i="25"/>
  <c r="A260" i="25"/>
  <c r="B260" i="25"/>
  <c r="I260" i="25"/>
  <c r="J260" i="25"/>
  <c r="K260" i="25"/>
  <c r="L260" i="25"/>
  <c r="M260" i="25"/>
  <c r="N260" i="25"/>
  <c r="P260" i="25"/>
  <c r="Q260" i="25"/>
  <c r="R260" i="25"/>
  <c r="S260" i="25"/>
  <c r="T260" i="25"/>
  <c r="U260" i="25"/>
  <c r="V260" i="25"/>
  <c r="W260" i="25"/>
  <c r="A261" i="25"/>
  <c r="B261" i="25"/>
  <c r="I261" i="25"/>
  <c r="J261" i="25"/>
  <c r="K261" i="25"/>
  <c r="L261" i="25"/>
  <c r="M261" i="25"/>
  <c r="N261" i="25"/>
  <c r="P261" i="25"/>
  <c r="Q261" i="25"/>
  <c r="R261" i="25"/>
  <c r="S261" i="25"/>
  <c r="T261" i="25"/>
  <c r="U261" i="25"/>
  <c r="V261" i="25"/>
  <c r="W261" i="25"/>
  <c r="A262" i="25"/>
  <c r="B262" i="25"/>
  <c r="I262" i="25"/>
  <c r="J262" i="25"/>
  <c r="K262" i="25"/>
  <c r="L262" i="25"/>
  <c r="M262" i="25"/>
  <c r="N262" i="25"/>
  <c r="P262" i="25"/>
  <c r="Q262" i="25"/>
  <c r="R262" i="25"/>
  <c r="S262" i="25"/>
  <c r="T262" i="25"/>
  <c r="U262" i="25"/>
  <c r="V262" i="25"/>
  <c r="W262" i="25"/>
  <c r="A263" i="25"/>
  <c r="B263" i="25"/>
  <c r="I263" i="25"/>
  <c r="J263" i="25"/>
  <c r="K263" i="25"/>
  <c r="L263" i="25"/>
  <c r="M263" i="25"/>
  <c r="N263" i="25"/>
  <c r="P263" i="25"/>
  <c r="Q263" i="25"/>
  <c r="R263" i="25"/>
  <c r="S263" i="25"/>
  <c r="T263" i="25"/>
  <c r="U263" i="25"/>
  <c r="V263" i="25"/>
  <c r="W263" i="25"/>
  <c r="A264" i="25"/>
  <c r="B264" i="25"/>
  <c r="I264" i="25"/>
  <c r="J264" i="25"/>
  <c r="K264" i="25"/>
  <c r="L264" i="25"/>
  <c r="M264" i="25"/>
  <c r="N264" i="25"/>
  <c r="P264" i="25"/>
  <c r="Q264" i="25"/>
  <c r="R264" i="25"/>
  <c r="S264" i="25"/>
  <c r="T264" i="25"/>
  <c r="U264" i="25"/>
  <c r="V264" i="25"/>
  <c r="W264" i="25"/>
  <c r="A265" i="25"/>
  <c r="B265" i="25"/>
  <c r="I265" i="25"/>
  <c r="J265" i="25"/>
  <c r="K265" i="25"/>
  <c r="L265" i="25"/>
  <c r="M265" i="25"/>
  <c r="N265" i="25"/>
  <c r="P265" i="25"/>
  <c r="Q265" i="25"/>
  <c r="R265" i="25"/>
  <c r="S265" i="25"/>
  <c r="T265" i="25"/>
  <c r="U265" i="25"/>
  <c r="V265" i="25"/>
  <c r="W265" i="25"/>
  <c r="A266" i="25"/>
  <c r="B266" i="25"/>
  <c r="I266" i="25"/>
  <c r="J266" i="25"/>
  <c r="K266" i="25"/>
  <c r="L266" i="25"/>
  <c r="M266" i="25"/>
  <c r="N266" i="25"/>
  <c r="P266" i="25"/>
  <c r="Q266" i="25"/>
  <c r="R266" i="25"/>
  <c r="S266" i="25"/>
  <c r="T266" i="25"/>
  <c r="U266" i="25"/>
  <c r="V266" i="25"/>
  <c r="W266" i="25"/>
  <c r="A267" i="25"/>
  <c r="B267" i="25"/>
  <c r="I267" i="25"/>
  <c r="J267" i="25"/>
  <c r="K267" i="25"/>
  <c r="L267" i="25"/>
  <c r="M267" i="25"/>
  <c r="N267" i="25"/>
  <c r="P267" i="25"/>
  <c r="Q267" i="25"/>
  <c r="R267" i="25"/>
  <c r="S267" i="25"/>
  <c r="T267" i="25"/>
  <c r="U267" i="25"/>
  <c r="V267" i="25"/>
  <c r="W267" i="25"/>
  <c r="A268" i="25"/>
  <c r="B268" i="25"/>
  <c r="I268" i="25"/>
  <c r="J268" i="25"/>
  <c r="K268" i="25"/>
  <c r="L268" i="25"/>
  <c r="M268" i="25"/>
  <c r="N268" i="25"/>
  <c r="P268" i="25"/>
  <c r="Q268" i="25"/>
  <c r="R268" i="25"/>
  <c r="S268" i="25"/>
  <c r="T268" i="25"/>
  <c r="U268" i="25"/>
  <c r="V268" i="25"/>
  <c r="W268" i="25"/>
  <c r="A269" i="25"/>
  <c r="B269" i="25"/>
  <c r="I269" i="25"/>
  <c r="J269" i="25"/>
  <c r="K269" i="25"/>
  <c r="L269" i="25"/>
  <c r="M269" i="25"/>
  <c r="N269" i="25"/>
  <c r="P269" i="25"/>
  <c r="Q269" i="25"/>
  <c r="R269" i="25"/>
  <c r="S269" i="25"/>
  <c r="T269" i="25"/>
  <c r="U269" i="25"/>
  <c r="V269" i="25"/>
  <c r="W269" i="25"/>
  <c r="A270" i="25"/>
  <c r="B270" i="25"/>
  <c r="I270" i="25"/>
  <c r="J270" i="25"/>
  <c r="K270" i="25"/>
  <c r="L270" i="25"/>
  <c r="M270" i="25"/>
  <c r="N270" i="25"/>
  <c r="P270" i="25"/>
  <c r="Q270" i="25"/>
  <c r="R270" i="25"/>
  <c r="S270" i="25"/>
  <c r="T270" i="25"/>
  <c r="U270" i="25"/>
  <c r="V270" i="25"/>
  <c r="W270" i="25"/>
  <c r="A271" i="25"/>
  <c r="B271" i="25"/>
  <c r="I271" i="25"/>
  <c r="J271" i="25"/>
  <c r="K271" i="25"/>
  <c r="L271" i="25"/>
  <c r="M271" i="25"/>
  <c r="N271" i="25"/>
  <c r="P271" i="25"/>
  <c r="Q271" i="25"/>
  <c r="R271" i="25"/>
  <c r="S271" i="25"/>
  <c r="T271" i="25"/>
  <c r="U271" i="25"/>
  <c r="V271" i="25"/>
  <c r="W271" i="25"/>
  <c r="A272" i="25"/>
  <c r="B272" i="25"/>
  <c r="I272" i="25"/>
  <c r="J272" i="25"/>
  <c r="K272" i="25"/>
  <c r="L272" i="25"/>
  <c r="M272" i="25"/>
  <c r="N272" i="25"/>
  <c r="P272" i="25"/>
  <c r="Q272" i="25"/>
  <c r="R272" i="25"/>
  <c r="S272" i="25"/>
  <c r="T272" i="25"/>
  <c r="U272" i="25"/>
  <c r="V272" i="25"/>
  <c r="W272" i="25"/>
  <c r="A273" i="25"/>
  <c r="B273" i="25"/>
  <c r="I273" i="25"/>
  <c r="J273" i="25"/>
  <c r="K273" i="25"/>
  <c r="L273" i="25"/>
  <c r="M273" i="25"/>
  <c r="N273" i="25"/>
  <c r="P273" i="25"/>
  <c r="Q273" i="25"/>
  <c r="R273" i="25"/>
  <c r="S273" i="25"/>
  <c r="T273" i="25"/>
  <c r="U273" i="25"/>
  <c r="V273" i="25"/>
  <c r="W273" i="25"/>
  <c r="A274" i="25"/>
  <c r="B274" i="25"/>
  <c r="I274" i="25"/>
  <c r="J274" i="25"/>
  <c r="K274" i="25"/>
  <c r="L274" i="25"/>
  <c r="M274" i="25"/>
  <c r="N274" i="25"/>
  <c r="P274" i="25"/>
  <c r="Q274" i="25"/>
  <c r="R274" i="25"/>
  <c r="S274" i="25"/>
  <c r="T274" i="25"/>
  <c r="U274" i="25"/>
  <c r="V274" i="25"/>
  <c r="W274" i="25"/>
  <c r="A275" i="25"/>
  <c r="B275" i="25"/>
  <c r="I275" i="25"/>
  <c r="J275" i="25"/>
  <c r="K275" i="25"/>
  <c r="L275" i="25"/>
  <c r="M275" i="25"/>
  <c r="N275" i="25"/>
  <c r="P275" i="25"/>
  <c r="Q275" i="25"/>
  <c r="R275" i="25"/>
  <c r="S275" i="25"/>
  <c r="T275" i="25"/>
  <c r="U275" i="25"/>
  <c r="V275" i="25"/>
  <c r="W275" i="25"/>
  <c r="A276" i="25"/>
  <c r="B276" i="25"/>
  <c r="I276" i="25"/>
  <c r="J276" i="25"/>
  <c r="K276" i="25"/>
  <c r="L276" i="25"/>
  <c r="M276" i="25"/>
  <c r="N276" i="25"/>
  <c r="P276" i="25"/>
  <c r="Q276" i="25"/>
  <c r="R276" i="25"/>
  <c r="S276" i="25"/>
  <c r="T276" i="25"/>
  <c r="U276" i="25"/>
  <c r="V276" i="25"/>
  <c r="W276" i="25"/>
  <c r="A277" i="25"/>
  <c r="B277" i="25"/>
  <c r="I277" i="25"/>
  <c r="J277" i="25"/>
  <c r="K277" i="25"/>
  <c r="L277" i="25"/>
  <c r="M277" i="25"/>
  <c r="N277" i="25"/>
  <c r="P277" i="25"/>
  <c r="Q277" i="25"/>
  <c r="R277" i="25"/>
  <c r="S277" i="25"/>
  <c r="T277" i="25"/>
  <c r="U277" i="25"/>
  <c r="V277" i="25"/>
  <c r="W277" i="25"/>
  <c r="A278" i="25"/>
  <c r="B278" i="25"/>
  <c r="I278" i="25"/>
  <c r="J278" i="25"/>
  <c r="K278" i="25"/>
  <c r="L278" i="25"/>
  <c r="M278" i="25"/>
  <c r="N278" i="25"/>
  <c r="P278" i="25"/>
  <c r="Q278" i="25"/>
  <c r="R278" i="25"/>
  <c r="S278" i="25"/>
  <c r="T278" i="25"/>
  <c r="U278" i="25"/>
  <c r="V278" i="25"/>
  <c r="W278" i="25"/>
  <c r="A279" i="25"/>
  <c r="B279" i="25"/>
  <c r="I279" i="25"/>
  <c r="J279" i="25"/>
  <c r="K279" i="25"/>
  <c r="L279" i="25"/>
  <c r="M279" i="25"/>
  <c r="N279" i="25"/>
  <c r="P279" i="25"/>
  <c r="Q279" i="25"/>
  <c r="R279" i="25"/>
  <c r="S279" i="25"/>
  <c r="T279" i="25"/>
  <c r="U279" i="25"/>
  <c r="V279" i="25"/>
  <c r="W279" i="25"/>
  <c r="A280" i="25"/>
  <c r="B280" i="25"/>
  <c r="I280" i="25"/>
  <c r="J280" i="25"/>
  <c r="K280" i="25"/>
  <c r="L280" i="25"/>
  <c r="M280" i="25"/>
  <c r="N280" i="25"/>
  <c r="P280" i="25"/>
  <c r="Q280" i="25"/>
  <c r="R280" i="25"/>
  <c r="S280" i="25"/>
  <c r="T280" i="25"/>
  <c r="U280" i="25"/>
  <c r="V280" i="25"/>
  <c r="W280" i="25"/>
  <c r="A281" i="25"/>
  <c r="B281" i="25"/>
  <c r="I281" i="25"/>
  <c r="J281" i="25"/>
  <c r="K281" i="25"/>
  <c r="L281" i="25"/>
  <c r="M281" i="25"/>
  <c r="N281" i="25"/>
  <c r="P281" i="25"/>
  <c r="Q281" i="25"/>
  <c r="R281" i="25"/>
  <c r="S281" i="25"/>
  <c r="T281" i="25"/>
  <c r="U281" i="25"/>
  <c r="V281" i="25"/>
  <c r="W281" i="25"/>
  <c r="A282" i="25"/>
  <c r="B282" i="25"/>
  <c r="I282" i="25"/>
  <c r="J282" i="25"/>
  <c r="K282" i="25"/>
  <c r="L282" i="25"/>
  <c r="M282" i="25"/>
  <c r="N282" i="25"/>
  <c r="P282" i="25"/>
  <c r="Q282" i="25"/>
  <c r="R282" i="25"/>
  <c r="S282" i="25"/>
  <c r="T282" i="25"/>
  <c r="U282" i="25"/>
  <c r="V282" i="25"/>
  <c r="W282" i="25"/>
  <c r="A283" i="25"/>
  <c r="B283" i="25"/>
  <c r="I283" i="25"/>
  <c r="J283" i="25"/>
  <c r="K283" i="25"/>
  <c r="L283" i="25"/>
  <c r="M283" i="25"/>
  <c r="N283" i="25"/>
  <c r="P283" i="25"/>
  <c r="Q283" i="25"/>
  <c r="R283" i="25"/>
  <c r="S283" i="25"/>
  <c r="T283" i="25"/>
  <c r="U283" i="25"/>
  <c r="V283" i="25"/>
  <c r="W283" i="25"/>
  <c r="A284" i="25"/>
  <c r="B284" i="25"/>
  <c r="I284" i="25"/>
  <c r="J284" i="25"/>
  <c r="K284" i="25"/>
  <c r="L284" i="25"/>
  <c r="M284" i="25"/>
  <c r="N284" i="25"/>
  <c r="P284" i="25"/>
  <c r="Q284" i="25"/>
  <c r="R284" i="25"/>
  <c r="S284" i="25"/>
  <c r="T284" i="25"/>
  <c r="U284" i="25"/>
  <c r="V284" i="25"/>
  <c r="W284" i="25"/>
  <c r="A285" i="25"/>
  <c r="B285" i="25"/>
  <c r="I285" i="25"/>
  <c r="J285" i="25"/>
  <c r="K285" i="25"/>
  <c r="L285" i="25"/>
  <c r="M285" i="25"/>
  <c r="N285" i="25"/>
  <c r="P285" i="25"/>
  <c r="Q285" i="25"/>
  <c r="R285" i="25"/>
  <c r="S285" i="25"/>
  <c r="T285" i="25"/>
  <c r="U285" i="25"/>
  <c r="V285" i="25"/>
  <c r="W285" i="25"/>
  <c r="A286" i="25"/>
  <c r="B286" i="25"/>
  <c r="I286" i="25"/>
  <c r="J286" i="25"/>
  <c r="K286" i="25"/>
  <c r="L286" i="25"/>
  <c r="M286" i="25"/>
  <c r="N286" i="25"/>
  <c r="P286" i="25"/>
  <c r="Q286" i="25"/>
  <c r="R286" i="25"/>
  <c r="S286" i="25"/>
  <c r="T286" i="25"/>
  <c r="U286" i="25"/>
  <c r="V286" i="25"/>
  <c r="W286" i="25"/>
  <c r="A287" i="25"/>
  <c r="B287" i="25"/>
  <c r="I287" i="25"/>
  <c r="J287" i="25"/>
  <c r="K287" i="25"/>
  <c r="L287" i="25"/>
  <c r="M287" i="25"/>
  <c r="N287" i="25"/>
  <c r="P287" i="25"/>
  <c r="Q287" i="25"/>
  <c r="R287" i="25"/>
  <c r="S287" i="25"/>
  <c r="T287" i="25"/>
  <c r="U287" i="25"/>
  <c r="V287" i="25"/>
  <c r="W287" i="25"/>
  <c r="A288" i="25"/>
  <c r="B288" i="25"/>
  <c r="I288" i="25"/>
  <c r="J288" i="25"/>
  <c r="K288" i="25"/>
  <c r="L288" i="25"/>
  <c r="M288" i="25"/>
  <c r="N288" i="25"/>
  <c r="P288" i="25"/>
  <c r="Q288" i="25"/>
  <c r="R288" i="25"/>
  <c r="S288" i="25"/>
  <c r="T288" i="25"/>
  <c r="U288" i="25"/>
  <c r="V288" i="25"/>
  <c r="W288" i="25"/>
  <c r="A289" i="25"/>
  <c r="B289" i="25"/>
  <c r="I289" i="25"/>
  <c r="J289" i="25"/>
  <c r="K289" i="25"/>
  <c r="L289" i="25"/>
  <c r="M289" i="25"/>
  <c r="N289" i="25"/>
  <c r="P289" i="25"/>
  <c r="Q289" i="25"/>
  <c r="R289" i="25"/>
  <c r="S289" i="25"/>
  <c r="T289" i="25"/>
  <c r="U289" i="25"/>
  <c r="V289" i="25"/>
  <c r="W289" i="25"/>
  <c r="A290" i="25"/>
  <c r="B290" i="25"/>
  <c r="I290" i="25"/>
  <c r="J290" i="25"/>
  <c r="K290" i="25"/>
  <c r="L290" i="25"/>
  <c r="M290" i="25"/>
  <c r="N290" i="25"/>
  <c r="P290" i="25"/>
  <c r="Q290" i="25"/>
  <c r="R290" i="25"/>
  <c r="S290" i="25"/>
  <c r="T290" i="25"/>
  <c r="U290" i="25"/>
  <c r="V290" i="25"/>
  <c r="W290" i="25"/>
  <c r="A291" i="25"/>
  <c r="B291" i="25"/>
  <c r="I291" i="25"/>
  <c r="J291" i="25"/>
  <c r="K291" i="25"/>
  <c r="L291" i="25"/>
  <c r="M291" i="25"/>
  <c r="N291" i="25"/>
  <c r="P291" i="25"/>
  <c r="Q291" i="25"/>
  <c r="R291" i="25"/>
  <c r="S291" i="25"/>
  <c r="T291" i="25"/>
  <c r="U291" i="25"/>
  <c r="V291" i="25"/>
  <c r="W291" i="25"/>
  <c r="A292" i="25"/>
  <c r="B292" i="25"/>
  <c r="I292" i="25"/>
  <c r="J292" i="25"/>
  <c r="K292" i="25"/>
  <c r="L292" i="25"/>
  <c r="M292" i="25"/>
  <c r="N292" i="25"/>
  <c r="P292" i="25"/>
  <c r="Q292" i="25"/>
  <c r="R292" i="25"/>
  <c r="S292" i="25"/>
  <c r="T292" i="25"/>
  <c r="U292" i="25"/>
  <c r="V292" i="25"/>
  <c r="W292" i="25"/>
  <c r="A293" i="25"/>
  <c r="B293" i="25"/>
  <c r="I293" i="25"/>
  <c r="J293" i="25"/>
  <c r="K293" i="25"/>
  <c r="L293" i="25"/>
  <c r="M293" i="25"/>
  <c r="N293" i="25"/>
  <c r="P293" i="25"/>
  <c r="Q293" i="25"/>
  <c r="R293" i="25"/>
  <c r="S293" i="25"/>
  <c r="T293" i="25"/>
  <c r="U293" i="25"/>
  <c r="V293" i="25"/>
  <c r="W293" i="25"/>
  <c r="A294" i="25"/>
  <c r="B294" i="25"/>
  <c r="I294" i="25"/>
  <c r="J294" i="25"/>
  <c r="K294" i="25"/>
  <c r="L294" i="25"/>
  <c r="M294" i="25"/>
  <c r="N294" i="25"/>
  <c r="P294" i="25"/>
  <c r="Q294" i="25"/>
  <c r="R294" i="25"/>
  <c r="S294" i="25"/>
  <c r="T294" i="25"/>
  <c r="U294" i="25"/>
  <c r="V294" i="25"/>
  <c r="W294" i="25"/>
  <c r="A295" i="25"/>
  <c r="B295" i="25"/>
  <c r="I295" i="25"/>
  <c r="J295" i="25"/>
  <c r="K295" i="25"/>
  <c r="L295" i="25"/>
  <c r="M295" i="25"/>
  <c r="N295" i="25"/>
  <c r="P295" i="25"/>
  <c r="Q295" i="25"/>
  <c r="R295" i="25"/>
  <c r="S295" i="25"/>
  <c r="T295" i="25"/>
  <c r="U295" i="25"/>
  <c r="V295" i="25"/>
  <c r="W295" i="25"/>
  <c r="A296" i="25"/>
  <c r="B296" i="25"/>
  <c r="I296" i="25"/>
  <c r="J296" i="25"/>
  <c r="K296" i="25"/>
  <c r="L296" i="25"/>
  <c r="M296" i="25"/>
  <c r="N296" i="25"/>
  <c r="P296" i="25"/>
  <c r="Q296" i="25"/>
  <c r="R296" i="25"/>
  <c r="S296" i="25"/>
  <c r="T296" i="25"/>
  <c r="U296" i="25"/>
  <c r="V296" i="25"/>
  <c r="W296" i="25"/>
  <c r="A297" i="25"/>
  <c r="B297" i="25"/>
  <c r="I297" i="25"/>
  <c r="J297" i="25"/>
  <c r="K297" i="25"/>
  <c r="L297" i="25"/>
  <c r="M297" i="25"/>
  <c r="N297" i="25"/>
  <c r="P297" i="25"/>
  <c r="Q297" i="25"/>
  <c r="R297" i="25"/>
  <c r="S297" i="25"/>
  <c r="T297" i="25"/>
  <c r="U297" i="25"/>
  <c r="V297" i="25"/>
  <c r="W297" i="25"/>
  <c r="A298" i="25"/>
  <c r="B298" i="25"/>
  <c r="I298" i="25"/>
  <c r="J298" i="25"/>
  <c r="K298" i="25"/>
  <c r="L298" i="25"/>
  <c r="M298" i="25"/>
  <c r="N298" i="25"/>
  <c r="P298" i="25"/>
  <c r="Q298" i="25"/>
  <c r="R298" i="25"/>
  <c r="S298" i="25"/>
  <c r="T298" i="25"/>
  <c r="U298" i="25"/>
  <c r="V298" i="25"/>
  <c r="W298" i="25"/>
  <c r="A299" i="25"/>
  <c r="B299" i="25"/>
  <c r="I299" i="25"/>
  <c r="J299" i="25"/>
  <c r="K299" i="25"/>
  <c r="L299" i="25"/>
  <c r="M299" i="25"/>
  <c r="N299" i="25"/>
  <c r="P299" i="25"/>
  <c r="Q299" i="25"/>
  <c r="R299" i="25"/>
  <c r="S299" i="25"/>
  <c r="T299" i="25"/>
  <c r="U299" i="25"/>
  <c r="V299" i="25"/>
  <c r="W299" i="25"/>
  <c r="A300" i="25"/>
  <c r="B300" i="25"/>
  <c r="I300" i="25"/>
  <c r="J300" i="25"/>
  <c r="K300" i="25"/>
  <c r="L300" i="25"/>
  <c r="M300" i="25"/>
  <c r="N300" i="25"/>
  <c r="P300" i="25"/>
  <c r="Q300" i="25"/>
  <c r="R300" i="25"/>
  <c r="S300" i="25"/>
  <c r="T300" i="25"/>
  <c r="U300" i="25"/>
  <c r="V300" i="25"/>
  <c r="W300" i="25"/>
  <c r="A301" i="25"/>
  <c r="B301" i="25"/>
  <c r="I301" i="25"/>
  <c r="J301" i="25"/>
  <c r="K301" i="25"/>
  <c r="L301" i="25"/>
  <c r="M301" i="25"/>
  <c r="N301" i="25"/>
  <c r="P301" i="25"/>
  <c r="Q301" i="25"/>
  <c r="R301" i="25"/>
  <c r="S301" i="25"/>
  <c r="T301" i="25"/>
  <c r="U301" i="25"/>
  <c r="V301" i="25"/>
  <c r="W301" i="25"/>
  <c r="A302" i="25"/>
  <c r="B302" i="25"/>
  <c r="I302" i="25"/>
  <c r="J302" i="25"/>
  <c r="K302" i="25"/>
  <c r="L302" i="25"/>
  <c r="M302" i="25"/>
  <c r="N302" i="25"/>
  <c r="P302" i="25"/>
  <c r="Q302" i="25"/>
  <c r="R302" i="25"/>
  <c r="S302" i="25"/>
  <c r="T302" i="25"/>
  <c r="U302" i="25"/>
  <c r="V302" i="25"/>
  <c r="W302" i="25"/>
  <c r="A303" i="25"/>
  <c r="B303" i="25"/>
  <c r="I303" i="25"/>
  <c r="J303" i="25"/>
  <c r="K303" i="25"/>
  <c r="L303" i="25"/>
  <c r="M303" i="25"/>
  <c r="N303" i="25"/>
  <c r="P303" i="25"/>
  <c r="Q303" i="25"/>
  <c r="R303" i="25"/>
  <c r="S303" i="25"/>
  <c r="T303" i="25"/>
  <c r="U303" i="25"/>
  <c r="V303" i="25"/>
  <c r="W303" i="25"/>
  <c r="A304" i="25"/>
  <c r="B304" i="25"/>
  <c r="I304" i="25"/>
  <c r="J304" i="25"/>
  <c r="K304" i="25"/>
  <c r="L304" i="25"/>
  <c r="M304" i="25"/>
  <c r="N304" i="25"/>
  <c r="P304" i="25"/>
  <c r="Q304" i="25"/>
  <c r="R304" i="25"/>
  <c r="S304" i="25"/>
  <c r="T304" i="25"/>
  <c r="U304" i="25"/>
  <c r="V304" i="25"/>
  <c r="W304" i="25"/>
  <c r="A305" i="25"/>
  <c r="B305" i="25"/>
  <c r="I305" i="25"/>
  <c r="J305" i="25"/>
  <c r="K305" i="25"/>
  <c r="L305" i="25"/>
  <c r="M305" i="25"/>
  <c r="N305" i="25"/>
  <c r="P305" i="25"/>
  <c r="Q305" i="25"/>
  <c r="R305" i="25"/>
  <c r="S305" i="25"/>
  <c r="T305" i="25"/>
  <c r="U305" i="25"/>
  <c r="V305" i="25"/>
  <c r="W305" i="25"/>
  <c r="A306" i="25"/>
  <c r="B306" i="25"/>
  <c r="I306" i="25"/>
  <c r="J306" i="25"/>
  <c r="K306" i="25"/>
  <c r="L306" i="25"/>
  <c r="M306" i="25"/>
  <c r="N306" i="25"/>
  <c r="P306" i="25"/>
  <c r="Q306" i="25"/>
  <c r="R306" i="25"/>
  <c r="S306" i="25"/>
  <c r="T306" i="25"/>
  <c r="U306" i="25"/>
  <c r="V306" i="25"/>
  <c r="W306" i="25"/>
  <c r="A307" i="25"/>
  <c r="B307" i="25"/>
  <c r="I307" i="25"/>
  <c r="J307" i="25"/>
  <c r="K307" i="25"/>
  <c r="L307" i="25"/>
  <c r="M307" i="25"/>
  <c r="N307" i="25"/>
  <c r="P307" i="25"/>
  <c r="Q307" i="25"/>
  <c r="R307" i="25"/>
  <c r="S307" i="25"/>
  <c r="T307" i="25"/>
  <c r="U307" i="25"/>
  <c r="V307" i="25"/>
  <c r="W307" i="25"/>
  <c r="A308" i="25"/>
  <c r="B308" i="25"/>
  <c r="I308" i="25"/>
  <c r="J308" i="25"/>
  <c r="K308" i="25"/>
  <c r="L308" i="25"/>
  <c r="M308" i="25"/>
  <c r="N308" i="25"/>
  <c r="P308" i="25"/>
  <c r="Q308" i="25"/>
  <c r="R308" i="25"/>
  <c r="S308" i="25"/>
  <c r="T308" i="25"/>
  <c r="U308" i="25"/>
  <c r="V308" i="25"/>
  <c r="W308" i="25"/>
  <c r="A309" i="25"/>
  <c r="B309" i="25"/>
  <c r="I309" i="25"/>
  <c r="J309" i="25"/>
  <c r="K309" i="25"/>
  <c r="L309" i="25"/>
  <c r="M309" i="25"/>
  <c r="N309" i="25"/>
  <c r="P309" i="25"/>
  <c r="Q309" i="25"/>
  <c r="R309" i="25"/>
  <c r="S309" i="25"/>
  <c r="T309" i="25"/>
  <c r="U309" i="25"/>
  <c r="V309" i="25"/>
  <c r="W309" i="25"/>
  <c r="A310" i="25"/>
  <c r="B310" i="25"/>
  <c r="I310" i="25"/>
  <c r="J310" i="25"/>
  <c r="K310" i="25"/>
  <c r="L310" i="25"/>
  <c r="M310" i="25"/>
  <c r="N310" i="25"/>
  <c r="P310" i="25"/>
  <c r="Q310" i="25"/>
  <c r="R310" i="25"/>
  <c r="S310" i="25"/>
  <c r="T310" i="25"/>
  <c r="U310" i="25"/>
  <c r="V310" i="25"/>
  <c r="W310" i="25"/>
  <c r="A311" i="25"/>
  <c r="B311" i="25"/>
  <c r="I311" i="25"/>
  <c r="J311" i="25"/>
  <c r="K311" i="25"/>
  <c r="L311" i="25"/>
  <c r="M311" i="25"/>
  <c r="N311" i="25"/>
  <c r="P311" i="25"/>
  <c r="Q311" i="25"/>
  <c r="R311" i="25"/>
  <c r="S311" i="25"/>
  <c r="T311" i="25"/>
  <c r="U311" i="25"/>
  <c r="V311" i="25"/>
  <c r="W311" i="25"/>
  <c r="A312" i="25"/>
  <c r="B312" i="25"/>
  <c r="I312" i="25"/>
  <c r="J312" i="25"/>
  <c r="K312" i="25"/>
  <c r="L312" i="25"/>
  <c r="M312" i="25"/>
  <c r="N312" i="25"/>
  <c r="P312" i="25"/>
  <c r="Q312" i="25"/>
  <c r="R312" i="25"/>
  <c r="S312" i="25"/>
  <c r="T312" i="25"/>
  <c r="U312" i="25"/>
  <c r="V312" i="25"/>
  <c r="W312" i="25"/>
  <c r="A313" i="25"/>
  <c r="B313" i="25"/>
  <c r="I313" i="25"/>
  <c r="J313" i="25"/>
  <c r="K313" i="25"/>
  <c r="L313" i="25"/>
  <c r="M313" i="25"/>
  <c r="N313" i="25"/>
  <c r="P313" i="25"/>
  <c r="Q313" i="25"/>
  <c r="R313" i="25"/>
  <c r="S313" i="25"/>
  <c r="T313" i="25"/>
  <c r="U313" i="25"/>
  <c r="V313" i="25"/>
  <c r="W313" i="25"/>
  <c r="A314" i="25"/>
  <c r="B314" i="25"/>
  <c r="I314" i="25"/>
  <c r="J314" i="25"/>
  <c r="K314" i="25"/>
  <c r="L314" i="25"/>
  <c r="M314" i="25"/>
  <c r="N314" i="25"/>
  <c r="P314" i="25"/>
  <c r="Q314" i="25"/>
  <c r="R314" i="25"/>
  <c r="S314" i="25"/>
  <c r="T314" i="25"/>
  <c r="U314" i="25"/>
  <c r="V314" i="25"/>
  <c r="W314" i="25"/>
  <c r="A315" i="25"/>
  <c r="B315" i="25"/>
  <c r="I315" i="25"/>
  <c r="J315" i="25"/>
  <c r="K315" i="25"/>
  <c r="L315" i="25"/>
  <c r="M315" i="25"/>
  <c r="N315" i="25"/>
  <c r="P315" i="25"/>
  <c r="Q315" i="25"/>
  <c r="R315" i="25"/>
  <c r="S315" i="25"/>
  <c r="T315" i="25"/>
  <c r="U315" i="25"/>
  <c r="V315" i="25"/>
  <c r="W315" i="25"/>
  <c r="A316" i="25"/>
  <c r="B316" i="25"/>
  <c r="I316" i="25"/>
  <c r="J316" i="25"/>
  <c r="K316" i="25"/>
  <c r="L316" i="25"/>
  <c r="M316" i="25"/>
  <c r="N316" i="25"/>
  <c r="P316" i="25"/>
  <c r="Q316" i="25"/>
  <c r="R316" i="25"/>
  <c r="S316" i="25"/>
  <c r="T316" i="25"/>
  <c r="U316" i="25"/>
  <c r="V316" i="25"/>
  <c r="W316" i="25"/>
  <c r="A317" i="25"/>
  <c r="B317" i="25"/>
  <c r="I317" i="25"/>
  <c r="J317" i="25"/>
  <c r="K317" i="25"/>
  <c r="L317" i="25"/>
  <c r="M317" i="25"/>
  <c r="N317" i="25"/>
  <c r="P317" i="25"/>
  <c r="Q317" i="25"/>
  <c r="R317" i="25"/>
  <c r="S317" i="25"/>
  <c r="T317" i="25"/>
  <c r="U317" i="25"/>
  <c r="V317" i="25"/>
  <c r="W317" i="25"/>
  <c r="A318" i="25"/>
  <c r="B318" i="25"/>
  <c r="I318" i="25"/>
  <c r="J318" i="25"/>
  <c r="K318" i="25"/>
  <c r="L318" i="25"/>
  <c r="M318" i="25"/>
  <c r="N318" i="25"/>
  <c r="P318" i="25"/>
  <c r="Q318" i="25"/>
  <c r="R318" i="25"/>
  <c r="S318" i="25"/>
  <c r="T318" i="25"/>
  <c r="U318" i="25"/>
  <c r="V318" i="25"/>
  <c r="W318" i="25"/>
  <c r="A319" i="25"/>
  <c r="B319" i="25"/>
  <c r="I319" i="25"/>
  <c r="J319" i="25"/>
  <c r="K319" i="25"/>
  <c r="L319" i="25"/>
  <c r="M319" i="25"/>
  <c r="N319" i="25"/>
  <c r="P319" i="25"/>
  <c r="Q319" i="25"/>
  <c r="R319" i="25"/>
  <c r="S319" i="25"/>
  <c r="T319" i="25"/>
  <c r="U319" i="25"/>
  <c r="V319" i="25"/>
  <c r="W319" i="25"/>
  <c r="A320" i="25"/>
  <c r="B320" i="25"/>
  <c r="I320" i="25"/>
  <c r="J320" i="25"/>
  <c r="K320" i="25"/>
  <c r="L320" i="25"/>
  <c r="M320" i="25"/>
  <c r="N320" i="25"/>
  <c r="P320" i="25"/>
  <c r="Q320" i="25"/>
  <c r="R320" i="25"/>
  <c r="S320" i="25"/>
  <c r="T320" i="25"/>
  <c r="U320" i="25"/>
  <c r="V320" i="25"/>
  <c r="W320" i="25"/>
  <c r="A321" i="25"/>
  <c r="B321" i="25"/>
  <c r="I321" i="25"/>
  <c r="J321" i="25"/>
  <c r="K321" i="25"/>
  <c r="L321" i="25"/>
  <c r="M321" i="25"/>
  <c r="N321" i="25"/>
  <c r="P321" i="25"/>
  <c r="Q321" i="25"/>
  <c r="R321" i="25"/>
  <c r="S321" i="25"/>
  <c r="T321" i="25"/>
  <c r="U321" i="25"/>
  <c r="V321" i="25"/>
  <c r="W321" i="25"/>
  <c r="A322" i="25"/>
  <c r="B322" i="25"/>
  <c r="I322" i="25"/>
  <c r="J322" i="25"/>
  <c r="K322" i="25"/>
  <c r="L322" i="25"/>
  <c r="M322" i="25"/>
  <c r="N322" i="25"/>
  <c r="P322" i="25"/>
  <c r="Q322" i="25"/>
  <c r="R322" i="25"/>
  <c r="S322" i="25"/>
  <c r="T322" i="25"/>
  <c r="U322" i="25"/>
  <c r="V322" i="25"/>
  <c r="W322" i="25"/>
  <c r="A323" i="25"/>
  <c r="B323" i="25"/>
  <c r="I323" i="25"/>
  <c r="J323" i="25"/>
  <c r="K323" i="25"/>
  <c r="L323" i="25"/>
  <c r="M323" i="25"/>
  <c r="N323" i="25"/>
  <c r="P323" i="25"/>
  <c r="Q323" i="25"/>
  <c r="R323" i="25"/>
  <c r="S323" i="25"/>
  <c r="T323" i="25"/>
  <c r="U323" i="25"/>
  <c r="V323" i="25"/>
  <c r="W323" i="25"/>
  <c r="A324" i="25"/>
  <c r="B324" i="25"/>
  <c r="I324" i="25"/>
  <c r="J324" i="25"/>
  <c r="K324" i="25"/>
  <c r="L324" i="25"/>
  <c r="M324" i="25"/>
  <c r="N324" i="25"/>
  <c r="P324" i="25"/>
  <c r="Q324" i="25"/>
  <c r="R324" i="25"/>
  <c r="S324" i="25"/>
  <c r="T324" i="25"/>
  <c r="U324" i="25"/>
  <c r="V324" i="25"/>
  <c r="W324" i="25"/>
  <c r="A325" i="25"/>
  <c r="B325" i="25"/>
  <c r="I325" i="25"/>
  <c r="J325" i="25"/>
  <c r="K325" i="25"/>
  <c r="L325" i="25"/>
  <c r="M325" i="25"/>
  <c r="N325" i="25"/>
  <c r="P325" i="25"/>
  <c r="Q325" i="25"/>
  <c r="R325" i="25"/>
  <c r="S325" i="25"/>
  <c r="T325" i="25"/>
  <c r="U325" i="25"/>
  <c r="V325" i="25"/>
  <c r="W325" i="25"/>
  <c r="A326" i="25"/>
  <c r="B326" i="25"/>
  <c r="I326" i="25"/>
  <c r="J326" i="25"/>
  <c r="K326" i="25"/>
  <c r="L326" i="25"/>
  <c r="M326" i="25"/>
  <c r="N326" i="25"/>
  <c r="P326" i="25"/>
  <c r="Q326" i="25"/>
  <c r="R326" i="25"/>
  <c r="S326" i="25"/>
  <c r="T326" i="25"/>
  <c r="U326" i="25"/>
  <c r="V326" i="25"/>
  <c r="W326" i="25"/>
  <c r="A327" i="25"/>
  <c r="B327" i="25"/>
  <c r="I327" i="25"/>
  <c r="J327" i="25"/>
  <c r="K327" i="25"/>
  <c r="L327" i="25"/>
  <c r="M327" i="25"/>
  <c r="N327" i="25"/>
  <c r="P327" i="25"/>
  <c r="Q327" i="25"/>
  <c r="R327" i="25"/>
  <c r="S327" i="25"/>
  <c r="T327" i="25"/>
  <c r="U327" i="25"/>
  <c r="V327" i="25"/>
  <c r="W327" i="25"/>
  <c r="A328" i="25"/>
  <c r="B328" i="25"/>
  <c r="I328" i="25"/>
  <c r="J328" i="25"/>
  <c r="K328" i="25"/>
  <c r="L328" i="25"/>
  <c r="M328" i="25"/>
  <c r="N328" i="25"/>
  <c r="P328" i="25"/>
  <c r="Q328" i="25"/>
  <c r="R328" i="25"/>
  <c r="S328" i="25"/>
  <c r="T328" i="25"/>
  <c r="U328" i="25"/>
  <c r="V328" i="25"/>
  <c r="W328" i="25"/>
  <c r="A329" i="25"/>
  <c r="B329" i="25"/>
  <c r="I329" i="25"/>
  <c r="J329" i="25"/>
  <c r="K329" i="25"/>
  <c r="L329" i="25"/>
  <c r="M329" i="25"/>
  <c r="N329" i="25"/>
  <c r="P329" i="25"/>
  <c r="Q329" i="25"/>
  <c r="R329" i="25"/>
  <c r="S329" i="25"/>
  <c r="T329" i="25"/>
  <c r="U329" i="25"/>
  <c r="V329" i="25"/>
  <c r="W329" i="25"/>
  <c r="A330" i="25"/>
  <c r="B330" i="25"/>
  <c r="I330" i="25"/>
  <c r="J330" i="25"/>
  <c r="K330" i="25"/>
  <c r="L330" i="25"/>
  <c r="M330" i="25"/>
  <c r="N330" i="25"/>
  <c r="P330" i="25"/>
  <c r="Q330" i="25"/>
  <c r="R330" i="25"/>
  <c r="S330" i="25"/>
  <c r="T330" i="25"/>
  <c r="U330" i="25"/>
  <c r="V330" i="25"/>
  <c r="W330" i="25"/>
  <c r="A331" i="25"/>
  <c r="B331" i="25"/>
  <c r="I331" i="25"/>
  <c r="J331" i="25"/>
  <c r="K331" i="25"/>
  <c r="L331" i="25"/>
  <c r="M331" i="25"/>
  <c r="N331" i="25"/>
  <c r="P331" i="25"/>
  <c r="Q331" i="25"/>
  <c r="R331" i="25"/>
  <c r="S331" i="25"/>
  <c r="T331" i="25"/>
  <c r="U331" i="25"/>
  <c r="V331" i="25"/>
  <c r="W331" i="25"/>
  <c r="A332" i="25"/>
  <c r="B332" i="25"/>
  <c r="I332" i="25"/>
  <c r="J332" i="25"/>
  <c r="K332" i="25"/>
  <c r="L332" i="25"/>
  <c r="M332" i="25"/>
  <c r="N332" i="25"/>
  <c r="P332" i="25"/>
  <c r="Q332" i="25"/>
  <c r="R332" i="25"/>
  <c r="S332" i="25"/>
  <c r="T332" i="25"/>
  <c r="U332" i="25"/>
  <c r="V332" i="25"/>
  <c r="W332" i="25"/>
  <c r="A333" i="25"/>
  <c r="B333" i="25"/>
  <c r="I333" i="25"/>
  <c r="J333" i="25"/>
  <c r="K333" i="25"/>
  <c r="L333" i="25"/>
  <c r="M333" i="25"/>
  <c r="N333" i="25"/>
  <c r="P333" i="25"/>
  <c r="Q333" i="25"/>
  <c r="R333" i="25"/>
  <c r="S333" i="25"/>
  <c r="T333" i="25"/>
  <c r="U333" i="25"/>
  <c r="V333" i="25"/>
  <c r="W333" i="25"/>
  <c r="A334" i="25"/>
  <c r="B334" i="25"/>
  <c r="I334" i="25"/>
  <c r="J334" i="25"/>
  <c r="K334" i="25"/>
  <c r="L334" i="25"/>
  <c r="M334" i="25"/>
  <c r="N334" i="25"/>
  <c r="P334" i="25"/>
  <c r="Q334" i="25"/>
  <c r="R334" i="25"/>
  <c r="S334" i="25"/>
  <c r="T334" i="25"/>
  <c r="U334" i="25"/>
  <c r="V334" i="25"/>
  <c r="W334" i="25"/>
  <c r="A335" i="25"/>
  <c r="B335" i="25"/>
  <c r="I335" i="25"/>
  <c r="J335" i="25"/>
  <c r="K335" i="25"/>
  <c r="L335" i="25"/>
  <c r="M335" i="25"/>
  <c r="N335" i="25"/>
  <c r="P335" i="25"/>
  <c r="Q335" i="25"/>
  <c r="R335" i="25"/>
  <c r="S335" i="25"/>
  <c r="T335" i="25"/>
  <c r="U335" i="25"/>
  <c r="V335" i="25"/>
  <c r="W335" i="25"/>
  <c r="A336" i="25"/>
  <c r="B336" i="25"/>
  <c r="I336" i="25"/>
  <c r="J336" i="25"/>
  <c r="K336" i="25"/>
  <c r="L336" i="25"/>
  <c r="M336" i="25"/>
  <c r="N336" i="25"/>
  <c r="P336" i="25"/>
  <c r="Q336" i="25"/>
  <c r="R336" i="25"/>
  <c r="S336" i="25"/>
  <c r="T336" i="25"/>
  <c r="U336" i="25"/>
  <c r="V336" i="25"/>
  <c r="W336" i="25"/>
  <c r="A337" i="25"/>
  <c r="B337" i="25"/>
  <c r="I337" i="25"/>
  <c r="J337" i="25"/>
  <c r="K337" i="25"/>
  <c r="L337" i="25"/>
  <c r="M337" i="25"/>
  <c r="N337" i="25"/>
  <c r="P337" i="25"/>
  <c r="Q337" i="25"/>
  <c r="R337" i="25"/>
  <c r="S337" i="25"/>
  <c r="T337" i="25"/>
  <c r="U337" i="25"/>
  <c r="V337" i="25"/>
  <c r="W337" i="25"/>
  <c r="A338" i="25"/>
  <c r="B338" i="25"/>
  <c r="I338" i="25"/>
  <c r="J338" i="25"/>
  <c r="K338" i="25"/>
  <c r="L338" i="25"/>
  <c r="M338" i="25"/>
  <c r="N338" i="25"/>
  <c r="P338" i="25"/>
  <c r="Q338" i="25"/>
  <c r="R338" i="25"/>
  <c r="S338" i="25"/>
  <c r="T338" i="25"/>
  <c r="U338" i="25"/>
  <c r="V338" i="25"/>
  <c r="W338" i="25"/>
  <c r="A339" i="25"/>
  <c r="B339" i="25"/>
  <c r="I339" i="25"/>
  <c r="J339" i="25"/>
  <c r="K339" i="25"/>
  <c r="L339" i="25"/>
  <c r="M339" i="25"/>
  <c r="N339" i="25"/>
  <c r="P339" i="25"/>
  <c r="Q339" i="25"/>
  <c r="R339" i="25"/>
  <c r="S339" i="25"/>
  <c r="T339" i="25"/>
  <c r="U339" i="25"/>
  <c r="V339" i="25"/>
  <c r="W339" i="25"/>
  <c r="A340" i="25"/>
  <c r="B340" i="25"/>
  <c r="I340" i="25"/>
  <c r="J340" i="25"/>
  <c r="K340" i="25"/>
  <c r="L340" i="25"/>
  <c r="M340" i="25"/>
  <c r="N340" i="25"/>
  <c r="P340" i="25"/>
  <c r="Q340" i="25"/>
  <c r="R340" i="25"/>
  <c r="S340" i="25"/>
  <c r="T340" i="25"/>
  <c r="U340" i="25"/>
  <c r="V340" i="25"/>
  <c r="W340" i="25"/>
  <c r="A341" i="25"/>
  <c r="B341" i="25"/>
  <c r="I341" i="25"/>
  <c r="J341" i="25"/>
  <c r="K341" i="25"/>
  <c r="L341" i="25"/>
  <c r="M341" i="25"/>
  <c r="N341" i="25"/>
  <c r="P341" i="25"/>
  <c r="Q341" i="25"/>
  <c r="R341" i="25"/>
  <c r="S341" i="25"/>
  <c r="T341" i="25"/>
  <c r="U341" i="25"/>
  <c r="V341" i="25"/>
  <c r="W341" i="25"/>
  <c r="A342" i="25"/>
  <c r="B342" i="25"/>
  <c r="I342" i="25"/>
  <c r="J342" i="25"/>
  <c r="K342" i="25"/>
  <c r="L342" i="25"/>
  <c r="M342" i="25"/>
  <c r="N342" i="25"/>
  <c r="P342" i="25"/>
  <c r="Q342" i="25"/>
  <c r="R342" i="25"/>
  <c r="S342" i="25"/>
  <c r="T342" i="25"/>
  <c r="U342" i="25"/>
  <c r="V342" i="25"/>
  <c r="W342" i="25"/>
  <c r="A343" i="25"/>
  <c r="B343" i="25"/>
  <c r="I343" i="25"/>
  <c r="J343" i="25"/>
  <c r="K343" i="25"/>
  <c r="L343" i="25"/>
  <c r="M343" i="25"/>
  <c r="N343" i="25"/>
  <c r="P343" i="25"/>
  <c r="Q343" i="25"/>
  <c r="R343" i="25"/>
  <c r="S343" i="25"/>
  <c r="T343" i="25"/>
  <c r="U343" i="25"/>
  <c r="V343" i="25"/>
  <c r="W343" i="25"/>
  <c r="A344" i="25"/>
  <c r="B344" i="25"/>
  <c r="I344" i="25"/>
  <c r="J344" i="25"/>
  <c r="K344" i="25"/>
  <c r="L344" i="25"/>
  <c r="M344" i="25"/>
  <c r="N344" i="25"/>
  <c r="P344" i="25"/>
  <c r="Q344" i="25"/>
  <c r="R344" i="25"/>
  <c r="S344" i="25"/>
  <c r="T344" i="25"/>
  <c r="U344" i="25"/>
  <c r="V344" i="25"/>
  <c r="W344" i="25"/>
  <c r="A345" i="25"/>
  <c r="B345" i="25"/>
  <c r="I345" i="25"/>
  <c r="J345" i="25"/>
  <c r="K345" i="25"/>
  <c r="L345" i="25"/>
  <c r="M345" i="25"/>
  <c r="N345" i="25"/>
  <c r="P345" i="25"/>
  <c r="Q345" i="25"/>
  <c r="R345" i="25"/>
  <c r="S345" i="25"/>
  <c r="T345" i="25"/>
  <c r="U345" i="25"/>
  <c r="V345" i="25"/>
  <c r="W345" i="25"/>
  <c r="A346" i="25"/>
  <c r="B346" i="25"/>
  <c r="I346" i="25"/>
  <c r="J346" i="25"/>
  <c r="K346" i="25"/>
  <c r="L346" i="25"/>
  <c r="M346" i="25"/>
  <c r="N346" i="25"/>
  <c r="P346" i="25"/>
  <c r="Q346" i="25"/>
  <c r="R346" i="25"/>
  <c r="S346" i="25"/>
  <c r="T346" i="25"/>
  <c r="U346" i="25"/>
  <c r="V346" i="25"/>
  <c r="W346" i="25"/>
  <c r="A347" i="25"/>
  <c r="B347" i="25"/>
  <c r="I347" i="25"/>
  <c r="J347" i="25"/>
  <c r="K347" i="25"/>
  <c r="L347" i="25"/>
  <c r="M347" i="25"/>
  <c r="N347" i="25"/>
  <c r="P347" i="25"/>
  <c r="Q347" i="25"/>
  <c r="R347" i="25"/>
  <c r="S347" i="25"/>
  <c r="T347" i="25"/>
  <c r="U347" i="25"/>
  <c r="V347" i="25"/>
  <c r="W347" i="25"/>
  <c r="A348" i="25"/>
  <c r="B348" i="25"/>
  <c r="I348" i="25"/>
  <c r="J348" i="25"/>
  <c r="K348" i="25"/>
  <c r="L348" i="25"/>
  <c r="M348" i="25"/>
  <c r="N348" i="25"/>
  <c r="P348" i="25"/>
  <c r="Q348" i="25"/>
  <c r="R348" i="25"/>
  <c r="S348" i="25"/>
  <c r="T348" i="25"/>
  <c r="U348" i="25"/>
  <c r="V348" i="25"/>
  <c r="W348" i="25"/>
  <c r="A349" i="25"/>
  <c r="B349" i="25"/>
  <c r="I349" i="25"/>
  <c r="J349" i="25"/>
  <c r="K349" i="25"/>
  <c r="L349" i="25"/>
  <c r="M349" i="25"/>
  <c r="N349" i="25"/>
  <c r="P349" i="25"/>
  <c r="Q349" i="25"/>
  <c r="R349" i="25"/>
  <c r="S349" i="25"/>
  <c r="T349" i="25"/>
  <c r="U349" i="25"/>
  <c r="V349" i="25"/>
  <c r="W349" i="25"/>
  <c r="A350" i="25"/>
  <c r="B350" i="25"/>
  <c r="I350" i="25"/>
  <c r="J350" i="25"/>
  <c r="K350" i="25"/>
  <c r="L350" i="25"/>
  <c r="M350" i="25"/>
  <c r="N350" i="25"/>
  <c r="P350" i="25"/>
  <c r="Q350" i="25"/>
  <c r="R350" i="25"/>
  <c r="S350" i="25"/>
  <c r="T350" i="25"/>
  <c r="U350" i="25"/>
  <c r="V350" i="25"/>
  <c r="W350" i="25"/>
  <c r="A351" i="25"/>
  <c r="B351" i="25"/>
  <c r="I351" i="25"/>
  <c r="J351" i="25"/>
  <c r="K351" i="25"/>
  <c r="L351" i="25"/>
  <c r="M351" i="25"/>
  <c r="N351" i="25"/>
  <c r="P351" i="25"/>
  <c r="Q351" i="25"/>
  <c r="R351" i="25"/>
  <c r="S351" i="25"/>
  <c r="T351" i="25"/>
  <c r="U351" i="25"/>
  <c r="V351" i="25"/>
  <c r="W351" i="25"/>
  <c r="A352" i="25"/>
  <c r="B352" i="25"/>
  <c r="I352" i="25"/>
  <c r="J352" i="25"/>
  <c r="K352" i="25"/>
  <c r="L352" i="25"/>
  <c r="M352" i="25"/>
  <c r="N352" i="25"/>
  <c r="P352" i="25"/>
  <c r="Q352" i="25"/>
  <c r="R352" i="25"/>
  <c r="S352" i="25"/>
  <c r="T352" i="25"/>
  <c r="U352" i="25"/>
  <c r="V352" i="25"/>
  <c r="W352" i="25"/>
  <c r="A353" i="25"/>
  <c r="B353" i="25"/>
  <c r="I353" i="25"/>
  <c r="J353" i="25"/>
  <c r="K353" i="25"/>
  <c r="L353" i="25"/>
  <c r="M353" i="25"/>
  <c r="N353" i="25"/>
  <c r="P353" i="25"/>
  <c r="Q353" i="25"/>
  <c r="R353" i="25"/>
  <c r="S353" i="25"/>
  <c r="T353" i="25"/>
  <c r="U353" i="25"/>
  <c r="V353" i="25"/>
  <c r="W353" i="25"/>
  <c r="A354" i="25"/>
  <c r="B354" i="25"/>
  <c r="I354" i="25"/>
  <c r="J354" i="25"/>
  <c r="K354" i="25"/>
  <c r="L354" i="25"/>
  <c r="M354" i="25"/>
  <c r="N354" i="25"/>
  <c r="P354" i="25"/>
  <c r="Q354" i="25"/>
  <c r="R354" i="25"/>
  <c r="S354" i="25"/>
  <c r="T354" i="25"/>
  <c r="U354" i="25"/>
  <c r="V354" i="25"/>
  <c r="W354" i="25"/>
  <c r="A355" i="25"/>
  <c r="B355" i="25"/>
  <c r="I355" i="25"/>
  <c r="J355" i="25"/>
  <c r="K355" i="25"/>
  <c r="L355" i="25"/>
  <c r="M355" i="25"/>
  <c r="N355" i="25"/>
  <c r="P355" i="25"/>
  <c r="Q355" i="25"/>
  <c r="R355" i="25"/>
  <c r="S355" i="25"/>
  <c r="T355" i="25"/>
  <c r="U355" i="25"/>
  <c r="V355" i="25"/>
  <c r="W355" i="25"/>
  <c r="A356" i="25"/>
  <c r="B356" i="25"/>
  <c r="I356" i="25"/>
  <c r="J356" i="25"/>
  <c r="K356" i="25"/>
  <c r="L356" i="25"/>
  <c r="M356" i="25"/>
  <c r="N356" i="25"/>
  <c r="P356" i="25"/>
  <c r="Q356" i="25"/>
  <c r="R356" i="25"/>
  <c r="S356" i="25"/>
  <c r="T356" i="25"/>
  <c r="U356" i="25"/>
  <c r="V356" i="25"/>
  <c r="W356" i="25"/>
  <c r="A357" i="25"/>
  <c r="B357" i="25"/>
  <c r="I357" i="25"/>
  <c r="J357" i="25"/>
  <c r="K357" i="25"/>
  <c r="L357" i="25"/>
  <c r="M357" i="25"/>
  <c r="N357" i="25"/>
  <c r="P357" i="25"/>
  <c r="Q357" i="25"/>
  <c r="R357" i="25"/>
  <c r="S357" i="25"/>
  <c r="T357" i="25"/>
  <c r="U357" i="25"/>
  <c r="V357" i="25"/>
  <c r="W357" i="25"/>
  <c r="A358" i="25"/>
  <c r="B358" i="25"/>
  <c r="I358" i="25"/>
  <c r="J358" i="25"/>
  <c r="K358" i="25"/>
  <c r="L358" i="25"/>
  <c r="M358" i="25"/>
  <c r="N358" i="25"/>
  <c r="P358" i="25"/>
  <c r="Q358" i="25"/>
  <c r="R358" i="25"/>
  <c r="S358" i="25"/>
  <c r="T358" i="25"/>
  <c r="U358" i="25"/>
  <c r="V358" i="25"/>
  <c r="W358" i="25"/>
  <c r="A359" i="25"/>
  <c r="B359" i="25"/>
  <c r="I359" i="25"/>
  <c r="J359" i="25"/>
  <c r="K359" i="25"/>
  <c r="L359" i="25"/>
  <c r="M359" i="25"/>
  <c r="N359" i="25"/>
  <c r="P359" i="25"/>
  <c r="Q359" i="25"/>
  <c r="R359" i="25"/>
  <c r="S359" i="25"/>
  <c r="T359" i="25"/>
  <c r="U359" i="25"/>
  <c r="V359" i="25"/>
  <c r="W359" i="25"/>
  <c r="A360" i="25"/>
  <c r="B360" i="25"/>
  <c r="I360" i="25"/>
  <c r="J360" i="25"/>
  <c r="K360" i="25"/>
  <c r="L360" i="25"/>
  <c r="M360" i="25"/>
  <c r="N360" i="25"/>
  <c r="P360" i="25"/>
  <c r="Q360" i="25"/>
  <c r="R360" i="25"/>
  <c r="S360" i="25"/>
  <c r="T360" i="25"/>
  <c r="U360" i="25"/>
  <c r="V360" i="25"/>
  <c r="W360" i="25"/>
  <c r="A361" i="25"/>
  <c r="B361" i="25"/>
  <c r="I361" i="25"/>
  <c r="J361" i="25"/>
  <c r="K361" i="25"/>
  <c r="L361" i="25"/>
  <c r="M361" i="25"/>
  <c r="N361" i="25"/>
  <c r="P361" i="25"/>
  <c r="Q361" i="25"/>
  <c r="R361" i="25"/>
  <c r="S361" i="25"/>
  <c r="T361" i="25"/>
  <c r="U361" i="25"/>
  <c r="V361" i="25"/>
  <c r="W361" i="25"/>
  <c r="A362" i="25"/>
  <c r="B362" i="25"/>
  <c r="I362" i="25"/>
  <c r="J362" i="25"/>
  <c r="K362" i="25"/>
  <c r="L362" i="25"/>
  <c r="M362" i="25"/>
  <c r="N362" i="25"/>
  <c r="P362" i="25"/>
  <c r="Q362" i="25"/>
  <c r="R362" i="25"/>
  <c r="S362" i="25"/>
  <c r="T362" i="25"/>
  <c r="U362" i="25"/>
  <c r="V362" i="25"/>
  <c r="W362" i="25"/>
  <c r="A363" i="25"/>
  <c r="B363" i="25"/>
  <c r="I363" i="25"/>
  <c r="J363" i="25"/>
  <c r="K363" i="25"/>
  <c r="L363" i="25"/>
  <c r="M363" i="25"/>
  <c r="N363" i="25"/>
  <c r="P363" i="25"/>
  <c r="Q363" i="25"/>
  <c r="R363" i="25"/>
  <c r="S363" i="25"/>
  <c r="T363" i="25"/>
  <c r="U363" i="25"/>
  <c r="V363" i="25"/>
  <c r="W363" i="25"/>
  <c r="A364" i="25"/>
  <c r="B364" i="25"/>
  <c r="I364" i="25"/>
  <c r="J364" i="25"/>
  <c r="K364" i="25"/>
  <c r="L364" i="25"/>
  <c r="M364" i="25"/>
  <c r="N364" i="25"/>
  <c r="P364" i="25"/>
  <c r="Q364" i="25"/>
  <c r="R364" i="25"/>
  <c r="S364" i="25"/>
  <c r="T364" i="25"/>
  <c r="U364" i="25"/>
  <c r="V364" i="25"/>
  <c r="W364" i="25"/>
  <c r="A365" i="25"/>
  <c r="B365" i="25"/>
  <c r="I365" i="25"/>
  <c r="J365" i="25"/>
  <c r="K365" i="25"/>
  <c r="L365" i="25"/>
  <c r="M365" i="25"/>
  <c r="N365" i="25"/>
  <c r="P365" i="25"/>
  <c r="Q365" i="25"/>
  <c r="R365" i="25"/>
  <c r="S365" i="25"/>
  <c r="T365" i="25"/>
  <c r="U365" i="25"/>
  <c r="V365" i="25"/>
  <c r="W365" i="25"/>
  <c r="A366" i="25"/>
  <c r="B366" i="25"/>
  <c r="I366" i="25"/>
  <c r="J366" i="25"/>
  <c r="K366" i="25"/>
  <c r="L366" i="25"/>
  <c r="M366" i="25"/>
  <c r="N366" i="25"/>
  <c r="P366" i="25"/>
  <c r="Q366" i="25"/>
  <c r="R366" i="25"/>
  <c r="S366" i="25"/>
  <c r="T366" i="25"/>
  <c r="U366" i="25"/>
  <c r="V366" i="25"/>
  <c r="W366" i="25"/>
  <c r="A367" i="25"/>
  <c r="B367" i="25"/>
  <c r="I367" i="25"/>
  <c r="J367" i="25"/>
  <c r="K367" i="25"/>
  <c r="L367" i="25"/>
  <c r="M367" i="25"/>
  <c r="N367" i="25"/>
  <c r="P367" i="25"/>
  <c r="Q367" i="25"/>
  <c r="R367" i="25"/>
  <c r="S367" i="25"/>
  <c r="T367" i="25"/>
  <c r="U367" i="25"/>
  <c r="V367" i="25"/>
  <c r="W367" i="25"/>
  <c r="A368" i="25"/>
  <c r="B368" i="25"/>
  <c r="I368" i="25"/>
  <c r="J368" i="25"/>
  <c r="K368" i="25"/>
  <c r="L368" i="25"/>
  <c r="M368" i="25"/>
  <c r="N368" i="25"/>
  <c r="P368" i="25"/>
  <c r="Q368" i="25"/>
  <c r="R368" i="25"/>
  <c r="S368" i="25"/>
  <c r="T368" i="25"/>
  <c r="U368" i="25"/>
  <c r="V368" i="25"/>
  <c r="W368" i="25"/>
  <c r="A369" i="25"/>
  <c r="B369" i="25"/>
  <c r="I369" i="25"/>
  <c r="J369" i="25"/>
  <c r="K369" i="25"/>
  <c r="L369" i="25"/>
  <c r="M369" i="25"/>
  <c r="N369" i="25"/>
  <c r="P369" i="25"/>
  <c r="Q369" i="25"/>
  <c r="R369" i="25"/>
  <c r="S369" i="25"/>
  <c r="T369" i="25"/>
  <c r="U369" i="25"/>
  <c r="V369" i="25"/>
  <c r="W369" i="25"/>
  <c r="A370" i="25"/>
  <c r="B370" i="25"/>
  <c r="I370" i="25"/>
  <c r="J370" i="25"/>
  <c r="K370" i="25"/>
  <c r="L370" i="25"/>
  <c r="M370" i="25"/>
  <c r="N370" i="25"/>
  <c r="P370" i="25"/>
  <c r="Q370" i="25"/>
  <c r="R370" i="25"/>
  <c r="S370" i="25"/>
  <c r="T370" i="25"/>
  <c r="U370" i="25"/>
  <c r="V370" i="25"/>
  <c r="W370" i="25"/>
  <c r="A371" i="25"/>
  <c r="B371" i="25"/>
  <c r="I371" i="25"/>
  <c r="J371" i="25"/>
  <c r="K371" i="25"/>
  <c r="L371" i="25"/>
  <c r="M371" i="25"/>
  <c r="N371" i="25"/>
  <c r="P371" i="25"/>
  <c r="Q371" i="25"/>
  <c r="R371" i="25"/>
  <c r="S371" i="25"/>
  <c r="T371" i="25"/>
  <c r="U371" i="25"/>
  <c r="V371" i="25"/>
  <c r="W371" i="25"/>
  <c r="B1" i="30"/>
  <c r="C1" i="30"/>
  <c r="D1" i="30"/>
  <c r="E1" i="30"/>
  <c r="F1" i="30"/>
  <c r="G1" i="30"/>
  <c r="H1" i="30"/>
  <c r="I1" i="30"/>
  <c r="J1" i="30"/>
  <c r="K1" i="30"/>
  <c r="L1" i="30"/>
  <c r="M1" i="30"/>
  <c r="N1" i="30"/>
  <c r="O1" i="30"/>
  <c r="P1" i="30"/>
  <c r="Q1" i="30"/>
  <c r="R1" i="30"/>
  <c r="S1" i="30"/>
  <c r="T1" i="30"/>
  <c r="U1" i="30"/>
  <c r="V1" i="30"/>
  <c r="W1" i="30"/>
  <c r="K2" i="30"/>
  <c r="K3" i="30"/>
  <c r="L3" i="30"/>
  <c r="T3" i="30"/>
  <c r="B6" i="30"/>
  <c r="I6" i="30"/>
  <c r="J6" i="30"/>
  <c r="K6" i="30"/>
  <c r="L6" i="30"/>
  <c r="M6" i="30"/>
  <c r="N6" i="30"/>
  <c r="P6" i="30"/>
  <c r="Q6" i="30"/>
  <c r="R6" i="30"/>
  <c r="S6" i="30"/>
  <c r="T6" i="30"/>
  <c r="U6" i="30"/>
  <c r="V6" i="30"/>
  <c r="W6" i="30"/>
  <c r="A7" i="30"/>
  <c r="B7" i="30"/>
  <c r="I7" i="30"/>
  <c r="J7" i="30"/>
  <c r="K7" i="30"/>
  <c r="L7" i="30"/>
  <c r="M7" i="30"/>
  <c r="N7" i="30"/>
  <c r="P7" i="30"/>
  <c r="Q7" i="30"/>
  <c r="R7" i="30"/>
  <c r="S7" i="30"/>
  <c r="T7" i="30"/>
  <c r="U7" i="30"/>
  <c r="V7" i="30"/>
  <c r="W7" i="30"/>
  <c r="A8" i="30"/>
  <c r="B8" i="30"/>
  <c r="I8" i="30"/>
  <c r="J8" i="30"/>
  <c r="K8" i="30"/>
  <c r="L8" i="30"/>
  <c r="M8" i="30"/>
  <c r="N8" i="30"/>
  <c r="P8" i="30"/>
  <c r="Q8" i="30"/>
  <c r="R8" i="30"/>
  <c r="S8" i="30"/>
  <c r="T8" i="30"/>
  <c r="U8" i="30"/>
  <c r="V8" i="30"/>
  <c r="W8" i="30"/>
  <c r="A9" i="30"/>
  <c r="B9" i="30"/>
  <c r="I9" i="30"/>
  <c r="J9" i="30"/>
  <c r="K9" i="30"/>
  <c r="L9" i="30"/>
  <c r="M9" i="30"/>
  <c r="N9" i="30"/>
  <c r="P9" i="30"/>
  <c r="Q9" i="30"/>
  <c r="R9" i="30"/>
  <c r="S9" i="30"/>
  <c r="T9" i="30"/>
  <c r="U9" i="30"/>
  <c r="V9" i="30"/>
  <c r="W9" i="30"/>
  <c r="A10" i="30"/>
  <c r="B10" i="30"/>
  <c r="I10" i="30"/>
  <c r="J10" i="30"/>
  <c r="K10" i="30"/>
  <c r="L10" i="30"/>
  <c r="M10" i="30"/>
  <c r="N10" i="30"/>
  <c r="P10" i="30"/>
  <c r="Q10" i="30"/>
  <c r="R10" i="30"/>
  <c r="S10" i="30"/>
  <c r="T10" i="30"/>
  <c r="U10" i="30"/>
  <c r="V10" i="30"/>
  <c r="W10" i="30"/>
  <c r="A11" i="30"/>
  <c r="B11" i="30"/>
  <c r="I11" i="30"/>
  <c r="J11" i="30"/>
  <c r="K11" i="30"/>
  <c r="L11" i="30"/>
  <c r="M11" i="30"/>
  <c r="N11" i="30"/>
  <c r="P11" i="30"/>
  <c r="Q11" i="30"/>
  <c r="R11" i="30"/>
  <c r="S11" i="30"/>
  <c r="T11" i="30"/>
  <c r="U11" i="30"/>
  <c r="V11" i="30"/>
  <c r="W11" i="30"/>
  <c r="A12" i="30"/>
  <c r="B12" i="30"/>
  <c r="I12" i="30"/>
  <c r="J12" i="30"/>
  <c r="K12" i="30"/>
  <c r="L12" i="30"/>
  <c r="M12" i="30"/>
  <c r="N12" i="30"/>
  <c r="P12" i="30"/>
  <c r="Q12" i="30"/>
  <c r="R12" i="30"/>
  <c r="S12" i="30"/>
  <c r="T12" i="30"/>
  <c r="U12" i="30"/>
  <c r="V12" i="30"/>
  <c r="W12" i="30"/>
  <c r="A13" i="30"/>
  <c r="B13" i="30"/>
  <c r="I13" i="30"/>
  <c r="J13" i="30"/>
  <c r="K13" i="30"/>
  <c r="L13" i="30"/>
  <c r="M13" i="30"/>
  <c r="N13" i="30"/>
  <c r="P13" i="30"/>
  <c r="Q13" i="30"/>
  <c r="R13" i="30"/>
  <c r="S13" i="30"/>
  <c r="T13" i="30"/>
  <c r="U13" i="30"/>
  <c r="V13" i="30"/>
  <c r="W13" i="30"/>
  <c r="A14" i="30"/>
  <c r="B14" i="30"/>
  <c r="I14" i="30"/>
  <c r="J14" i="30"/>
  <c r="K14" i="30"/>
  <c r="L14" i="30"/>
  <c r="M14" i="30"/>
  <c r="N14" i="30"/>
  <c r="P14" i="30"/>
  <c r="Q14" i="30"/>
  <c r="R14" i="30"/>
  <c r="S14" i="30"/>
  <c r="T14" i="30"/>
  <c r="U14" i="30"/>
  <c r="V14" i="30"/>
  <c r="W14" i="30"/>
  <c r="A15" i="30"/>
  <c r="B15" i="30"/>
  <c r="I15" i="30"/>
  <c r="J15" i="30"/>
  <c r="K15" i="30"/>
  <c r="L15" i="30"/>
  <c r="M15" i="30"/>
  <c r="N15" i="30"/>
  <c r="P15" i="30"/>
  <c r="Q15" i="30"/>
  <c r="R15" i="30"/>
  <c r="S15" i="30"/>
  <c r="T15" i="30"/>
  <c r="U15" i="30"/>
  <c r="V15" i="30"/>
  <c r="W15" i="30"/>
  <c r="A16" i="30"/>
  <c r="B16" i="30"/>
  <c r="I16" i="30"/>
  <c r="J16" i="30"/>
  <c r="K16" i="30"/>
  <c r="L16" i="30"/>
  <c r="M16" i="30"/>
  <c r="N16" i="30"/>
  <c r="P16" i="30"/>
  <c r="Q16" i="30"/>
  <c r="R16" i="30"/>
  <c r="S16" i="30"/>
  <c r="T16" i="30"/>
  <c r="U16" i="30"/>
  <c r="V16" i="30"/>
  <c r="W16" i="30"/>
  <c r="A17" i="30"/>
  <c r="B17" i="30"/>
  <c r="I17" i="30"/>
  <c r="J17" i="30"/>
  <c r="K17" i="30"/>
  <c r="L17" i="30"/>
  <c r="M17" i="30"/>
  <c r="N17" i="30"/>
  <c r="P17" i="30"/>
  <c r="Q17" i="30"/>
  <c r="R17" i="30"/>
  <c r="S17" i="30"/>
  <c r="T17" i="30"/>
  <c r="U17" i="30"/>
  <c r="V17" i="30"/>
  <c r="W17" i="30"/>
  <c r="A18" i="30"/>
  <c r="B18" i="30"/>
  <c r="I18" i="30"/>
  <c r="J18" i="30"/>
  <c r="K18" i="30"/>
  <c r="L18" i="30"/>
  <c r="M18" i="30"/>
  <c r="N18" i="30"/>
  <c r="P18" i="30"/>
  <c r="Q18" i="30"/>
  <c r="R18" i="30"/>
  <c r="S18" i="30"/>
  <c r="T18" i="30"/>
  <c r="U18" i="30"/>
  <c r="V18" i="30"/>
  <c r="W18" i="30"/>
  <c r="A19" i="30"/>
  <c r="B19" i="30"/>
  <c r="I19" i="30"/>
  <c r="J19" i="30"/>
  <c r="K19" i="30"/>
  <c r="L19" i="30"/>
  <c r="M19" i="30"/>
  <c r="N19" i="30"/>
  <c r="P19" i="30"/>
  <c r="Q19" i="30"/>
  <c r="R19" i="30"/>
  <c r="S19" i="30"/>
  <c r="T19" i="30"/>
  <c r="U19" i="30"/>
  <c r="V19" i="30"/>
  <c r="W19" i="30"/>
  <c r="A20" i="30"/>
  <c r="B20" i="30"/>
  <c r="I20" i="30"/>
  <c r="J20" i="30"/>
  <c r="K20" i="30"/>
  <c r="L20" i="30"/>
  <c r="M20" i="30"/>
  <c r="N20" i="30"/>
  <c r="P20" i="30"/>
  <c r="Q20" i="30"/>
  <c r="R20" i="30"/>
  <c r="S20" i="30"/>
  <c r="T20" i="30"/>
  <c r="U20" i="30"/>
  <c r="V20" i="30"/>
  <c r="W20" i="30"/>
  <c r="A21" i="30"/>
  <c r="B21" i="30"/>
  <c r="I21" i="30"/>
  <c r="J21" i="30"/>
  <c r="K21" i="30"/>
  <c r="L21" i="30"/>
  <c r="M21" i="30"/>
  <c r="N21" i="30"/>
  <c r="P21" i="30"/>
  <c r="Q21" i="30"/>
  <c r="R21" i="30"/>
  <c r="S21" i="30"/>
  <c r="T21" i="30"/>
  <c r="U21" i="30"/>
  <c r="V21" i="30"/>
  <c r="W21" i="30"/>
  <c r="A22" i="30"/>
  <c r="B22" i="30"/>
  <c r="I22" i="30"/>
  <c r="J22" i="30"/>
  <c r="K22" i="30"/>
  <c r="L22" i="30"/>
  <c r="M22" i="30"/>
  <c r="N22" i="30"/>
  <c r="P22" i="30"/>
  <c r="Q22" i="30"/>
  <c r="R22" i="30"/>
  <c r="S22" i="30"/>
  <c r="T22" i="30"/>
  <c r="U22" i="30"/>
  <c r="V22" i="30"/>
  <c r="W22" i="30"/>
  <c r="A23" i="30"/>
  <c r="B23" i="30"/>
  <c r="I23" i="30"/>
  <c r="J23" i="30"/>
  <c r="K23" i="30"/>
  <c r="L23" i="30"/>
  <c r="M23" i="30"/>
  <c r="N23" i="30"/>
  <c r="P23" i="30"/>
  <c r="Q23" i="30"/>
  <c r="R23" i="30"/>
  <c r="S23" i="30"/>
  <c r="T23" i="30"/>
  <c r="U23" i="30"/>
  <c r="V23" i="30"/>
  <c r="W23" i="30"/>
  <c r="A24" i="30"/>
  <c r="B24" i="30"/>
  <c r="I24" i="30"/>
  <c r="J24" i="30"/>
  <c r="K24" i="30"/>
  <c r="L24" i="30"/>
  <c r="M24" i="30"/>
  <c r="N24" i="30"/>
  <c r="P24" i="30"/>
  <c r="Q24" i="30"/>
  <c r="R24" i="30"/>
  <c r="S24" i="30"/>
  <c r="T24" i="30"/>
  <c r="U24" i="30"/>
  <c r="V24" i="30"/>
  <c r="W24" i="30"/>
  <c r="A25" i="30"/>
  <c r="B25" i="30"/>
  <c r="I25" i="30"/>
  <c r="J25" i="30"/>
  <c r="K25" i="30"/>
  <c r="L25" i="30"/>
  <c r="M25" i="30"/>
  <c r="N25" i="30"/>
  <c r="P25" i="30"/>
  <c r="Q25" i="30"/>
  <c r="R25" i="30"/>
  <c r="S25" i="30"/>
  <c r="T25" i="30"/>
  <c r="U25" i="30"/>
  <c r="V25" i="30"/>
  <c r="W25" i="30"/>
  <c r="A26" i="30"/>
  <c r="B26" i="30"/>
  <c r="I26" i="30"/>
  <c r="J26" i="30"/>
  <c r="K26" i="30"/>
  <c r="L26" i="30"/>
  <c r="M26" i="30"/>
  <c r="N26" i="30"/>
  <c r="P26" i="30"/>
  <c r="Q26" i="30"/>
  <c r="R26" i="30"/>
  <c r="S26" i="30"/>
  <c r="T26" i="30"/>
  <c r="U26" i="30"/>
  <c r="V26" i="30"/>
  <c r="W26" i="30"/>
  <c r="A27" i="30"/>
  <c r="B27" i="30"/>
  <c r="I27" i="30"/>
  <c r="J27" i="30"/>
  <c r="K27" i="30"/>
  <c r="L27" i="30"/>
  <c r="M27" i="30"/>
  <c r="N27" i="30"/>
  <c r="P27" i="30"/>
  <c r="Q27" i="30"/>
  <c r="R27" i="30"/>
  <c r="S27" i="30"/>
  <c r="T27" i="30"/>
  <c r="U27" i="30"/>
  <c r="V27" i="30"/>
  <c r="W27" i="30"/>
  <c r="A28" i="30"/>
  <c r="B28" i="30"/>
  <c r="I28" i="30"/>
  <c r="J28" i="30"/>
  <c r="K28" i="30"/>
  <c r="L28" i="30"/>
  <c r="M28" i="30"/>
  <c r="N28" i="30"/>
  <c r="P28" i="30"/>
  <c r="Q28" i="30"/>
  <c r="R28" i="30"/>
  <c r="S28" i="30"/>
  <c r="T28" i="30"/>
  <c r="U28" i="30"/>
  <c r="V28" i="30"/>
  <c r="W28" i="30"/>
  <c r="A29" i="30"/>
  <c r="B29" i="30"/>
  <c r="I29" i="30"/>
  <c r="J29" i="30"/>
  <c r="K29" i="30"/>
  <c r="L29" i="30"/>
  <c r="M29" i="30"/>
  <c r="N29" i="30"/>
  <c r="P29" i="30"/>
  <c r="Q29" i="30"/>
  <c r="R29" i="30"/>
  <c r="S29" i="30"/>
  <c r="T29" i="30"/>
  <c r="U29" i="30"/>
  <c r="V29" i="30"/>
  <c r="W29" i="30"/>
  <c r="A30" i="30"/>
  <c r="B30" i="30"/>
  <c r="I30" i="30"/>
  <c r="J30" i="30"/>
  <c r="K30" i="30"/>
  <c r="L30" i="30"/>
  <c r="M30" i="30"/>
  <c r="N30" i="30"/>
  <c r="P30" i="30"/>
  <c r="Q30" i="30"/>
  <c r="R30" i="30"/>
  <c r="S30" i="30"/>
  <c r="T30" i="30"/>
  <c r="U30" i="30"/>
  <c r="V30" i="30"/>
  <c r="W30" i="30"/>
  <c r="A31" i="30"/>
  <c r="B31" i="30"/>
  <c r="I31" i="30"/>
  <c r="J31" i="30"/>
  <c r="K31" i="30"/>
  <c r="L31" i="30"/>
  <c r="M31" i="30"/>
  <c r="N31" i="30"/>
  <c r="P31" i="30"/>
  <c r="Q31" i="30"/>
  <c r="R31" i="30"/>
  <c r="S31" i="30"/>
  <c r="T31" i="30"/>
  <c r="U31" i="30"/>
  <c r="V31" i="30"/>
  <c r="W31" i="30"/>
  <c r="A32" i="30"/>
  <c r="B32" i="30"/>
  <c r="I32" i="30"/>
  <c r="J32" i="30"/>
  <c r="K32" i="30"/>
  <c r="L32" i="30"/>
  <c r="M32" i="30"/>
  <c r="N32" i="30"/>
  <c r="P32" i="30"/>
  <c r="Q32" i="30"/>
  <c r="R32" i="30"/>
  <c r="S32" i="30"/>
  <c r="T32" i="30"/>
  <c r="U32" i="30"/>
  <c r="V32" i="30"/>
  <c r="W32" i="30"/>
  <c r="A33" i="30"/>
  <c r="B33" i="30"/>
  <c r="I33" i="30"/>
  <c r="J33" i="30"/>
  <c r="K33" i="30"/>
  <c r="L33" i="30"/>
  <c r="M33" i="30"/>
  <c r="N33" i="30"/>
  <c r="P33" i="30"/>
  <c r="Q33" i="30"/>
  <c r="R33" i="30"/>
  <c r="S33" i="30"/>
  <c r="T33" i="30"/>
  <c r="U33" i="30"/>
  <c r="V33" i="30"/>
  <c r="W33" i="30"/>
  <c r="A34" i="30"/>
  <c r="B34" i="30"/>
  <c r="I34" i="30"/>
  <c r="J34" i="30"/>
  <c r="K34" i="30"/>
  <c r="L34" i="30"/>
  <c r="M34" i="30"/>
  <c r="N34" i="30"/>
  <c r="P34" i="30"/>
  <c r="Q34" i="30"/>
  <c r="R34" i="30"/>
  <c r="S34" i="30"/>
  <c r="T34" i="30"/>
  <c r="U34" i="30"/>
  <c r="V34" i="30"/>
  <c r="W34" i="30"/>
  <c r="A35" i="30"/>
  <c r="B35" i="30"/>
  <c r="I35" i="30"/>
  <c r="J35" i="30"/>
  <c r="K35" i="30"/>
  <c r="L35" i="30"/>
  <c r="M35" i="30"/>
  <c r="N35" i="30"/>
  <c r="P35" i="30"/>
  <c r="Q35" i="30"/>
  <c r="R35" i="30"/>
  <c r="S35" i="30"/>
  <c r="T35" i="30"/>
  <c r="U35" i="30"/>
  <c r="V35" i="30"/>
  <c r="W35" i="30"/>
  <c r="A36" i="30"/>
  <c r="B36" i="30"/>
  <c r="I36" i="30"/>
  <c r="J36" i="30"/>
  <c r="K36" i="30"/>
  <c r="L36" i="30"/>
  <c r="M36" i="30"/>
  <c r="N36" i="30"/>
  <c r="P36" i="30"/>
  <c r="Q36" i="30"/>
  <c r="R36" i="30"/>
  <c r="S36" i="30"/>
  <c r="T36" i="30"/>
  <c r="U36" i="30"/>
  <c r="V36" i="30"/>
  <c r="W36" i="30"/>
  <c r="A37" i="30"/>
  <c r="B37" i="30"/>
  <c r="I37" i="30"/>
  <c r="J37" i="30"/>
  <c r="K37" i="30"/>
  <c r="L37" i="30"/>
  <c r="M37" i="30"/>
  <c r="N37" i="30"/>
  <c r="P37" i="30"/>
  <c r="Q37" i="30"/>
  <c r="R37" i="30"/>
  <c r="S37" i="30"/>
  <c r="T37" i="30"/>
  <c r="U37" i="30"/>
  <c r="V37" i="30"/>
  <c r="W37" i="30"/>
  <c r="A38" i="30"/>
  <c r="B38" i="30"/>
  <c r="I38" i="30"/>
  <c r="J38" i="30"/>
  <c r="K38" i="30"/>
  <c r="L38" i="30"/>
  <c r="M38" i="30"/>
  <c r="N38" i="30"/>
  <c r="P38" i="30"/>
  <c r="Q38" i="30"/>
  <c r="R38" i="30"/>
  <c r="S38" i="30"/>
  <c r="T38" i="30"/>
  <c r="U38" i="30"/>
  <c r="V38" i="30"/>
  <c r="W38" i="30"/>
  <c r="A39" i="30"/>
  <c r="B39" i="30"/>
  <c r="I39" i="30"/>
  <c r="J39" i="30"/>
  <c r="K39" i="30"/>
  <c r="L39" i="30"/>
  <c r="M39" i="30"/>
  <c r="N39" i="30"/>
  <c r="P39" i="30"/>
  <c r="Q39" i="30"/>
  <c r="R39" i="30"/>
  <c r="S39" i="30"/>
  <c r="T39" i="30"/>
  <c r="U39" i="30"/>
  <c r="V39" i="30"/>
  <c r="W39" i="30"/>
  <c r="A40" i="30"/>
  <c r="B40" i="30"/>
  <c r="I40" i="30"/>
  <c r="J40" i="30"/>
  <c r="K40" i="30"/>
  <c r="L40" i="30"/>
  <c r="M40" i="30"/>
  <c r="N40" i="30"/>
  <c r="P40" i="30"/>
  <c r="Q40" i="30"/>
  <c r="R40" i="30"/>
  <c r="S40" i="30"/>
  <c r="T40" i="30"/>
  <c r="U40" i="30"/>
  <c r="V40" i="30"/>
  <c r="W40" i="30"/>
  <c r="A41" i="30"/>
  <c r="B41" i="30"/>
  <c r="I41" i="30"/>
  <c r="J41" i="30"/>
  <c r="K41" i="30"/>
  <c r="L41" i="30"/>
  <c r="M41" i="30"/>
  <c r="N41" i="30"/>
  <c r="P41" i="30"/>
  <c r="Q41" i="30"/>
  <c r="R41" i="30"/>
  <c r="S41" i="30"/>
  <c r="T41" i="30"/>
  <c r="U41" i="30"/>
  <c r="V41" i="30"/>
  <c r="W41" i="30"/>
  <c r="A42" i="30"/>
  <c r="B42" i="30"/>
  <c r="I42" i="30"/>
  <c r="J42" i="30"/>
  <c r="K42" i="30"/>
  <c r="L42" i="30"/>
  <c r="M42" i="30"/>
  <c r="N42" i="30"/>
  <c r="P42" i="30"/>
  <c r="Q42" i="30"/>
  <c r="R42" i="30"/>
  <c r="S42" i="30"/>
  <c r="T42" i="30"/>
  <c r="U42" i="30"/>
  <c r="V42" i="30"/>
  <c r="W42" i="30"/>
  <c r="A43" i="30"/>
  <c r="B43" i="30"/>
  <c r="I43" i="30"/>
  <c r="J43" i="30"/>
  <c r="K43" i="30"/>
  <c r="L43" i="30"/>
  <c r="M43" i="30"/>
  <c r="N43" i="30"/>
  <c r="P43" i="30"/>
  <c r="Q43" i="30"/>
  <c r="R43" i="30"/>
  <c r="S43" i="30"/>
  <c r="T43" i="30"/>
  <c r="U43" i="30"/>
  <c r="V43" i="30"/>
  <c r="W43" i="30"/>
  <c r="A44" i="30"/>
  <c r="B44" i="30"/>
  <c r="I44" i="30"/>
  <c r="J44" i="30"/>
  <c r="K44" i="30"/>
  <c r="L44" i="30"/>
  <c r="M44" i="30"/>
  <c r="N44" i="30"/>
  <c r="P44" i="30"/>
  <c r="Q44" i="30"/>
  <c r="R44" i="30"/>
  <c r="S44" i="30"/>
  <c r="T44" i="30"/>
  <c r="U44" i="30"/>
  <c r="V44" i="30"/>
  <c r="W44" i="30"/>
  <c r="A45" i="30"/>
  <c r="B45" i="30"/>
  <c r="I45" i="30"/>
  <c r="J45" i="30"/>
  <c r="K45" i="30"/>
  <c r="L45" i="30"/>
  <c r="M45" i="30"/>
  <c r="N45" i="30"/>
  <c r="P45" i="30"/>
  <c r="Q45" i="30"/>
  <c r="R45" i="30"/>
  <c r="S45" i="30"/>
  <c r="T45" i="30"/>
  <c r="U45" i="30"/>
  <c r="V45" i="30"/>
  <c r="W45" i="30"/>
  <c r="A46" i="30"/>
  <c r="B46" i="30"/>
  <c r="I46" i="30"/>
  <c r="J46" i="30"/>
  <c r="K46" i="30"/>
  <c r="L46" i="30"/>
  <c r="M46" i="30"/>
  <c r="N46" i="30"/>
  <c r="P46" i="30"/>
  <c r="Q46" i="30"/>
  <c r="R46" i="30"/>
  <c r="S46" i="30"/>
  <c r="T46" i="30"/>
  <c r="U46" i="30"/>
  <c r="V46" i="30"/>
  <c r="W46" i="30"/>
  <c r="A47" i="30"/>
  <c r="B47" i="30"/>
  <c r="I47" i="30"/>
  <c r="J47" i="30"/>
  <c r="K47" i="30"/>
  <c r="L47" i="30"/>
  <c r="M47" i="30"/>
  <c r="N47" i="30"/>
  <c r="P47" i="30"/>
  <c r="Q47" i="30"/>
  <c r="R47" i="30"/>
  <c r="S47" i="30"/>
  <c r="T47" i="30"/>
  <c r="U47" i="30"/>
  <c r="V47" i="30"/>
  <c r="W47" i="30"/>
  <c r="A48" i="30"/>
  <c r="B48" i="30"/>
  <c r="I48" i="30"/>
  <c r="J48" i="30"/>
  <c r="K48" i="30"/>
  <c r="L48" i="30"/>
  <c r="M48" i="30"/>
  <c r="N48" i="30"/>
  <c r="P48" i="30"/>
  <c r="Q48" i="30"/>
  <c r="R48" i="30"/>
  <c r="S48" i="30"/>
  <c r="T48" i="30"/>
  <c r="U48" i="30"/>
  <c r="V48" i="30"/>
  <c r="W48" i="30"/>
  <c r="A49" i="30"/>
  <c r="B49" i="30"/>
  <c r="I49" i="30"/>
  <c r="J49" i="30"/>
  <c r="K49" i="30"/>
  <c r="L49" i="30"/>
  <c r="M49" i="30"/>
  <c r="N49" i="30"/>
  <c r="P49" i="30"/>
  <c r="Q49" i="30"/>
  <c r="R49" i="30"/>
  <c r="S49" i="30"/>
  <c r="T49" i="30"/>
  <c r="U49" i="30"/>
  <c r="V49" i="30"/>
  <c r="W49" i="30"/>
  <c r="A50" i="30"/>
  <c r="B50" i="30"/>
  <c r="I50" i="30"/>
  <c r="J50" i="30"/>
  <c r="K50" i="30"/>
  <c r="L50" i="30"/>
  <c r="M50" i="30"/>
  <c r="N50" i="30"/>
  <c r="P50" i="30"/>
  <c r="Q50" i="30"/>
  <c r="R50" i="30"/>
  <c r="S50" i="30"/>
  <c r="T50" i="30"/>
  <c r="U50" i="30"/>
  <c r="V50" i="30"/>
  <c r="W50" i="30"/>
  <c r="A51" i="30"/>
  <c r="B51" i="30"/>
  <c r="I51" i="30"/>
  <c r="J51" i="30"/>
  <c r="K51" i="30"/>
  <c r="L51" i="30"/>
  <c r="M51" i="30"/>
  <c r="N51" i="30"/>
  <c r="P51" i="30"/>
  <c r="Q51" i="30"/>
  <c r="R51" i="30"/>
  <c r="S51" i="30"/>
  <c r="T51" i="30"/>
  <c r="U51" i="30"/>
  <c r="V51" i="30"/>
  <c r="W51" i="30"/>
  <c r="A52" i="30"/>
  <c r="B52" i="30"/>
  <c r="I52" i="30"/>
  <c r="J52" i="30"/>
  <c r="K52" i="30"/>
  <c r="L52" i="30"/>
  <c r="M52" i="30"/>
  <c r="N52" i="30"/>
  <c r="P52" i="30"/>
  <c r="Q52" i="30"/>
  <c r="R52" i="30"/>
  <c r="S52" i="30"/>
  <c r="T52" i="30"/>
  <c r="U52" i="30"/>
  <c r="V52" i="30"/>
  <c r="W52" i="30"/>
  <c r="A53" i="30"/>
  <c r="B53" i="30"/>
  <c r="I53" i="30"/>
  <c r="J53" i="30"/>
  <c r="K53" i="30"/>
  <c r="L53" i="30"/>
  <c r="M53" i="30"/>
  <c r="N53" i="30"/>
  <c r="P53" i="30"/>
  <c r="Q53" i="30"/>
  <c r="R53" i="30"/>
  <c r="S53" i="30"/>
  <c r="T53" i="30"/>
  <c r="U53" i="30"/>
  <c r="V53" i="30"/>
  <c r="W53" i="30"/>
  <c r="A54" i="30"/>
  <c r="B54" i="30"/>
  <c r="I54" i="30"/>
  <c r="J54" i="30"/>
  <c r="K54" i="30"/>
  <c r="L54" i="30"/>
  <c r="M54" i="30"/>
  <c r="N54" i="30"/>
  <c r="P54" i="30"/>
  <c r="Q54" i="30"/>
  <c r="R54" i="30"/>
  <c r="S54" i="30"/>
  <c r="T54" i="30"/>
  <c r="U54" i="30"/>
  <c r="V54" i="30"/>
  <c r="W54" i="30"/>
  <c r="A55" i="30"/>
  <c r="B55" i="30"/>
  <c r="I55" i="30"/>
  <c r="J55" i="30"/>
  <c r="K55" i="30"/>
  <c r="L55" i="30"/>
  <c r="M55" i="30"/>
  <c r="N55" i="30"/>
  <c r="P55" i="30"/>
  <c r="Q55" i="30"/>
  <c r="R55" i="30"/>
  <c r="S55" i="30"/>
  <c r="T55" i="30"/>
  <c r="U55" i="30"/>
  <c r="V55" i="30"/>
  <c r="W55" i="30"/>
  <c r="A56" i="30"/>
  <c r="B56" i="30"/>
  <c r="I56" i="30"/>
  <c r="J56" i="30"/>
  <c r="K56" i="30"/>
  <c r="L56" i="30"/>
  <c r="M56" i="30"/>
  <c r="N56" i="30"/>
  <c r="P56" i="30"/>
  <c r="Q56" i="30"/>
  <c r="R56" i="30"/>
  <c r="S56" i="30"/>
  <c r="T56" i="30"/>
  <c r="U56" i="30"/>
  <c r="V56" i="30"/>
  <c r="W56" i="30"/>
  <c r="A57" i="30"/>
  <c r="B57" i="30"/>
  <c r="I57" i="30"/>
  <c r="J57" i="30"/>
  <c r="K57" i="30"/>
  <c r="L57" i="30"/>
  <c r="M57" i="30"/>
  <c r="N57" i="30"/>
  <c r="P57" i="30"/>
  <c r="Q57" i="30"/>
  <c r="R57" i="30"/>
  <c r="S57" i="30"/>
  <c r="T57" i="30"/>
  <c r="U57" i="30"/>
  <c r="V57" i="30"/>
  <c r="W57" i="30"/>
  <c r="A58" i="30"/>
  <c r="B58" i="30"/>
  <c r="I58" i="30"/>
  <c r="J58" i="30"/>
  <c r="K58" i="30"/>
  <c r="L58" i="30"/>
  <c r="M58" i="30"/>
  <c r="N58" i="30"/>
  <c r="P58" i="30"/>
  <c r="Q58" i="30"/>
  <c r="R58" i="30"/>
  <c r="S58" i="30"/>
  <c r="T58" i="30"/>
  <c r="U58" i="30"/>
  <c r="V58" i="30"/>
  <c r="W58" i="30"/>
  <c r="A59" i="30"/>
  <c r="B59" i="30"/>
  <c r="I59" i="30"/>
  <c r="J59" i="30"/>
  <c r="K59" i="30"/>
  <c r="L59" i="30"/>
  <c r="M59" i="30"/>
  <c r="N59" i="30"/>
  <c r="P59" i="30"/>
  <c r="Q59" i="30"/>
  <c r="R59" i="30"/>
  <c r="S59" i="30"/>
  <c r="T59" i="30"/>
  <c r="U59" i="30"/>
  <c r="V59" i="30"/>
  <c r="W59" i="30"/>
  <c r="A60" i="30"/>
  <c r="B60" i="30"/>
  <c r="I60" i="30"/>
  <c r="J60" i="30"/>
  <c r="K60" i="30"/>
  <c r="L60" i="30"/>
  <c r="M60" i="30"/>
  <c r="N60" i="30"/>
  <c r="P60" i="30"/>
  <c r="Q60" i="30"/>
  <c r="R60" i="30"/>
  <c r="S60" i="30"/>
  <c r="T60" i="30"/>
  <c r="U60" i="30"/>
  <c r="V60" i="30"/>
  <c r="W60" i="30"/>
  <c r="A61" i="30"/>
  <c r="B61" i="30"/>
  <c r="I61" i="30"/>
  <c r="J61" i="30"/>
  <c r="K61" i="30"/>
  <c r="L61" i="30"/>
  <c r="M61" i="30"/>
  <c r="N61" i="30"/>
  <c r="P61" i="30"/>
  <c r="Q61" i="30"/>
  <c r="R61" i="30"/>
  <c r="S61" i="30"/>
  <c r="T61" i="30"/>
  <c r="U61" i="30"/>
  <c r="V61" i="30"/>
  <c r="W61" i="30"/>
  <c r="A62" i="30"/>
  <c r="B62" i="30"/>
  <c r="I62" i="30"/>
  <c r="J62" i="30"/>
  <c r="K62" i="30"/>
  <c r="L62" i="30"/>
  <c r="M62" i="30"/>
  <c r="N62" i="30"/>
  <c r="P62" i="30"/>
  <c r="Q62" i="30"/>
  <c r="R62" i="30"/>
  <c r="S62" i="30"/>
  <c r="T62" i="30"/>
  <c r="U62" i="30"/>
  <c r="V62" i="30"/>
  <c r="W62" i="30"/>
  <c r="A63" i="30"/>
  <c r="B63" i="30"/>
  <c r="I63" i="30"/>
  <c r="J63" i="30"/>
  <c r="K63" i="30"/>
  <c r="L63" i="30"/>
  <c r="M63" i="30"/>
  <c r="N63" i="30"/>
  <c r="P63" i="30"/>
  <c r="Q63" i="30"/>
  <c r="R63" i="30"/>
  <c r="S63" i="30"/>
  <c r="T63" i="30"/>
  <c r="U63" i="30"/>
  <c r="V63" i="30"/>
  <c r="W63" i="30"/>
  <c r="A64" i="30"/>
  <c r="B64" i="30"/>
  <c r="I64" i="30"/>
  <c r="J64" i="30"/>
  <c r="K64" i="30"/>
  <c r="L64" i="30"/>
  <c r="M64" i="30"/>
  <c r="N64" i="30"/>
  <c r="P64" i="30"/>
  <c r="Q64" i="30"/>
  <c r="R64" i="30"/>
  <c r="S64" i="30"/>
  <c r="T64" i="30"/>
  <c r="U64" i="30"/>
  <c r="V64" i="30"/>
  <c r="W64" i="30"/>
  <c r="A65" i="30"/>
  <c r="B65" i="30"/>
  <c r="I65" i="30"/>
  <c r="J65" i="30"/>
  <c r="K65" i="30"/>
  <c r="L65" i="30"/>
  <c r="M65" i="30"/>
  <c r="N65" i="30"/>
  <c r="P65" i="30"/>
  <c r="Q65" i="30"/>
  <c r="R65" i="30"/>
  <c r="S65" i="30"/>
  <c r="T65" i="30"/>
  <c r="U65" i="30"/>
  <c r="V65" i="30"/>
  <c r="W65" i="30"/>
  <c r="A66" i="30"/>
  <c r="B66" i="30"/>
  <c r="I66" i="30"/>
  <c r="J66" i="30"/>
  <c r="K66" i="30"/>
  <c r="L66" i="30"/>
  <c r="M66" i="30"/>
  <c r="N66" i="30"/>
  <c r="P66" i="30"/>
  <c r="Q66" i="30"/>
  <c r="R66" i="30"/>
  <c r="S66" i="30"/>
  <c r="T66" i="30"/>
  <c r="U66" i="30"/>
  <c r="V66" i="30"/>
  <c r="W66" i="30"/>
  <c r="A67" i="30"/>
  <c r="B67" i="30"/>
  <c r="I67" i="30"/>
  <c r="J67" i="30"/>
  <c r="K67" i="30"/>
  <c r="L67" i="30"/>
  <c r="M67" i="30"/>
  <c r="N67" i="30"/>
  <c r="P67" i="30"/>
  <c r="Q67" i="30"/>
  <c r="R67" i="30"/>
  <c r="S67" i="30"/>
  <c r="T67" i="30"/>
  <c r="U67" i="30"/>
  <c r="V67" i="30"/>
  <c r="W67" i="30"/>
  <c r="A68" i="30"/>
  <c r="B68" i="30"/>
  <c r="I68" i="30"/>
  <c r="J68" i="30"/>
  <c r="K68" i="30"/>
  <c r="L68" i="30"/>
  <c r="M68" i="30"/>
  <c r="N68" i="30"/>
  <c r="P68" i="30"/>
  <c r="Q68" i="30"/>
  <c r="R68" i="30"/>
  <c r="S68" i="30"/>
  <c r="T68" i="30"/>
  <c r="U68" i="30"/>
  <c r="V68" i="30"/>
  <c r="W68" i="30"/>
  <c r="A69" i="30"/>
  <c r="B69" i="30"/>
  <c r="I69" i="30"/>
  <c r="J69" i="30"/>
  <c r="K69" i="30"/>
  <c r="L69" i="30"/>
  <c r="M69" i="30"/>
  <c r="N69" i="30"/>
  <c r="P69" i="30"/>
  <c r="Q69" i="30"/>
  <c r="R69" i="30"/>
  <c r="S69" i="30"/>
  <c r="T69" i="30"/>
  <c r="U69" i="30"/>
  <c r="V69" i="30"/>
  <c r="W69" i="30"/>
  <c r="A70" i="30"/>
  <c r="B70" i="30"/>
  <c r="I70" i="30"/>
  <c r="J70" i="30"/>
  <c r="K70" i="30"/>
  <c r="L70" i="30"/>
  <c r="M70" i="30"/>
  <c r="N70" i="30"/>
  <c r="P70" i="30"/>
  <c r="Q70" i="30"/>
  <c r="R70" i="30"/>
  <c r="S70" i="30"/>
  <c r="T70" i="30"/>
  <c r="U70" i="30"/>
  <c r="V70" i="30"/>
  <c r="W70" i="30"/>
  <c r="A71" i="30"/>
  <c r="B71" i="30"/>
  <c r="I71" i="30"/>
  <c r="J71" i="30"/>
  <c r="K71" i="30"/>
  <c r="L71" i="30"/>
  <c r="M71" i="30"/>
  <c r="N71" i="30"/>
  <c r="P71" i="30"/>
  <c r="Q71" i="30"/>
  <c r="R71" i="30"/>
  <c r="S71" i="30"/>
  <c r="T71" i="30"/>
  <c r="U71" i="30"/>
  <c r="V71" i="30"/>
  <c r="W71" i="30"/>
  <c r="A72" i="30"/>
  <c r="B72" i="30"/>
  <c r="I72" i="30"/>
  <c r="J72" i="30"/>
  <c r="K72" i="30"/>
  <c r="L72" i="30"/>
  <c r="M72" i="30"/>
  <c r="N72" i="30"/>
  <c r="P72" i="30"/>
  <c r="Q72" i="30"/>
  <c r="R72" i="30"/>
  <c r="S72" i="30"/>
  <c r="T72" i="30"/>
  <c r="U72" i="30"/>
  <c r="V72" i="30"/>
  <c r="W72" i="30"/>
  <c r="A73" i="30"/>
  <c r="B73" i="30"/>
  <c r="I73" i="30"/>
  <c r="J73" i="30"/>
  <c r="K73" i="30"/>
  <c r="L73" i="30"/>
  <c r="M73" i="30"/>
  <c r="N73" i="30"/>
  <c r="P73" i="30"/>
  <c r="Q73" i="30"/>
  <c r="R73" i="30"/>
  <c r="S73" i="30"/>
  <c r="T73" i="30"/>
  <c r="U73" i="30"/>
  <c r="V73" i="30"/>
  <c r="W73" i="30"/>
  <c r="A74" i="30"/>
  <c r="B74" i="30"/>
  <c r="I74" i="30"/>
  <c r="J74" i="30"/>
  <c r="K74" i="30"/>
  <c r="L74" i="30"/>
  <c r="M74" i="30"/>
  <c r="N74" i="30"/>
  <c r="P74" i="30"/>
  <c r="Q74" i="30"/>
  <c r="R74" i="30"/>
  <c r="S74" i="30"/>
  <c r="T74" i="30"/>
  <c r="U74" i="30"/>
  <c r="V74" i="30"/>
  <c r="W74" i="30"/>
  <c r="A75" i="30"/>
  <c r="B75" i="30"/>
  <c r="I75" i="30"/>
  <c r="J75" i="30"/>
  <c r="K75" i="30"/>
  <c r="L75" i="30"/>
  <c r="M75" i="30"/>
  <c r="N75" i="30"/>
  <c r="P75" i="30"/>
  <c r="Q75" i="30"/>
  <c r="R75" i="30"/>
  <c r="S75" i="30"/>
  <c r="T75" i="30"/>
  <c r="U75" i="30"/>
  <c r="V75" i="30"/>
  <c r="W75" i="30"/>
  <c r="A76" i="30"/>
  <c r="B76" i="30"/>
  <c r="I76" i="30"/>
  <c r="J76" i="30"/>
  <c r="K76" i="30"/>
  <c r="L76" i="30"/>
  <c r="M76" i="30"/>
  <c r="N76" i="30"/>
  <c r="P76" i="30"/>
  <c r="Q76" i="30"/>
  <c r="R76" i="30"/>
  <c r="S76" i="30"/>
  <c r="T76" i="30"/>
  <c r="U76" i="30"/>
  <c r="V76" i="30"/>
  <c r="W76" i="30"/>
  <c r="A77" i="30"/>
  <c r="B77" i="30"/>
  <c r="I77" i="30"/>
  <c r="J77" i="30"/>
  <c r="K77" i="30"/>
  <c r="L77" i="30"/>
  <c r="M77" i="30"/>
  <c r="N77" i="30"/>
  <c r="P77" i="30"/>
  <c r="Q77" i="30"/>
  <c r="R77" i="30"/>
  <c r="S77" i="30"/>
  <c r="T77" i="30"/>
  <c r="U77" i="30"/>
  <c r="V77" i="30"/>
  <c r="W77" i="30"/>
  <c r="A78" i="30"/>
  <c r="B78" i="30"/>
  <c r="I78" i="30"/>
  <c r="J78" i="30"/>
  <c r="K78" i="30"/>
  <c r="L78" i="30"/>
  <c r="M78" i="30"/>
  <c r="N78" i="30"/>
  <c r="P78" i="30"/>
  <c r="Q78" i="30"/>
  <c r="R78" i="30"/>
  <c r="S78" i="30"/>
  <c r="T78" i="30"/>
  <c r="U78" i="30"/>
  <c r="V78" i="30"/>
  <c r="W78" i="30"/>
  <c r="A79" i="30"/>
  <c r="B79" i="30"/>
  <c r="I79" i="30"/>
  <c r="J79" i="30"/>
  <c r="K79" i="30"/>
  <c r="L79" i="30"/>
  <c r="M79" i="30"/>
  <c r="N79" i="30"/>
  <c r="P79" i="30"/>
  <c r="Q79" i="30"/>
  <c r="R79" i="30"/>
  <c r="S79" i="30"/>
  <c r="T79" i="30"/>
  <c r="U79" i="30"/>
  <c r="V79" i="30"/>
  <c r="W79" i="30"/>
  <c r="A80" i="30"/>
  <c r="B80" i="30"/>
  <c r="I80" i="30"/>
  <c r="J80" i="30"/>
  <c r="K80" i="30"/>
  <c r="L80" i="30"/>
  <c r="M80" i="30"/>
  <c r="N80" i="30"/>
  <c r="P80" i="30"/>
  <c r="Q80" i="30"/>
  <c r="R80" i="30"/>
  <c r="S80" i="30"/>
  <c r="T80" i="30"/>
  <c r="U80" i="30"/>
  <c r="V80" i="30"/>
  <c r="W80" i="30"/>
  <c r="A81" i="30"/>
  <c r="B81" i="30"/>
  <c r="I81" i="30"/>
  <c r="J81" i="30"/>
  <c r="K81" i="30"/>
  <c r="L81" i="30"/>
  <c r="M81" i="30"/>
  <c r="N81" i="30"/>
  <c r="P81" i="30"/>
  <c r="Q81" i="30"/>
  <c r="R81" i="30"/>
  <c r="S81" i="30"/>
  <c r="T81" i="30"/>
  <c r="U81" i="30"/>
  <c r="V81" i="30"/>
  <c r="W81" i="30"/>
  <c r="A82" i="30"/>
  <c r="B82" i="30"/>
  <c r="I82" i="30"/>
  <c r="J82" i="30"/>
  <c r="K82" i="30"/>
  <c r="L82" i="30"/>
  <c r="M82" i="30"/>
  <c r="N82" i="30"/>
  <c r="P82" i="30"/>
  <c r="Q82" i="30"/>
  <c r="R82" i="30"/>
  <c r="S82" i="30"/>
  <c r="T82" i="30"/>
  <c r="U82" i="30"/>
  <c r="V82" i="30"/>
  <c r="W82" i="30"/>
  <c r="A83" i="30"/>
  <c r="B83" i="30"/>
  <c r="I83" i="30"/>
  <c r="J83" i="30"/>
  <c r="K83" i="30"/>
  <c r="L83" i="30"/>
  <c r="M83" i="30"/>
  <c r="N83" i="30"/>
  <c r="P83" i="30"/>
  <c r="Q83" i="30"/>
  <c r="R83" i="30"/>
  <c r="S83" i="30"/>
  <c r="T83" i="30"/>
  <c r="U83" i="30"/>
  <c r="V83" i="30"/>
  <c r="W83" i="30"/>
  <c r="A84" i="30"/>
  <c r="B84" i="30"/>
  <c r="I84" i="30"/>
  <c r="J84" i="30"/>
  <c r="K84" i="30"/>
  <c r="L84" i="30"/>
  <c r="M84" i="30"/>
  <c r="N84" i="30"/>
  <c r="P84" i="30"/>
  <c r="Q84" i="30"/>
  <c r="R84" i="30"/>
  <c r="S84" i="30"/>
  <c r="T84" i="30"/>
  <c r="U84" i="30"/>
  <c r="V84" i="30"/>
  <c r="W84" i="30"/>
  <c r="A85" i="30"/>
  <c r="B85" i="30"/>
  <c r="I85" i="30"/>
  <c r="J85" i="30"/>
  <c r="K85" i="30"/>
  <c r="L85" i="30"/>
  <c r="M85" i="30"/>
  <c r="N85" i="30"/>
  <c r="P85" i="30"/>
  <c r="Q85" i="30"/>
  <c r="R85" i="30"/>
  <c r="S85" i="30"/>
  <c r="T85" i="30"/>
  <c r="U85" i="30"/>
  <c r="V85" i="30"/>
  <c r="W85" i="30"/>
  <c r="A86" i="30"/>
  <c r="B86" i="30"/>
  <c r="I86" i="30"/>
  <c r="J86" i="30"/>
  <c r="K86" i="30"/>
  <c r="L86" i="30"/>
  <c r="M86" i="30"/>
  <c r="N86" i="30"/>
  <c r="P86" i="30"/>
  <c r="Q86" i="30"/>
  <c r="R86" i="30"/>
  <c r="S86" i="30"/>
  <c r="T86" i="30"/>
  <c r="U86" i="30"/>
  <c r="V86" i="30"/>
  <c r="W86" i="30"/>
  <c r="A87" i="30"/>
  <c r="B87" i="30"/>
  <c r="I87" i="30"/>
  <c r="J87" i="30"/>
  <c r="K87" i="30"/>
  <c r="L87" i="30"/>
  <c r="M87" i="30"/>
  <c r="N87" i="30"/>
  <c r="P87" i="30"/>
  <c r="Q87" i="30"/>
  <c r="R87" i="30"/>
  <c r="S87" i="30"/>
  <c r="T87" i="30"/>
  <c r="U87" i="30"/>
  <c r="V87" i="30"/>
  <c r="W87" i="30"/>
  <c r="A88" i="30"/>
  <c r="B88" i="30"/>
  <c r="I88" i="30"/>
  <c r="J88" i="30"/>
  <c r="K88" i="30"/>
  <c r="L88" i="30"/>
  <c r="M88" i="30"/>
  <c r="N88" i="30"/>
  <c r="P88" i="30"/>
  <c r="Q88" i="30"/>
  <c r="R88" i="30"/>
  <c r="S88" i="30"/>
  <c r="T88" i="30"/>
  <c r="U88" i="30"/>
  <c r="V88" i="30"/>
  <c r="W88" i="30"/>
  <c r="A89" i="30"/>
  <c r="B89" i="30"/>
  <c r="I89" i="30"/>
  <c r="J89" i="30"/>
  <c r="K89" i="30"/>
  <c r="L89" i="30"/>
  <c r="M89" i="30"/>
  <c r="N89" i="30"/>
  <c r="P89" i="30"/>
  <c r="Q89" i="30"/>
  <c r="R89" i="30"/>
  <c r="S89" i="30"/>
  <c r="T89" i="30"/>
  <c r="U89" i="30"/>
  <c r="V89" i="30"/>
  <c r="W89" i="30"/>
  <c r="A90" i="30"/>
  <c r="B90" i="30"/>
  <c r="I90" i="30"/>
  <c r="J90" i="30"/>
  <c r="K90" i="30"/>
  <c r="L90" i="30"/>
  <c r="M90" i="30"/>
  <c r="N90" i="30"/>
  <c r="P90" i="30"/>
  <c r="Q90" i="30"/>
  <c r="R90" i="30"/>
  <c r="S90" i="30"/>
  <c r="T90" i="30"/>
  <c r="U90" i="30"/>
  <c r="V90" i="30"/>
  <c r="W90" i="30"/>
  <c r="A91" i="30"/>
  <c r="B91" i="30"/>
  <c r="I91" i="30"/>
  <c r="J91" i="30"/>
  <c r="K91" i="30"/>
  <c r="L91" i="30"/>
  <c r="M91" i="30"/>
  <c r="N91" i="30"/>
  <c r="P91" i="30"/>
  <c r="Q91" i="30"/>
  <c r="R91" i="30"/>
  <c r="S91" i="30"/>
  <c r="T91" i="30"/>
  <c r="U91" i="30"/>
  <c r="V91" i="30"/>
  <c r="W91" i="30"/>
  <c r="A92" i="30"/>
  <c r="B92" i="30"/>
  <c r="I92" i="30"/>
  <c r="J92" i="30"/>
  <c r="K92" i="30"/>
  <c r="L92" i="30"/>
  <c r="M92" i="30"/>
  <c r="N92" i="30"/>
  <c r="P92" i="30"/>
  <c r="Q92" i="30"/>
  <c r="R92" i="30"/>
  <c r="S92" i="30"/>
  <c r="T92" i="30"/>
  <c r="U92" i="30"/>
  <c r="V92" i="30"/>
  <c r="W92" i="30"/>
  <c r="A93" i="30"/>
  <c r="B93" i="30"/>
  <c r="I93" i="30"/>
  <c r="J93" i="30"/>
  <c r="K93" i="30"/>
  <c r="L93" i="30"/>
  <c r="M93" i="30"/>
  <c r="N93" i="30"/>
  <c r="P93" i="30"/>
  <c r="Q93" i="30"/>
  <c r="R93" i="30"/>
  <c r="S93" i="30"/>
  <c r="T93" i="30"/>
  <c r="U93" i="30"/>
  <c r="V93" i="30"/>
  <c r="W93" i="30"/>
  <c r="A94" i="30"/>
  <c r="B94" i="30"/>
  <c r="I94" i="30"/>
  <c r="J94" i="30"/>
  <c r="K94" i="30"/>
  <c r="L94" i="30"/>
  <c r="M94" i="30"/>
  <c r="N94" i="30"/>
  <c r="P94" i="30"/>
  <c r="Q94" i="30"/>
  <c r="R94" i="30"/>
  <c r="S94" i="30"/>
  <c r="T94" i="30"/>
  <c r="U94" i="30"/>
  <c r="V94" i="30"/>
  <c r="W94" i="30"/>
  <c r="A95" i="30"/>
  <c r="B95" i="30"/>
  <c r="I95" i="30"/>
  <c r="J95" i="30"/>
  <c r="K95" i="30"/>
  <c r="L95" i="30"/>
  <c r="M95" i="30"/>
  <c r="N95" i="30"/>
  <c r="P95" i="30"/>
  <c r="Q95" i="30"/>
  <c r="R95" i="30"/>
  <c r="S95" i="30"/>
  <c r="T95" i="30"/>
  <c r="U95" i="30"/>
  <c r="V95" i="30"/>
  <c r="W95" i="30"/>
  <c r="A96" i="30"/>
  <c r="B96" i="30"/>
  <c r="I96" i="30"/>
  <c r="J96" i="30"/>
  <c r="K96" i="30"/>
  <c r="L96" i="30"/>
  <c r="M96" i="30"/>
  <c r="N96" i="30"/>
  <c r="P96" i="30"/>
  <c r="Q96" i="30"/>
  <c r="R96" i="30"/>
  <c r="S96" i="30"/>
  <c r="T96" i="30"/>
  <c r="U96" i="30"/>
  <c r="V96" i="30"/>
  <c r="W96" i="30"/>
  <c r="A97" i="30"/>
  <c r="B97" i="30"/>
  <c r="I97" i="30"/>
  <c r="J97" i="30"/>
  <c r="K97" i="30"/>
  <c r="L97" i="30"/>
  <c r="M97" i="30"/>
  <c r="N97" i="30"/>
  <c r="P97" i="30"/>
  <c r="Q97" i="30"/>
  <c r="R97" i="30"/>
  <c r="S97" i="30"/>
  <c r="T97" i="30"/>
  <c r="U97" i="30"/>
  <c r="V97" i="30"/>
  <c r="W97" i="30"/>
  <c r="A98" i="30"/>
  <c r="B98" i="30"/>
  <c r="I98" i="30"/>
  <c r="J98" i="30"/>
  <c r="K98" i="30"/>
  <c r="L98" i="30"/>
  <c r="M98" i="30"/>
  <c r="N98" i="30"/>
  <c r="P98" i="30"/>
  <c r="Q98" i="30"/>
  <c r="R98" i="30"/>
  <c r="S98" i="30"/>
  <c r="T98" i="30"/>
  <c r="U98" i="30"/>
  <c r="V98" i="30"/>
  <c r="W98" i="30"/>
  <c r="A99" i="30"/>
  <c r="B99" i="30"/>
  <c r="I99" i="30"/>
  <c r="J99" i="30"/>
  <c r="K99" i="30"/>
  <c r="L99" i="30"/>
  <c r="M99" i="30"/>
  <c r="N99" i="30"/>
  <c r="P99" i="30"/>
  <c r="Q99" i="30"/>
  <c r="R99" i="30"/>
  <c r="S99" i="30"/>
  <c r="T99" i="30"/>
  <c r="U99" i="30"/>
  <c r="V99" i="30"/>
  <c r="W99" i="30"/>
  <c r="A100" i="30"/>
  <c r="B100" i="30"/>
  <c r="I100" i="30"/>
  <c r="J100" i="30"/>
  <c r="K100" i="30"/>
  <c r="L100" i="30"/>
  <c r="M100" i="30"/>
  <c r="N100" i="30"/>
  <c r="P100" i="30"/>
  <c r="Q100" i="30"/>
  <c r="R100" i="30"/>
  <c r="S100" i="30"/>
  <c r="T100" i="30"/>
  <c r="U100" i="30"/>
  <c r="V100" i="30"/>
  <c r="W100" i="30"/>
  <c r="A101" i="30"/>
  <c r="B101" i="30"/>
  <c r="I101" i="30"/>
  <c r="J101" i="30"/>
  <c r="K101" i="30"/>
  <c r="L101" i="30"/>
  <c r="M101" i="30"/>
  <c r="N101" i="30"/>
  <c r="P101" i="30"/>
  <c r="Q101" i="30"/>
  <c r="R101" i="30"/>
  <c r="S101" i="30"/>
  <c r="T101" i="30"/>
  <c r="U101" i="30"/>
  <c r="V101" i="30"/>
  <c r="W101" i="30"/>
  <c r="A102" i="30"/>
  <c r="B102" i="30"/>
  <c r="I102" i="30"/>
  <c r="J102" i="30"/>
  <c r="K102" i="30"/>
  <c r="L102" i="30"/>
  <c r="M102" i="30"/>
  <c r="N102" i="30"/>
  <c r="P102" i="30"/>
  <c r="Q102" i="30"/>
  <c r="R102" i="30"/>
  <c r="S102" i="30"/>
  <c r="T102" i="30"/>
  <c r="U102" i="30"/>
  <c r="V102" i="30"/>
  <c r="W102" i="30"/>
  <c r="A103" i="30"/>
  <c r="B103" i="30"/>
  <c r="I103" i="30"/>
  <c r="J103" i="30"/>
  <c r="K103" i="30"/>
  <c r="L103" i="30"/>
  <c r="M103" i="30"/>
  <c r="N103" i="30"/>
  <c r="P103" i="30"/>
  <c r="Q103" i="30"/>
  <c r="R103" i="30"/>
  <c r="S103" i="30"/>
  <c r="T103" i="30"/>
  <c r="U103" i="30"/>
  <c r="V103" i="30"/>
  <c r="W103" i="30"/>
  <c r="A104" i="30"/>
  <c r="B104" i="30"/>
  <c r="I104" i="30"/>
  <c r="J104" i="30"/>
  <c r="K104" i="30"/>
  <c r="L104" i="30"/>
  <c r="M104" i="30"/>
  <c r="N104" i="30"/>
  <c r="P104" i="30"/>
  <c r="Q104" i="30"/>
  <c r="R104" i="30"/>
  <c r="S104" i="30"/>
  <c r="T104" i="30"/>
  <c r="U104" i="30"/>
  <c r="V104" i="30"/>
  <c r="W104" i="30"/>
  <c r="A105" i="30"/>
  <c r="B105" i="30"/>
  <c r="I105" i="30"/>
  <c r="J105" i="30"/>
  <c r="K105" i="30"/>
  <c r="L105" i="30"/>
  <c r="M105" i="30"/>
  <c r="N105" i="30"/>
  <c r="P105" i="30"/>
  <c r="Q105" i="30"/>
  <c r="R105" i="30"/>
  <c r="S105" i="30"/>
  <c r="T105" i="30"/>
  <c r="U105" i="30"/>
  <c r="V105" i="30"/>
  <c r="W105" i="30"/>
  <c r="A106" i="30"/>
  <c r="B106" i="30"/>
  <c r="I106" i="30"/>
  <c r="J106" i="30"/>
  <c r="K106" i="30"/>
  <c r="L106" i="30"/>
  <c r="M106" i="30"/>
  <c r="N106" i="30"/>
  <c r="P106" i="30"/>
  <c r="Q106" i="30"/>
  <c r="R106" i="30"/>
  <c r="S106" i="30"/>
  <c r="T106" i="30"/>
  <c r="U106" i="30"/>
  <c r="V106" i="30"/>
  <c r="W106" i="30"/>
  <c r="A107" i="30"/>
  <c r="B107" i="30"/>
  <c r="I107" i="30"/>
  <c r="J107" i="30"/>
  <c r="K107" i="30"/>
  <c r="L107" i="30"/>
  <c r="M107" i="30"/>
  <c r="N107" i="30"/>
  <c r="P107" i="30"/>
  <c r="Q107" i="30"/>
  <c r="R107" i="30"/>
  <c r="S107" i="30"/>
  <c r="T107" i="30"/>
  <c r="U107" i="30"/>
  <c r="V107" i="30"/>
  <c r="W107" i="30"/>
  <c r="A108" i="30"/>
  <c r="B108" i="30"/>
  <c r="I108" i="30"/>
  <c r="J108" i="30"/>
  <c r="K108" i="30"/>
  <c r="L108" i="30"/>
  <c r="M108" i="30"/>
  <c r="N108" i="30"/>
  <c r="P108" i="30"/>
  <c r="Q108" i="30"/>
  <c r="R108" i="30"/>
  <c r="S108" i="30"/>
  <c r="T108" i="30"/>
  <c r="U108" i="30"/>
  <c r="V108" i="30"/>
  <c r="W108" i="30"/>
  <c r="A109" i="30"/>
  <c r="B109" i="30"/>
  <c r="I109" i="30"/>
  <c r="J109" i="30"/>
  <c r="K109" i="30"/>
  <c r="L109" i="30"/>
  <c r="M109" i="30"/>
  <c r="N109" i="30"/>
  <c r="P109" i="30"/>
  <c r="Q109" i="30"/>
  <c r="R109" i="30"/>
  <c r="S109" i="30"/>
  <c r="T109" i="30"/>
  <c r="U109" i="30"/>
  <c r="V109" i="30"/>
  <c r="W109" i="30"/>
  <c r="A110" i="30"/>
  <c r="B110" i="30"/>
  <c r="I110" i="30"/>
  <c r="J110" i="30"/>
  <c r="K110" i="30"/>
  <c r="L110" i="30"/>
  <c r="M110" i="30"/>
  <c r="N110" i="30"/>
  <c r="P110" i="30"/>
  <c r="Q110" i="30"/>
  <c r="R110" i="30"/>
  <c r="S110" i="30"/>
  <c r="T110" i="30"/>
  <c r="U110" i="30"/>
  <c r="V110" i="30"/>
  <c r="W110" i="30"/>
  <c r="A111" i="30"/>
  <c r="B111" i="30"/>
  <c r="I111" i="30"/>
  <c r="J111" i="30"/>
  <c r="K111" i="30"/>
  <c r="L111" i="30"/>
  <c r="M111" i="30"/>
  <c r="N111" i="30"/>
  <c r="P111" i="30"/>
  <c r="Q111" i="30"/>
  <c r="R111" i="30"/>
  <c r="S111" i="30"/>
  <c r="T111" i="30"/>
  <c r="U111" i="30"/>
  <c r="V111" i="30"/>
  <c r="W111" i="30"/>
  <c r="A112" i="30"/>
  <c r="B112" i="30"/>
  <c r="I112" i="30"/>
  <c r="J112" i="30"/>
  <c r="K112" i="30"/>
  <c r="L112" i="30"/>
  <c r="M112" i="30"/>
  <c r="N112" i="30"/>
  <c r="P112" i="30"/>
  <c r="Q112" i="30"/>
  <c r="R112" i="30"/>
  <c r="S112" i="30"/>
  <c r="T112" i="30"/>
  <c r="U112" i="30"/>
  <c r="V112" i="30"/>
  <c r="W112" i="30"/>
  <c r="A113" i="30"/>
  <c r="B113" i="30"/>
  <c r="I113" i="30"/>
  <c r="J113" i="30"/>
  <c r="K113" i="30"/>
  <c r="L113" i="30"/>
  <c r="M113" i="30"/>
  <c r="N113" i="30"/>
  <c r="P113" i="30"/>
  <c r="Q113" i="30"/>
  <c r="R113" i="30"/>
  <c r="S113" i="30"/>
  <c r="T113" i="30"/>
  <c r="U113" i="30"/>
  <c r="V113" i="30"/>
  <c r="W113" i="30"/>
  <c r="A114" i="30"/>
  <c r="B114" i="30"/>
  <c r="I114" i="30"/>
  <c r="J114" i="30"/>
  <c r="K114" i="30"/>
  <c r="L114" i="30"/>
  <c r="M114" i="30"/>
  <c r="N114" i="30"/>
  <c r="P114" i="30"/>
  <c r="Q114" i="30"/>
  <c r="R114" i="30"/>
  <c r="S114" i="30"/>
  <c r="T114" i="30"/>
  <c r="U114" i="30"/>
  <c r="V114" i="30"/>
  <c r="W114" i="30"/>
  <c r="A115" i="30"/>
  <c r="B115" i="30"/>
  <c r="I115" i="30"/>
  <c r="J115" i="30"/>
  <c r="K115" i="30"/>
  <c r="L115" i="30"/>
  <c r="M115" i="30"/>
  <c r="N115" i="30"/>
  <c r="P115" i="30"/>
  <c r="Q115" i="30"/>
  <c r="R115" i="30"/>
  <c r="S115" i="30"/>
  <c r="T115" i="30"/>
  <c r="U115" i="30"/>
  <c r="V115" i="30"/>
  <c r="W115" i="30"/>
  <c r="A116" i="30"/>
  <c r="B116" i="30"/>
  <c r="I116" i="30"/>
  <c r="J116" i="30"/>
  <c r="K116" i="30"/>
  <c r="L116" i="30"/>
  <c r="M116" i="30"/>
  <c r="N116" i="30"/>
  <c r="P116" i="30"/>
  <c r="Q116" i="30"/>
  <c r="R116" i="30"/>
  <c r="S116" i="30"/>
  <c r="T116" i="30"/>
  <c r="U116" i="30"/>
  <c r="V116" i="30"/>
  <c r="W116" i="30"/>
  <c r="A117" i="30"/>
  <c r="B117" i="30"/>
  <c r="I117" i="30"/>
  <c r="J117" i="30"/>
  <c r="K117" i="30"/>
  <c r="L117" i="30"/>
  <c r="M117" i="30"/>
  <c r="N117" i="30"/>
  <c r="P117" i="30"/>
  <c r="Q117" i="30"/>
  <c r="R117" i="30"/>
  <c r="S117" i="30"/>
  <c r="T117" i="30"/>
  <c r="U117" i="30"/>
  <c r="V117" i="30"/>
  <c r="W117" i="30"/>
  <c r="A118" i="30"/>
  <c r="B118" i="30"/>
  <c r="I118" i="30"/>
  <c r="J118" i="30"/>
  <c r="K118" i="30"/>
  <c r="L118" i="30"/>
  <c r="M118" i="30"/>
  <c r="N118" i="30"/>
  <c r="P118" i="30"/>
  <c r="Q118" i="30"/>
  <c r="R118" i="30"/>
  <c r="S118" i="30"/>
  <c r="T118" i="30"/>
  <c r="U118" i="30"/>
  <c r="V118" i="30"/>
  <c r="W118" i="30"/>
  <c r="A119" i="30"/>
  <c r="B119" i="30"/>
  <c r="I119" i="30"/>
  <c r="J119" i="30"/>
  <c r="K119" i="30"/>
  <c r="L119" i="30"/>
  <c r="M119" i="30"/>
  <c r="N119" i="30"/>
  <c r="P119" i="30"/>
  <c r="Q119" i="30"/>
  <c r="R119" i="30"/>
  <c r="S119" i="30"/>
  <c r="T119" i="30"/>
  <c r="U119" i="30"/>
  <c r="V119" i="30"/>
  <c r="W119" i="30"/>
  <c r="A120" i="30"/>
  <c r="B120" i="30"/>
  <c r="I120" i="30"/>
  <c r="J120" i="30"/>
  <c r="K120" i="30"/>
  <c r="L120" i="30"/>
  <c r="M120" i="30"/>
  <c r="N120" i="30"/>
  <c r="P120" i="30"/>
  <c r="Q120" i="30"/>
  <c r="R120" i="30"/>
  <c r="S120" i="30"/>
  <c r="T120" i="30"/>
  <c r="U120" i="30"/>
  <c r="V120" i="30"/>
  <c r="W120" i="30"/>
  <c r="A121" i="30"/>
  <c r="B121" i="30"/>
  <c r="I121" i="30"/>
  <c r="J121" i="30"/>
  <c r="K121" i="30"/>
  <c r="L121" i="30"/>
  <c r="M121" i="30"/>
  <c r="N121" i="30"/>
  <c r="P121" i="30"/>
  <c r="Q121" i="30"/>
  <c r="R121" i="30"/>
  <c r="S121" i="30"/>
  <c r="T121" i="30"/>
  <c r="U121" i="30"/>
  <c r="V121" i="30"/>
  <c r="W121" i="30"/>
  <c r="A122" i="30"/>
  <c r="B122" i="30"/>
  <c r="I122" i="30"/>
  <c r="J122" i="30"/>
  <c r="K122" i="30"/>
  <c r="L122" i="30"/>
  <c r="M122" i="30"/>
  <c r="N122" i="30"/>
  <c r="P122" i="30"/>
  <c r="Q122" i="30"/>
  <c r="R122" i="30"/>
  <c r="S122" i="30"/>
  <c r="T122" i="30"/>
  <c r="U122" i="30"/>
  <c r="V122" i="30"/>
  <c r="W122" i="30"/>
  <c r="A123" i="30"/>
  <c r="B123" i="30"/>
  <c r="I123" i="30"/>
  <c r="J123" i="30"/>
  <c r="K123" i="30"/>
  <c r="L123" i="30"/>
  <c r="M123" i="30"/>
  <c r="N123" i="30"/>
  <c r="P123" i="30"/>
  <c r="Q123" i="30"/>
  <c r="R123" i="30"/>
  <c r="S123" i="30"/>
  <c r="T123" i="30"/>
  <c r="U123" i="30"/>
  <c r="V123" i="30"/>
  <c r="W123" i="30"/>
  <c r="A124" i="30"/>
  <c r="B124" i="30"/>
  <c r="I124" i="30"/>
  <c r="J124" i="30"/>
  <c r="K124" i="30"/>
  <c r="L124" i="30"/>
  <c r="M124" i="30"/>
  <c r="N124" i="30"/>
  <c r="P124" i="30"/>
  <c r="Q124" i="30"/>
  <c r="R124" i="30"/>
  <c r="S124" i="30"/>
  <c r="T124" i="30"/>
  <c r="U124" i="30"/>
  <c r="V124" i="30"/>
  <c r="W124" i="30"/>
  <c r="A125" i="30"/>
  <c r="B125" i="30"/>
  <c r="I125" i="30"/>
  <c r="J125" i="30"/>
  <c r="K125" i="30"/>
  <c r="L125" i="30"/>
  <c r="M125" i="30"/>
  <c r="N125" i="30"/>
  <c r="P125" i="30"/>
  <c r="Q125" i="30"/>
  <c r="R125" i="30"/>
  <c r="S125" i="30"/>
  <c r="T125" i="30"/>
  <c r="U125" i="30"/>
  <c r="V125" i="30"/>
  <c r="W125" i="30"/>
  <c r="A126" i="30"/>
  <c r="B126" i="30"/>
  <c r="I126" i="30"/>
  <c r="J126" i="30"/>
  <c r="K126" i="30"/>
  <c r="L126" i="30"/>
  <c r="M126" i="30"/>
  <c r="N126" i="30"/>
  <c r="P126" i="30"/>
  <c r="Q126" i="30"/>
  <c r="R126" i="30"/>
  <c r="S126" i="30"/>
  <c r="T126" i="30"/>
  <c r="U126" i="30"/>
  <c r="V126" i="30"/>
  <c r="W126" i="30"/>
  <c r="A127" i="30"/>
  <c r="B127" i="30"/>
  <c r="I127" i="30"/>
  <c r="J127" i="30"/>
  <c r="K127" i="30"/>
  <c r="L127" i="30"/>
  <c r="M127" i="30"/>
  <c r="N127" i="30"/>
  <c r="P127" i="30"/>
  <c r="Q127" i="30"/>
  <c r="R127" i="30"/>
  <c r="S127" i="30"/>
  <c r="T127" i="30"/>
  <c r="U127" i="30"/>
  <c r="V127" i="30"/>
  <c r="W127" i="30"/>
  <c r="A128" i="30"/>
  <c r="B128" i="30"/>
  <c r="I128" i="30"/>
  <c r="J128" i="30"/>
  <c r="K128" i="30"/>
  <c r="L128" i="30"/>
  <c r="M128" i="30"/>
  <c r="N128" i="30"/>
  <c r="P128" i="30"/>
  <c r="Q128" i="30"/>
  <c r="R128" i="30"/>
  <c r="S128" i="30"/>
  <c r="T128" i="30"/>
  <c r="U128" i="30"/>
  <c r="V128" i="30"/>
  <c r="W128" i="30"/>
  <c r="A129" i="30"/>
  <c r="B129" i="30"/>
  <c r="I129" i="30"/>
  <c r="J129" i="30"/>
  <c r="K129" i="30"/>
  <c r="L129" i="30"/>
  <c r="M129" i="30"/>
  <c r="N129" i="30"/>
  <c r="P129" i="30"/>
  <c r="Q129" i="30"/>
  <c r="R129" i="30"/>
  <c r="S129" i="30"/>
  <c r="T129" i="30"/>
  <c r="U129" i="30"/>
  <c r="V129" i="30"/>
  <c r="W129" i="30"/>
  <c r="A130" i="30"/>
  <c r="B130" i="30"/>
  <c r="I130" i="30"/>
  <c r="J130" i="30"/>
  <c r="K130" i="30"/>
  <c r="L130" i="30"/>
  <c r="M130" i="30"/>
  <c r="N130" i="30"/>
  <c r="P130" i="30"/>
  <c r="Q130" i="30"/>
  <c r="R130" i="30"/>
  <c r="S130" i="30"/>
  <c r="T130" i="30"/>
  <c r="U130" i="30"/>
  <c r="V130" i="30"/>
  <c r="W130" i="30"/>
  <c r="A131" i="30"/>
  <c r="B131" i="30"/>
  <c r="I131" i="30"/>
  <c r="J131" i="30"/>
  <c r="K131" i="30"/>
  <c r="L131" i="30"/>
  <c r="M131" i="30"/>
  <c r="N131" i="30"/>
  <c r="P131" i="30"/>
  <c r="Q131" i="30"/>
  <c r="R131" i="30"/>
  <c r="S131" i="30"/>
  <c r="T131" i="30"/>
  <c r="U131" i="30"/>
  <c r="V131" i="30"/>
  <c r="W131" i="30"/>
  <c r="A132" i="30"/>
  <c r="B132" i="30"/>
  <c r="I132" i="30"/>
  <c r="J132" i="30"/>
  <c r="K132" i="30"/>
  <c r="L132" i="30"/>
  <c r="M132" i="30"/>
  <c r="N132" i="30"/>
  <c r="P132" i="30"/>
  <c r="Q132" i="30"/>
  <c r="R132" i="30"/>
  <c r="S132" i="30"/>
  <c r="T132" i="30"/>
  <c r="U132" i="30"/>
  <c r="V132" i="30"/>
  <c r="W132" i="30"/>
  <c r="A133" i="30"/>
  <c r="B133" i="30"/>
  <c r="I133" i="30"/>
  <c r="J133" i="30"/>
  <c r="K133" i="30"/>
  <c r="L133" i="30"/>
  <c r="M133" i="30"/>
  <c r="N133" i="30"/>
  <c r="P133" i="30"/>
  <c r="Q133" i="30"/>
  <c r="R133" i="30"/>
  <c r="S133" i="30"/>
  <c r="T133" i="30"/>
  <c r="U133" i="30"/>
  <c r="V133" i="30"/>
  <c r="W133" i="30"/>
  <c r="A134" i="30"/>
  <c r="B134" i="30"/>
  <c r="I134" i="30"/>
  <c r="J134" i="30"/>
  <c r="K134" i="30"/>
  <c r="L134" i="30"/>
  <c r="M134" i="30"/>
  <c r="N134" i="30"/>
  <c r="P134" i="30"/>
  <c r="Q134" i="30"/>
  <c r="R134" i="30"/>
  <c r="S134" i="30"/>
  <c r="T134" i="30"/>
  <c r="U134" i="30"/>
  <c r="V134" i="30"/>
  <c r="W134" i="30"/>
  <c r="A135" i="30"/>
  <c r="B135" i="30"/>
  <c r="I135" i="30"/>
  <c r="J135" i="30"/>
  <c r="K135" i="30"/>
  <c r="L135" i="30"/>
  <c r="M135" i="30"/>
  <c r="N135" i="30"/>
  <c r="P135" i="30"/>
  <c r="Q135" i="30"/>
  <c r="R135" i="30"/>
  <c r="S135" i="30"/>
  <c r="T135" i="30"/>
  <c r="U135" i="30"/>
  <c r="V135" i="30"/>
  <c r="W135" i="30"/>
  <c r="A136" i="30"/>
  <c r="B136" i="30"/>
  <c r="I136" i="30"/>
  <c r="J136" i="30"/>
  <c r="K136" i="30"/>
  <c r="L136" i="30"/>
  <c r="M136" i="30"/>
  <c r="N136" i="30"/>
  <c r="P136" i="30"/>
  <c r="Q136" i="30"/>
  <c r="R136" i="30"/>
  <c r="S136" i="30"/>
  <c r="T136" i="30"/>
  <c r="U136" i="30"/>
  <c r="V136" i="30"/>
  <c r="W136" i="30"/>
  <c r="A137" i="30"/>
  <c r="B137" i="30"/>
  <c r="I137" i="30"/>
  <c r="J137" i="30"/>
  <c r="K137" i="30"/>
  <c r="L137" i="30"/>
  <c r="M137" i="30"/>
  <c r="N137" i="30"/>
  <c r="P137" i="30"/>
  <c r="Q137" i="30"/>
  <c r="R137" i="30"/>
  <c r="S137" i="30"/>
  <c r="T137" i="30"/>
  <c r="U137" i="30"/>
  <c r="V137" i="30"/>
  <c r="W137" i="30"/>
  <c r="A138" i="30"/>
  <c r="B138" i="30"/>
  <c r="I138" i="30"/>
  <c r="J138" i="30"/>
  <c r="K138" i="30"/>
  <c r="L138" i="30"/>
  <c r="M138" i="30"/>
  <c r="N138" i="30"/>
  <c r="P138" i="30"/>
  <c r="Q138" i="30"/>
  <c r="R138" i="30"/>
  <c r="S138" i="30"/>
  <c r="T138" i="30"/>
  <c r="U138" i="30"/>
  <c r="V138" i="30"/>
  <c r="W138" i="30"/>
  <c r="A139" i="30"/>
  <c r="B139" i="30"/>
  <c r="I139" i="30"/>
  <c r="J139" i="30"/>
  <c r="K139" i="30"/>
  <c r="L139" i="30"/>
  <c r="M139" i="30"/>
  <c r="N139" i="30"/>
  <c r="P139" i="30"/>
  <c r="Q139" i="30"/>
  <c r="R139" i="30"/>
  <c r="S139" i="30"/>
  <c r="T139" i="30"/>
  <c r="U139" i="30"/>
  <c r="V139" i="30"/>
  <c r="W139" i="30"/>
  <c r="A140" i="30"/>
  <c r="B140" i="30"/>
  <c r="I140" i="30"/>
  <c r="J140" i="30"/>
  <c r="K140" i="30"/>
  <c r="L140" i="30"/>
  <c r="M140" i="30"/>
  <c r="N140" i="30"/>
  <c r="P140" i="30"/>
  <c r="Q140" i="30"/>
  <c r="R140" i="30"/>
  <c r="S140" i="30"/>
  <c r="T140" i="30"/>
  <c r="U140" i="30"/>
  <c r="V140" i="30"/>
  <c r="W140" i="30"/>
  <c r="A141" i="30"/>
  <c r="B141" i="30"/>
  <c r="I141" i="30"/>
  <c r="J141" i="30"/>
  <c r="K141" i="30"/>
  <c r="L141" i="30"/>
  <c r="M141" i="30"/>
  <c r="N141" i="30"/>
  <c r="P141" i="30"/>
  <c r="Q141" i="30"/>
  <c r="R141" i="30"/>
  <c r="S141" i="30"/>
  <c r="T141" i="30"/>
  <c r="U141" i="30"/>
  <c r="V141" i="30"/>
  <c r="W141" i="30"/>
  <c r="A142" i="30"/>
  <c r="B142" i="30"/>
  <c r="I142" i="30"/>
  <c r="J142" i="30"/>
  <c r="K142" i="30"/>
  <c r="L142" i="30"/>
  <c r="M142" i="30"/>
  <c r="N142" i="30"/>
  <c r="P142" i="30"/>
  <c r="Q142" i="30"/>
  <c r="R142" i="30"/>
  <c r="S142" i="30"/>
  <c r="T142" i="30"/>
  <c r="U142" i="30"/>
  <c r="V142" i="30"/>
  <c r="W142" i="30"/>
  <c r="A143" i="30"/>
  <c r="B143" i="30"/>
  <c r="I143" i="30"/>
  <c r="J143" i="30"/>
  <c r="K143" i="30"/>
  <c r="L143" i="30"/>
  <c r="M143" i="30"/>
  <c r="N143" i="30"/>
  <c r="P143" i="30"/>
  <c r="Q143" i="30"/>
  <c r="R143" i="30"/>
  <c r="S143" i="30"/>
  <c r="T143" i="30"/>
  <c r="U143" i="30"/>
  <c r="V143" i="30"/>
  <c r="W143" i="30"/>
  <c r="A144" i="30"/>
  <c r="B144" i="30"/>
  <c r="I144" i="30"/>
  <c r="J144" i="30"/>
  <c r="K144" i="30"/>
  <c r="L144" i="30"/>
  <c r="M144" i="30"/>
  <c r="N144" i="30"/>
  <c r="P144" i="30"/>
  <c r="Q144" i="30"/>
  <c r="R144" i="30"/>
  <c r="S144" i="30"/>
  <c r="T144" i="30"/>
  <c r="U144" i="30"/>
  <c r="V144" i="30"/>
  <c r="W144" i="30"/>
  <c r="A145" i="30"/>
  <c r="B145" i="30"/>
  <c r="I145" i="30"/>
  <c r="J145" i="30"/>
  <c r="K145" i="30"/>
  <c r="L145" i="30"/>
  <c r="M145" i="30"/>
  <c r="N145" i="30"/>
  <c r="P145" i="30"/>
  <c r="Q145" i="30"/>
  <c r="R145" i="30"/>
  <c r="S145" i="30"/>
  <c r="T145" i="30"/>
  <c r="U145" i="30"/>
  <c r="V145" i="30"/>
  <c r="W145" i="30"/>
  <c r="A146" i="30"/>
  <c r="B146" i="30"/>
  <c r="I146" i="30"/>
  <c r="J146" i="30"/>
  <c r="K146" i="30"/>
  <c r="L146" i="30"/>
  <c r="M146" i="30"/>
  <c r="N146" i="30"/>
  <c r="P146" i="30"/>
  <c r="Q146" i="30"/>
  <c r="R146" i="30"/>
  <c r="S146" i="30"/>
  <c r="T146" i="30"/>
  <c r="U146" i="30"/>
  <c r="V146" i="30"/>
  <c r="W146" i="30"/>
  <c r="A147" i="30"/>
  <c r="B147" i="30"/>
  <c r="I147" i="30"/>
  <c r="J147" i="30"/>
  <c r="K147" i="30"/>
  <c r="L147" i="30"/>
  <c r="M147" i="30"/>
  <c r="N147" i="30"/>
  <c r="P147" i="30"/>
  <c r="Q147" i="30"/>
  <c r="R147" i="30"/>
  <c r="S147" i="30"/>
  <c r="T147" i="30"/>
  <c r="U147" i="30"/>
  <c r="V147" i="30"/>
  <c r="W147" i="30"/>
  <c r="A148" i="30"/>
  <c r="B148" i="30"/>
  <c r="I148" i="30"/>
  <c r="J148" i="30"/>
  <c r="K148" i="30"/>
  <c r="L148" i="30"/>
  <c r="M148" i="30"/>
  <c r="N148" i="30"/>
  <c r="P148" i="30"/>
  <c r="Q148" i="30"/>
  <c r="R148" i="30"/>
  <c r="S148" i="30"/>
  <c r="T148" i="30"/>
  <c r="U148" i="30"/>
  <c r="V148" i="30"/>
  <c r="W148" i="30"/>
  <c r="A149" i="30"/>
  <c r="B149" i="30"/>
  <c r="I149" i="30"/>
  <c r="J149" i="30"/>
  <c r="K149" i="30"/>
  <c r="L149" i="30"/>
  <c r="M149" i="30"/>
  <c r="N149" i="30"/>
  <c r="P149" i="30"/>
  <c r="Q149" i="30"/>
  <c r="R149" i="30"/>
  <c r="S149" i="30"/>
  <c r="T149" i="30"/>
  <c r="U149" i="30"/>
  <c r="V149" i="30"/>
  <c r="W149" i="30"/>
  <c r="A150" i="30"/>
  <c r="B150" i="30"/>
  <c r="I150" i="30"/>
  <c r="J150" i="30"/>
  <c r="K150" i="30"/>
  <c r="L150" i="30"/>
  <c r="M150" i="30"/>
  <c r="N150" i="30"/>
  <c r="P150" i="30"/>
  <c r="Q150" i="30"/>
  <c r="R150" i="30"/>
  <c r="S150" i="30"/>
  <c r="T150" i="30"/>
  <c r="U150" i="30"/>
  <c r="V150" i="30"/>
  <c r="W150" i="30"/>
  <c r="A151" i="30"/>
  <c r="B151" i="30"/>
  <c r="I151" i="30"/>
  <c r="J151" i="30"/>
  <c r="K151" i="30"/>
  <c r="L151" i="30"/>
  <c r="M151" i="30"/>
  <c r="N151" i="30"/>
  <c r="P151" i="30"/>
  <c r="Q151" i="30"/>
  <c r="R151" i="30"/>
  <c r="S151" i="30"/>
  <c r="T151" i="30"/>
  <c r="U151" i="30"/>
  <c r="V151" i="30"/>
  <c r="W151" i="30"/>
  <c r="A152" i="30"/>
  <c r="B152" i="30"/>
  <c r="I152" i="30"/>
  <c r="J152" i="30"/>
  <c r="K152" i="30"/>
  <c r="L152" i="30"/>
  <c r="M152" i="30"/>
  <c r="N152" i="30"/>
  <c r="P152" i="30"/>
  <c r="Q152" i="30"/>
  <c r="R152" i="30"/>
  <c r="S152" i="30"/>
  <c r="T152" i="30"/>
  <c r="U152" i="30"/>
  <c r="V152" i="30"/>
  <c r="W152" i="30"/>
  <c r="A153" i="30"/>
  <c r="B153" i="30"/>
  <c r="I153" i="30"/>
  <c r="J153" i="30"/>
  <c r="K153" i="30"/>
  <c r="L153" i="30"/>
  <c r="M153" i="30"/>
  <c r="N153" i="30"/>
  <c r="P153" i="30"/>
  <c r="Q153" i="30"/>
  <c r="R153" i="30"/>
  <c r="S153" i="30"/>
  <c r="T153" i="30"/>
  <c r="U153" i="30"/>
  <c r="V153" i="30"/>
  <c r="W153" i="30"/>
  <c r="A154" i="30"/>
  <c r="B154" i="30"/>
  <c r="I154" i="30"/>
  <c r="J154" i="30"/>
  <c r="K154" i="30"/>
  <c r="L154" i="30"/>
  <c r="M154" i="30"/>
  <c r="N154" i="30"/>
  <c r="P154" i="30"/>
  <c r="Q154" i="30"/>
  <c r="R154" i="30"/>
  <c r="S154" i="30"/>
  <c r="T154" i="30"/>
  <c r="U154" i="30"/>
  <c r="V154" i="30"/>
  <c r="W154" i="30"/>
  <c r="A155" i="30"/>
  <c r="B155" i="30"/>
  <c r="I155" i="30"/>
  <c r="J155" i="30"/>
  <c r="K155" i="30"/>
  <c r="L155" i="30"/>
  <c r="M155" i="30"/>
  <c r="N155" i="30"/>
  <c r="P155" i="30"/>
  <c r="Q155" i="30"/>
  <c r="R155" i="30"/>
  <c r="S155" i="30"/>
  <c r="T155" i="30"/>
  <c r="U155" i="30"/>
  <c r="V155" i="30"/>
  <c r="W155" i="30"/>
  <c r="A156" i="30"/>
  <c r="B156" i="30"/>
  <c r="I156" i="30"/>
  <c r="J156" i="30"/>
  <c r="K156" i="30"/>
  <c r="L156" i="30"/>
  <c r="M156" i="30"/>
  <c r="N156" i="30"/>
  <c r="P156" i="30"/>
  <c r="Q156" i="30"/>
  <c r="R156" i="30"/>
  <c r="S156" i="30"/>
  <c r="T156" i="30"/>
  <c r="U156" i="30"/>
  <c r="V156" i="30"/>
  <c r="W156" i="30"/>
  <c r="A157" i="30"/>
  <c r="B157" i="30"/>
  <c r="G157" i="30"/>
  <c r="I157" i="30"/>
  <c r="J157" i="30"/>
  <c r="K157" i="30"/>
  <c r="L157" i="30"/>
  <c r="M157" i="30"/>
  <c r="N157" i="30"/>
  <c r="P157" i="30"/>
  <c r="Q157" i="30"/>
  <c r="R157" i="30"/>
  <c r="S157" i="30"/>
  <c r="T157" i="30"/>
  <c r="U157" i="30"/>
  <c r="V157" i="30"/>
  <c r="W157" i="30"/>
  <c r="A158" i="30"/>
  <c r="B158" i="30"/>
  <c r="I158" i="30"/>
  <c r="J158" i="30"/>
  <c r="K158" i="30"/>
  <c r="L158" i="30"/>
  <c r="M158" i="30"/>
  <c r="N158" i="30"/>
  <c r="P158" i="30"/>
  <c r="Q158" i="30"/>
  <c r="R158" i="30"/>
  <c r="S158" i="30"/>
  <c r="T158" i="30"/>
  <c r="U158" i="30"/>
  <c r="V158" i="30"/>
  <c r="W158" i="30"/>
  <c r="A159" i="30"/>
  <c r="B159" i="30"/>
  <c r="I159" i="30"/>
  <c r="J159" i="30"/>
  <c r="K159" i="30"/>
  <c r="L159" i="30"/>
  <c r="M159" i="30"/>
  <c r="N159" i="30"/>
  <c r="P159" i="30"/>
  <c r="Q159" i="30"/>
  <c r="R159" i="30"/>
  <c r="S159" i="30"/>
  <c r="T159" i="30"/>
  <c r="U159" i="30"/>
  <c r="V159" i="30"/>
  <c r="W159" i="30"/>
  <c r="A160" i="30"/>
  <c r="B160" i="30"/>
  <c r="G160" i="30"/>
  <c r="I160" i="30"/>
  <c r="J160" i="30"/>
  <c r="K160" i="30"/>
  <c r="L160" i="30"/>
  <c r="M160" i="30"/>
  <c r="N160" i="30"/>
  <c r="P160" i="30"/>
  <c r="Q160" i="30"/>
  <c r="R160" i="30"/>
  <c r="S160" i="30"/>
  <c r="T160" i="30"/>
  <c r="U160" i="30"/>
  <c r="V160" i="30"/>
  <c r="W160" i="30"/>
  <c r="A161" i="30"/>
  <c r="B161" i="30"/>
  <c r="G161" i="30"/>
  <c r="I161" i="30"/>
  <c r="J161" i="30"/>
  <c r="K161" i="30"/>
  <c r="L161" i="30"/>
  <c r="M161" i="30"/>
  <c r="N161" i="30"/>
  <c r="P161" i="30"/>
  <c r="Q161" i="30"/>
  <c r="R161" i="30"/>
  <c r="S161" i="30"/>
  <c r="T161" i="30"/>
  <c r="U161" i="30"/>
  <c r="V161" i="30"/>
  <c r="W161" i="30"/>
  <c r="A162" i="30"/>
  <c r="B162" i="30"/>
  <c r="G162" i="30"/>
  <c r="I162" i="30"/>
  <c r="J162" i="30"/>
  <c r="K162" i="30"/>
  <c r="L162" i="30"/>
  <c r="M162" i="30"/>
  <c r="N162" i="30"/>
  <c r="P162" i="30"/>
  <c r="Q162" i="30"/>
  <c r="R162" i="30"/>
  <c r="S162" i="30"/>
  <c r="T162" i="30"/>
  <c r="U162" i="30"/>
  <c r="V162" i="30"/>
  <c r="W162" i="30"/>
  <c r="A163" i="30"/>
  <c r="B163" i="30"/>
  <c r="G163" i="30"/>
  <c r="I163" i="30"/>
  <c r="J163" i="30"/>
  <c r="K163" i="30"/>
  <c r="L163" i="30"/>
  <c r="M163" i="30"/>
  <c r="N163" i="30"/>
  <c r="P163" i="30"/>
  <c r="Q163" i="30"/>
  <c r="R163" i="30"/>
  <c r="S163" i="30"/>
  <c r="T163" i="30"/>
  <c r="U163" i="30"/>
  <c r="V163" i="30"/>
  <c r="W163" i="30"/>
  <c r="A164" i="30"/>
  <c r="B164" i="30"/>
  <c r="G164" i="30"/>
  <c r="I164" i="30"/>
  <c r="J164" i="30"/>
  <c r="K164" i="30"/>
  <c r="L164" i="30"/>
  <c r="M164" i="30"/>
  <c r="N164" i="30"/>
  <c r="P164" i="30"/>
  <c r="Q164" i="30"/>
  <c r="R164" i="30"/>
  <c r="S164" i="30"/>
  <c r="T164" i="30"/>
  <c r="U164" i="30"/>
  <c r="V164" i="30"/>
  <c r="W164" i="30"/>
  <c r="A165" i="30"/>
  <c r="B165" i="30"/>
  <c r="I165" i="30"/>
  <c r="J165" i="30"/>
  <c r="K165" i="30"/>
  <c r="L165" i="30"/>
  <c r="M165" i="30"/>
  <c r="N165" i="30"/>
  <c r="P165" i="30"/>
  <c r="Q165" i="30"/>
  <c r="R165" i="30"/>
  <c r="S165" i="30"/>
  <c r="T165" i="30"/>
  <c r="U165" i="30"/>
  <c r="V165" i="30"/>
  <c r="W165" i="30"/>
  <c r="A166" i="30"/>
  <c r="B166" i="30"/>
  <c r="I166" i="30"/>
  <c r="J166" i="30"/>
  <c r="K166" i="30"/>
  <c r="L166" i="30"/>
  <c r="M166" i="30"/>
  <c r="N166" i="30"/>
  <c r="P166" i="30"/>
  <c r="Q166" i="30"/>
  <c r="R166" i="30"/>
  <c r="S166" i="30"/>
  <c r="T166" i="30"/>
  <c r="U166" i="30"/>
  <c r="V166" i="30"/>
  <c r="W166" i="30"/>
  <c r="A167" i="30"/>
  <c r="B167" i="30"/>
  <c r="G167" i="30"/>
  <c r="I167" i="30"/>
  <c r="J167" i="30"/>
  <c r="K167" i="30"/>
  <c r="L167" i="30"/>
  <c r="M167" i="30"/>
  <c r="N167" i="30"/>
  <c r="P167" i="30"/>
  <c r="Q167" i="30"/>
  <c r="R167" i="30"/>
  <c r="S167" i="30"/>
  <c r="T167" i="30"/>
  <c r="U167" i="30"/>
  <c r="V167" i="30"/>
  <c r="W167" i="30"/>
  <c r="A168" i="30"/>
  <c r="B168" i="30"/>
  <c r="I168" i="30"/>
  <c r="J168" i="30"/>
  <c r="K168" i="30"/>
  <c r="L168" i="30"/>
  <c r="M168" i="30"/>
  <c r="N168" i="30"/>
  <c r="P168" i="30"/>
  <c r="Q168" i="30"/>
  <c r="R168" i="30"/>
  <c r="S168" i="30"/>
  <c r="T168" i="30"/>
  <c r="U168" i="30"/>
  <c r="V168" i="30"/>
  <c r="W168" i="30"/>
  <c r="A169" i="30"/>
  <c r="B169" i="30"/>
  <c r="I169" i="30"/>
  <c r="J169" i="30"/>
  <c r="K169" i="30"/>
  <c r="L169" i="30"/>
  <c r="M169" i="30"/>
  <c r="N169" i="30"/>
  <c r="P169" i="30"/>
  <c r="Q169" i="30"/>
  <c r="R169" i="30"/>
  <c r="S169" i="30"/>
  <c r="T169" i="30"/>
  <c r="U169" i="30"/>
  <c r="V169" i="30"/>
  <c r="W169" i="30"/>
  <c r="A170" i="30"/>
  <c r="B170" i="30"/>
  <c r="I170" i="30"/>
  <c r="J170" i="30"/>
  <c r="K170" i="30"/>
  <c r="L170" i="30"/>
  <c r="M170" i="30"/>
  <c r="N170" i="30"/>
  <c r="P170" i="30"/>
  <c r="Q170" i="30"/>
  <c r="R170" i="30"/>
  <c r="S170" i="30"/>
  <c r="T170" i="30"/>
  <c r="U170" i="30"/>
  <c r="V170" i="30"/>
  <c r="W170" i="30"/>
  <c r="A171" i="30"/>
  <c r="B171" i="30"/>
  <c r="I171" i="30"/>
  <c r="J171" i="30"/>
  <c r="K171" i="30"/>
  <c r="L171" i="30"/>
  <c r="M171" i="30"/>
  <c r="N171" i="30"/>
  <c r="P171" i="30"/>
  <c r="Q171" i="30"/>
  <c r="R171" i="30"/>
  <c r="S171" i="30"/>
  <c r="T171" i="30"/>
  <c r="U171" i="30"/>
  <c r="V171" i="30"/>
  <c r="W171" i="30"/>
  <c r="A172" i="30"/>
  <c r="B172" i="30"/>
  <c r="I172" i="30"/>
  <c r="J172" i="30"/>
  <c r="K172" i="30"/>
  <c r="L172" i="30"/>
  <c r="M172" i="30"/>
  <c r="N172" i="30"/>
  <c r="P172" i="30"/>
  <c r="Q172" i="30"/>
  <c r="R172" i="30"/>
  <c r="S172" i="30"/>
  <c r="T172" i="30"/>
  <c r="U172" i="30"/>
  <c r="V172" i="30"/>
  <c r="W172" i="30"/>
  <c r="A173" i="30"/>
  <c r="B173" i="30"/>
  <c r="I173" i="30"/>
  <c r="J173" i="30"/>
  <c r="K173" i="30"/>
  <c r="L173" i="30"/>
  <c r="M173" i="30"/>
  <c r="N173" i="30"/>
  <c r="P173" i="30"/>
  <c r="Q173" i="30"/>
  <c r="R173" i="30"/>
  <c r="S173" i="30"/>
  <c r="T173" i="30"/>
  <c r="U173" i="30"/>
  <c r="V173" i="30"/>
  <c r="W173" i="30"/>
  <c r="A174" i="30"/>
  <c r="B174" i="30"/>
  <c r="I174" i="30"/>
  <c r="J174" i="30"/>
  <c r="K174" i="30"/>
  <c r="L174" i="30"/>
  <c r="M174" i="30"/>
  <c r="N174" i="30"/>
  <c r="P174" i="30"/>
  <c r="Q174" i="30"/>
  <c r="R174" i="30"/>
  <c r="S174" i="30"/>
  <c r="T174" i="30"/>
  <c r="U174" i="30"/>
  <c r="V174" i="30"/>
  <c r="W174" i="30"/>
  <c r="A175" i="30"/>
  <c r="B175" i="30"/>
  <c r="I175" i="30"/>
  <c r="J175" i="30"/>
  <c r="K175" i="30"/>
  <c r="L175" i="30"/>
  <c r="M175" i="30"/>
  <c r="N175" i="30"/>
  <c r="P175" i="30"/>
  <c r="Q175" i="30"/>
  <c r="R175" i="30"/>
  <c r="S175" i="30"/>
  <c r="T175" i="30"/>
  <c r="U175" i="30"/>
  <c r="V175" i="30"/>
  <c r="W175" i="30"/>
  <c r="A176" i="30"/>
  <c r="B176" i="30"/>
  <c r="I176" i="30"/>
  <c r="J176" i="30"/>
  <c r="K176" i="30"/>
  <c r="L176" i="30"/>
  <c r="M176" i="30"/>
  <c r="N176" i="30"/>
  <c r="P176" i="30"/>
  <c r="Q176" i="30"/>
  <c r="R176" i="30"/>
  <c r="S176" i="30"/>
  <c r="T176" i="30"/>
  <c r="U176" i="30"/>
  <c r="V176" i="30"/>
  <c r="W176" i="30"/>
  <c r="A177" i="30"/>
  <c r="B177" i="30"/>
  <c r="I177" i="30"/>
  <c r="J177" i="30"/>
  <c r="K177" i="30"/>
  <c r="L177" i="30"/>
  <c r="M177" i="30"/>
  <c r="N177" i="30"/>
  <c r="P177" i="30"/>
  <c r="Q177" i="30"/>
  <c r="R177" i="30"/>
  <c r="S177" i="30"/>
  <c r="T177" i="30"/>
  <c r="U177" i="30"/>
  <c r="V177" i="30"/>
  <c r="W177" i="30"/>
  <c r="A178" i="30"/>
  <c r="B178" i="30"/>
  <c r="I178" i="30"/>
  <c r="J178" i="30"/>
  <c r="K178" i="30"/>
  <c r="L178" i="30"/>
  <c r="M178" i="30"/>
  <c r="N178" i="30"/>
  <c r="P178" i="30"/>
  <c r="Q178" i="30"/>
  <c r="R178" i="30"/>
  <c r="S178" i="30"/>
  <c r="T178" i="30"/>
  <c r="U178" i="30"/>
  <c r="V178" i="30"/>
  <c r="W178" i="30"/>
  <c r="A179" i="30"/>
  <c r="B179" i="30"/>
  <c r="I179" i="30"/>
  <c r="J179" i="30"/>
  <c r="K179" i="30"/>
  <c r="L179" i="30"/>
  <c r="M179" i="30"/>
  <c r="N179" i="30"/>
  <c r="P179" i="30"/>
  <c r="Q179" i="30"/>
  <c r="R179" i="30"/>
  <c r="S179" i="30"/>
  <c r="T179" i="30"/>
  <c r="U179" i="30"/>
  <c r="V179" i="30"/>
  <c r="W179" i="30"/>
  <c r="A180" i="30"/>
  <c r="B180" i="30"/>
  <c r="I180" i="30"/>
  <c r="J180" i="30"/>
  <c r="K180" i="30"/>
  <c r="L180" i="30"/>
  <c r="M180" i="30"/>
  <c r="N180" i="30"/>
  <c r="P180" i="30"/>
  <c r="Q180" i="30"/>
  <c r="R180" i="30"/>
  <c r="S180" i="30"/>
  <c r="T180" i="30"/>
  <c r="U180" i="30"/>
  <c r="V180" i="30"/>
  <c r="W180" i="30"/>
  <c r="A181" i="30"/>
  <c r="B181" i="30"/>
  <c r="I181" i="30"/>
  <c r="J181" i="30"/>
  <c r="K181" i="30"/>
  <c r="L181" i="30"/>
  <c r="M181" i="30"/>
  <c r="N181" i="30"/>
  <c r="P181" i="30"/>
  <c r="Q181" i="30"/>
  <c r="R181" i="30"/>
  <c r="S181" i="30"/>
  <c r="T181" i="30"/>
  <c r="U181" i="30"/>
  <c r="V181" i="30"/>
  <c r="W181" i="30"/>
  <c r="A182" i="30"/>
  <c r="B182" i="30"/>
  <c r="I182" i="30"/>
  <c r="J182" i="30"/>
  <c r="K182" i="30"/>
  <c r="L182" i="30"/>
  <c r="M182" i="30"/>
  <c r="N182" i="30"/>
  <c r="P182" i="30"/>
  <c r="Q182" i="30"/>
  <c r="R182" i="30"/>
  <c r="S182" i="30"/>
  <c r="T182" i="30"/>
  <c r="U182" i="30"/>
  <c r="V182" i="30"/>
  <c r="W182" i="30"/>
  <c r="A183" i="30"/>
  <c r="B183" i="30"/>
  <c r="I183" i="30"/>
  <c r="J183" i="30"/>
  <c r="K183" i="30"/>
  <c r="L183" i="30"/>
  <c r="M183" i="30"/>
  <c r="N183" i="30"/>
  <c r="P183" i="30"/>
  <c r="Q183" i="30"/>
  <c r="R183" i="30"/>
  <c r="S183" i="30"/>
  <c r="T183" i="30"/>
  <c r="U183" i="30"/>
  <c r="V183" i="30"/>
  <c r="W183" i="30"/>
  <c r="A184" i="30"/>
  <c r="B184" i="30"/>
  <c r="I184" i="30"/>
  <c r="J184" i="30"/>
  <c r="K184" i="30"/>
  <c r="L184" i="30"/>
  <c r="M184" i="30"/>
  <c r="N184" i="30"/>
  <c r="P184" i="30"/>
  <c r="Q184" i="30"/>
  <c r="R184" i="30"/>
  <c r="S184" i="30"/>
  <c r="T184" i="30"/>
  <c r="U184" i="30"/>
  <c r="V184" i="30"/>
  <c r="W184" i="30"/>
  <c r="A185" i="30"/>
  <c r="B185" i="30"/>
  <c r="I185" i="30"/>
  <c r="J185" i="30"/>
  <c r="K185" i="30"/>
  <c r="L185" i="30"/>
  <c r="M185" i="30"/>
  <c r="N185" i="30"/>
  <c r="P185" i="30"/>
  <c r="Q185" i="30"/>
  <c r="R185" i="30"/>
  <c r="S185" i="30"/>
  <c r="T185" i="30"/>
  <c r="U185" i="30"/>
  <c r="V185" i="30"/>
  <c r="W185" i="30"/>
  <c r="A186" i="30"/>
  <c r="B186" i="30"/>
  <c r="I186" i="30"/>
  <c r="J186" i="30"/>
  <c r="K186" i="30"/>
  <c r="L186" i="30"/>
  <c r="M186" i="30"/>
  <c r="N186" i="30"/>
  <c r="P186" i="30"/>
  <c r="Q186" i="30"/>
  <c r="R186" i="30"/>
  <c r="S186" i="30"/>
  <c r="T186" i="30"/>
  <c r="U186" i="30"/>
  <c r="V186" i="30"/>
  <c r="W186" i="30"/>
  <c r="A187" i="30"/>
  <c r="B187" i="30"/>
  <c r="I187" i="30"/>
  <c r="J187" i="30"/>
  <c r="K187" i="30"/>
  <c r="L187" i="30"/>
  <c r="M187" i="30"/>
  <c r="N187" i="30"/>
  <c r="P187" i="30"/>
  <c r="Q187" i="30"/>
  <c r="R187" i="30"/>
  <c r="S187" i="30"/>
  <c r="T187" i="30"/>
  <c r="U187" i="30"/>
  <c r="V187" i="30"/>
  <c r="W187" i="30"/>
  <c r="A188" i="30"/>
  <c r="B188" i="30"/>
  <c r="G188" i="30"/>
  <c r="I188" i="30"/>
  <c r="J188" i="30"/>
  <c r="K188" i="30"/>
  <c r="L188" i="30"/>
  <c r="M188" i="30"/>
  <c r="N188" i="30"/>
  <c r="P188" i="30"/>
  <c r="Q188" i="30"/>
  <c r="R188" i="30"/>
  <c r="S188" i="30"/>
  <c r="T188" i="30"/>
  <c r="U188" i="30"/>
  <c r="V188" i="30"/>
  <c r="W188" i="30"/>
  <c r="A189" i="30"/>
  <c r="B189" i="30"/>
  <c r="G189" i="30"/>
  <c r="I189" i="30"/>
  <c r="J189" i="30"/>
  <c r="K189" i="30"/>
  <c r="L189" i="30"/>
  <c r="M189" i="30"/>
  <c r="N189" i="30"/>
  <c r="P189" i="30"/>
  <c r="Q189" i="30"/>
  <c r="R189" i="30"/>
  <c r="S189" i="30"/>
  <c r="T189" i="30"/>
  <c r="U189" i="30"/>
  <c r="V189" i="30"/>
  <c r="W189" i="30"/>
  <c r="A190" i="30"/>
  <c r="B190" i="30"/>
  <c r="I190" i="30"/>
  <c r="J190" i="30"/>
  <c r="K190" i="30"/>
  <c r="L190" i="30"/>
  <c r="M190" i="30"/>
  <c r="N190" i="30"/>
  <c r="P190" i="30"/>
  <c r="Q190" i="30"/>
  <c r="R190" i="30"/>
  <c r="S190" i="30"/>
  <c r="T190" i="30"/>
  <c r="U190" i="30"/>
  <c r="V190" i="30"/>
  <c r="W190" i="30"/>
  <c r="A191" i="30"/>
  <c r="B191" i="30"/>
  <c r="I191" i="30"/>
  <c r="J191" i="30"/>
  <c r="K191" i="30"/>
  <c r="L191" i="30"/>
  <c r="M191" i="30"/>
  <c r="N191" i="30"/>
  <c r="P191" i="30"/>
  <c r="Q191" i="30"/>
  <c r="R191" i="30"/>
  <c r="S191" i="30"/>
  <c r="T191" i="30"/>
  <c r="U191" i="30"/>
  <c r="V191" i="30"/>
  <c r="W191" i="30"/>
  <c r="A192" i="30"/>
  <c r="B192" i="30"/>
  <c r="I192" i="30"/>
  <c r="J192" i="30"/>
  <c r="K192" i="30"/>
  <c r="L192" i="30"/>
  <c r="M192" i="30"/>
  <c r="N192" i="30"/>
  <c r="P192" i="30"/>
  <c r="Q192" i="30"/>
  <c r="R192" i="30"/>
  <c r="S192" i="30"/>
  <c r="T192" i="30"/>
  <c r="U192" i="30"/>
  <c r="V192" i="30"/>
  <c r="W192" i="30"/>
  <c r="A193" i="30"/>
  <c r="B193" i="30"/>
  <c r="I193" i="30"/>
  <c r="J193" i="30"/>
  <c r="K193" i="30"/>
  <c r="L193" i="30"/>
  <c r="M193" i="30"/>
  <c r="N193" i="30"/>
  <c r="P193" i="30"/>
  <c r="Q193" i="30"/>
  <c r="R193" i="30"/>
  <c r="S193" i="30"/>
  <c r="T193" i="30"/>
  <c r="U193" i="30"/>
  <c r="V193" i="30"/>
  <c r="W193" i="30"/>
  <c r="A194" i="30"/>
  <c r="B194" i="30"/>
  <c r="I194" i="30"/>
  <c r="J194" i="30"/>
  <c r="K194" i="30"/>
  <c r="L194" i="30"/>
  <c r="M194" i="30"/>
  <c r="N194" i="30"/>
  <c r="P194" i="30"/>
  <c r="Q194" i="30"/>
  <c r="R194" i="30"/>
  <c r="S194" i="30"/>
  <c r="T194" i="30"/>
  <c r="U194" i="30"/>
  <c r="V194" i="30"/>
  <c r="W194" i="30"/>
  <c r="A195" i="30"/>
  <c r="B195" i="30"/>
  <c r="I195" i="30"/>
  <c r="J195" i="30"/>
  <c r="K195" i="30"/>
  <c r="L195" i="30"/>
  <c r="M195" i="30"/>
  <c r="N195" i="30"/>
  <c r="P195" i="30"/>
  <c r="Q195" i="30"/>
  <c r="R195" i="30"/>
  <c r="S195" i="30"/>
  <c r="T195" i="30"/>
  <c r="U195" i="30"/>
  <c r="V195" i="30"/>
  <c r="W195" i="30"/>
  <c r="A196" i="30"/>
  <c r="B196" i="30"/>
  <c r="I196" i="30"/>
  <c r="J196" i="30"/>
  <c r="K196" i="30"/>
  <c r="L196" i="30"/>
  <c r="M196" i="30"/>
  <c r="N196" i="30"/>
  <c r="P196" i="30"/>
  <c r="Q196" i="30"/>
  <c r="R196" i="30"/>
  <c r="S196" i="30"/>
  <c r="T196" i="30"/>
  <c r="U196" i="30"/>
  <c r="V196" i="30"/>
  <c r="W196" i="30"/>
  <c r="A197" i="30"/>
  <c r="B197" i="30"/>
  <c r="I197" i="30"/>
  <c r="J197" i="30"/>
  <c r="K197" i="30"/>
  <c r="L197" i="30"/>
  <c r="M197" i="30"/>
  <c r="N197" i="30"/>
  <c r="P197" i="30"/>
  <c r="Q197" i="30"/>
  <c r="R197" i="30"/>
  <c r="S197" i="30"/>
  <c r="T197" i="30"/>
  <c r="U197" i="30"/>
  <c r="V197" i="30"/>
  <c r="W197" i="30"/>
  <c r="A198" i="30"/>
  <c r="B198" i="30"/>
  <c r="I198" i="30"/>
  <c r="J198" i="30"/>
  <c r="K198" i="30"/>
  <c r="L198" i="30"/>
  <c r="M198" i="30"/>
  <c r="N198" i="30"/>
  <c r="P198" i="30"/>
  <c r="Q198" i="30"/>
  <c r="R198" i="30"/>
  <c r="S198" i="30"/>
  <c r="T198" i="30"/>
  <c r="U198" i="30"/>
  <c r="V198" i="30"/>
  <c r="W198" i="30"/>
  <c r="A199" i="30"/>
  <c r="B199" i="30"/>
  <c r="I199" i="30"/>
  <c r="J199" i="30"/>
  <c r="K199" i="30"/>
  <c r="L199" i="30"/>
  <c r="M199" i="30"/>
  <c r="N199" i="30"/>
  <c r="P199" i="30"/>
  <c r="Q199" i="30"/>
  <c r="R199" i="30"/>
  <c r="S199" i="30"/>
  <c r="T199" i="30"/>
  <c r="U199" i="30"/>
  <c r="V199" i="30"/>
  <c r="W199" i="30"/>
  <c r="A200" i="30"/>
  <c r="B200" i="30"/>
  <c r="I200" i="30"/>
  <c r="J200" i="30"/>
  <c r="K200" i="30"/>
  <c r="L200" i="30"/>
  <c r="M200" i="30"/>
  <c r="N200" i="30"/>
  <c r="P200" i="30"/>
  <c r="Q200" i="30"/>
  <c r="R200" i="30"/>
  <c r="S200" i="30"/>
  <c r="T200" i="30"/>
  <c r="U200" i="30"/>
  <c r="V200" i="30"/>
  <c r="W200" i="30"/>
  <c r="A201" i="30"/>
  <c r="B201" i="30"/>
  <c r="I201" i="30"/>
  <c r="J201" i="30"/>
  <c r="K201" i="30"/>
  <c r="L201" i="30"/>
  <c r="M201" i="30"/>
  <c r="N201" i="30"/>
  <c r="P201" i="30"/>
  <c r="Q201" i="30"/>
  <c r="R201" i="30"/>
  <c r="S201" i="30"/>
  <c r="T201" i="30"/>
  <c r="U201" i="30"/>
  <c r="V201" i="30"/>
  <c r="W201" i="30"/>
  <c r="A202" i="30"/>
  <c r="B202" i="30"/>
  <c r="I202" i="30"/>
  <c r="J202" i="30"/>
  <c r="K202" i="30"/>
  <c r="L202" i="30"/>
  <c r="M202" i="30"/>
  <c r="N202" i="30"/>
  <c r="P202" i="30"/>
  <c r="Q202" i="30"/>
  <c r="R202" i="30"/>
  <c r="S202" i="30"/>
  <c r="T202" i="30"/>
  <c r="U202" i="30"/>
  <c r="V202" i="30"/>
  <c r="W202" i="30"/>
  <c r="A203" i="30"/>
  <c r="B203" i="30"/>
  <c r="I203" i="30"/>
  <c r="J203" i="30"/>
  <c r="K203" i="30"/>
  <c r="L203" i="30"/>
  <c r="M203" i="30"/>
  <c r="N203" i="30"/>
  <c r="P203" i="30"/>
  <c r="Q203" i="30"/>
  <c r="R203" i="30"/>
  <c r="S203" i="30"/>
  <c r="T203" i="30"/>
  <c r="U203" i="30"/>
  <c r="V203" i="30"/>
  <c r="W203" i="30"/>
  <c r="A204" i="30"/>
  <c r="B204" i="30"/>
  <c r="I204" i="30"/>
  <c r="J204" i="30"/>
  <c r="K204" i="30"/>
  <c r="L204" i="30"/>
  <c r="M204" i="30"/>
  <c r="N204" i="30"/>
  <c r="P204" i="30"/>
  <c r="Q204" i="30"/>
  <c r="R204" i="30"/>
  <c r="S204" i="30"/>
  <c r="T204" i="30"/>
  <c r="U204" i="30"/>
  <c r="V204" i="30"/>
  <c r="W204" i="30"/>
  <c r="A205" i="30"/>
  <c r="B205" i="30"/>
  <c r="I205" i="30"/>
  <c r="J205" i="30"/>
  <c r="K205" i="30"/>
  <c r="L205" i="30"/>
  <c r="M205" i="30"/>
  <c r="N205" i="30"/>
  <c r="P205" i="30"/>
  <c r="Q205" i="30"/>
  <c r="R205" i="30"/>
  <c r="S205" i="30"/>
  <c r="T205" i="30"/>
  <c r="U205" i="30"/>
  <c r="V205" i="30"/>
  <c r="W205" i="30"/>
  <c r="A206" i="30"/>
  <c r="B206" i="30"/>
  <c r="I206" i="30"/>
  <c r="J206" i="30"/>
  <c r="K206" i="30"/>
  <c r="L206" i="30"/>
  <c r="M206" i="30"/>
  <c r="N206" i="30"/>
  <c r="P206" i="30"/>
  <c r="Q206" i="30"/>
  <c r="R206" i="30"/>
  <c r="S206" i="30"/>
  <c r="T206" i="30"/>
  <c r="U206" i="30"/>
  <c r="V206" i="30"/>
  <c r="W206" i="30"/>
  <c r="A207" i="30"/>
  <c r="B207" i="30"/>
  <c r="I207" i="30"/>
  <c r="J207" i="30"/>
  <c r="K207" i="30"/>
  <c r="L207" i="30"/>
  <c r="M207" i="30"/>
  <c r="N207" i="30"/>
  <c r="P207" i="30"/>
  <c r="Q207" i="30"/>
  <c r="R207" i="30"/>
  <c r="S207" i="30"/>
  <c r="T207" i="30"/>
  <c r="U207" i="30"/>
  <c r="V207" i="30"/>
  <c r="W207" i="30"/>
  <c r="A208" i="30"/>
  <c r="B208" i="30"/>
  <c r="I208" i="30"/>
  <c r="J208" i="30"/>
  <c r="K208" i="30"/>
  <c r="L208" i="30"/>
  <c r="M208" i="30"/>
  <c r="N208" i="30"/>
  <c r="P208" i="30"/>
  <c r="Q208" i="30"/>
  <c r="R208" i="30"/>
  <c r="S208" i="30"/>
  <c r="T208" i="30"/>
  <c r="U208" i="30"/>
  <c r="V208" i="30"/>
  <c r="W208" i="30"/>
  <c r="A209" i="30"/>
  <c r="B209" i="30"/>
  <c r="I209" i="30"/>
  <c r="J209" i="30"/>
  <c r="K209" i="30"/>
  <c r="L209" i="30"/>
  <c r="M209" i="30"/>
  <c r="N209" i="30"/>
  <c r="P209" i="30"/>
  <c r="Q209" i="30"/>
  <c r="R209" i="30"/>
  <c r="S209" i="30"/>
  <c r="T209" i="30"/>
  <c r="U209" i="30"/>
  <c r="V209" i="30"/>
  <c r="W209" i="30"/>
  <c r="A210" i="30"/>
  <c r="B210" i="30"/>
  <c r="I210" i="30"/>
  <c r="J210" i="30"/>
  <c r="K210" i="30"/>
  <c r="L210" i="30"/>
  <c r="M210" i="30"/>
  <c r="N210" i="30"/>
  <c r="P210" i="30"/>
  <c r="Q210" i="30"/>
  <c r="R210" i="30"/>
  <c r="S210" i="30"/>
  <c r="T210" i="30"/>
  <c r="U210" i="30"/>
  <c r="V210" i="30"/>
  <c r="W210" i="30"/>
  <c r="A211" i="30"/>
  <c r="B211" i="30"/>
  <c r="G211" i="30"/>
  <c r="I211" i="30"/>
  <c r="J211" i="30"/>
  <c r="K211" i="30"/>
  <c r="L211" i="30"/>
  <c r="M211" i="30"/>
  <c r="N211" i="30"/>
  <c r="P211" i="30"/>
  <c r="Q211" i="30"/>
  <c r="R211" i="30"/>
  <c r="S211" i="30"/>
  <c r="T211" i="30"/>
  <c r="U211" i="30"/>
  <c r="V211" i="30"/>
  <c r="W211" i="30"/>
  <c r="A212" i="30"/>
  <c r="B212" i="30"/>
  <c r="I212" i="30"/>
  <c r="J212" i="30"/>
  <c r="K212" i="30"/>
  <c r="L212" i="30"/>
  <c r="M212" i="30"/>
  <c r="N212" i="30"/>
  <c r="P212" i="30"/>
  <c r="Q212" i="30"/>
  <c r="R212" i="30"/>
  <c r="S212" i="30"/>
  <c r="T212" i="30"/>
  <c r="U212" i="30"/>
  <c r="V212" i="30"/>
  <c r="W212" i="30"/>
  <c r="A213" i="30"/>
  <c r="B213" i="30"/>
  <c r="I213" i="30"/>
  <c r="J213" i="30"/>
  <c r="K213" i="30"/>
  <c r="L213" i="30"/>
  <c r="M213" i="30"/>
  <c r="N213" i="30"/>
  <c r="P213" i="30"/>
  <c r="Q213" i="30"/>
  <c r="R213" i="30"/>
  <c r="S213" i="30"/>
  <c r="T213" i="30"/>
  <c r="U213" i="30"/>
  <c r="V213" i="30"/>
  <c r="W213" i="30"/>
  <c r="A214" i="30"/>
  <c r="B214" i="30"/>
  <c r="I214" i="30"/>
  <c r="J214" i="30"/>
  <c r="K214" i="30"/>
  <c r="L214" i="30"/>
  <c r="M214" i="30"/>
  <c r="N214" i="30"/>
  <c r="P214" i="30"/>
  <c r="Q214" i="30"/>
  <c r="R214" i="30"/>
  <c r="S214" i="30"/>
  <c r="T214" i="30"/>
  <c r="U214" i="30"/>
  <c r="V214" i="30"/>
  <c r="W214" i="30"/>
  <c r="A215" i="30"/>
  <c r="B215" i="30"/>
  <c r="I215" i="30"/>
  <c r="J215" i="30"/>
  <c r="K215" i="30"/>
  <c r="L215" i="30"/>
  <c r="M215" i="30"/>
  <c r="N215" i="30"/>
  <c r="P215" i="30"/>
  <c r="Q215" i="30"/>
  <c r="R215" i="30"/>
  <c r="S215" i="30"/>
  <c r="T215" i="30"/>
  <c r="U215" i="30"/>
  <c r="V215" i="30"/>
  <c r="W215" i="30"/>
  <c r="A216" i="30"/>
  <c r="B216" i="30"/>
  <c r="I216" i="30"/>
  <c r="J216" i="30"/>
  <c r="K216" i="30"/>
  <c r="L216" i="30"/>
  <c r="M216" i="30"/>
  <c r="N216" i="30"/>
  <c r="P216" i="30"/>
  <c r="Q216" i="30"/>
  <c r="R216" i="30"/>
  <c r="S216" i="30"/>
  <c r="T216" i="30"/>
  <c r="U216" i="30"/>
  <c r="V216" i="30"/>
  <c r="W216" i="30"/>
  <c r="A217" i="30"/>
  <c r="B217" i="30"/>
  <c r="I217" i="30"/>
  <c r="J217" i="30"/>
  <c r="K217" i="30"/>
  <c r="L217" i="30"/>
  <c r="M217" i="30"/>
  <c r="N217" i="30"/>
  <c r="P217" i="30"/>
  <c r="Q217" i="30"/>
  <c r="R217" i="30"/>
  <c r="S217" i="30"/>
  <c r="T217" i="30"/>
  <c r="U217" i="30"/>
  <c r="V217" i="30"/>
  <c r="W217" i="30"/>
  <c r="A218" i="30"/>
  <c r="B218" i="30"/>
  <c r="G218" i="30"/>
  <c r="I218" i="30"/>
  <c r="J218" i="30"/>
  <c r="K218" i="30"/>
  <c r="L218" i="30"/>
  <c r="M218" i="30"/>
  <c r="N218" i="30"/>
  <c r="P218" i="30"/>
  <c r="Q218" i="30"/>
  <c r="R218" i="30"/>
  <c r="S218" i="30"/>
  <c r="T218" i="30"/>
  <c r="U218" i="30"/>
  <c r="V218" i="30"/>
  <c r="W218" i="30"/>
  <c r="A219" i="30"/>
  <c r="B219" i="30"/>
  <c r="G219" i="30"/>
  <c r="I219" i="30"/>
  <c r="J219" i="30"/>
  <c r="K219" i="30"/>
  <c r="L219" i="30"/>
  <c r="M219" i="30"/>
  <c r="N219" i="30"/>
  <c r="P219" i="30"/>
  <c r="Q219" i="30"/>
  <c r="R219" i="30"/>
  <c r="S219" i="30"/>
  <c r="T219" i="30"/>
  <c r="U219" i="30"/>
  <c r="V219" i="30"/>
  <c r="W219" i="30"/>
  <c r="A220" i="30"/>
  <c r="B220" i="30"/>
  <c r="G220" i="30"/>
  <c r="I220" i="30"/>
  <c r="J220" i="30"/>
  <c r="K220" i="30"/>
  <c r="L220" i="30"/>
  <c r="M220" i="30"/>
  <c r="N220" i="30"/>
  <c r="P220" i="30"/>
  <c r="Q220" i="30"/>
  <c r="R220" i="30"/>
  <c r="S220" i="30"/>
  <c r="T220" i="30"/>
  <c r="U220" i="30"/>
  <c r="V220" i="30"/>
  <c r="W220" i="30"/>
  <c r="A221" i="30"/>
  <c r="B221" i="30"/>
  <c r="I221" i="30"/>
  <c r="J221" i="30"/>
  <c r="K221" i="30"/>
  <c r="L221" i="30"/>
  <c r="M221" i="30"/>
  <c r="N221" i="30"/>
  <c r="P221" i="30"/>
  <c r="Q221" i="30"/>
  <c r="R221" i="30"/>
  <c r="S221" i="30"/>
  <c r="T221" i="30"/>
  <c r="U221" i="30"/>
  <c r="V221" i="30"/>
  <c r="W221" i="30"/>
  <c r="A222" i="30"/>
  <c r="B222" i="30"/>
  <c r="I222" i="30"/>
  <c r="J222" i="30"/>
  <c r="K222" i="30"/>
  <c r="L222" i="30"/>
  <c r="M222" i="30"/>
  <c r="N222" i="30"/>
  <c r="P222" i="30"/>
  <c r="Q222" i="30"/>
  <c r="R222" i="30"/>
  <c r="S222" i="30"/>
  <c r="T222" i="30"/>
  <c r="U222" i="30"/>
  <c r="V222" i="30"/>
  <c r="W222" i="30"/>
  <c r="A223" i="30"/>
  <c r="B223" i="30"/>
  <c r="I223" i="30"/>
  <c r="J223" i="30"/>
  <c r="K223" i="30"/>
  <c r="L223" i="30"/>
  <c r="M223" i="30"/>
  <c r="N223" i="30"/>
  <c r="P223" i="30"/>
  <c r="Q223" i="30"/>
  <c r="R223" i="30"/>
  <c r="S223" i="30"/>
  <c r="T223" i="30"/>
  <c r="U223" i="30"/>
  <c r="V223" i="30"/>
  <c r="W223" i="30"/>
  <c r="A224" i="30"/>
  <c r="B224" i="30"/>
  <c r="I224" i="30"/>
  <c r="J224" i="30"/>
  <c r="K224" i="30"/>
  <c r="L224" i="30"/>
  <c r="M224" i="30"/>
  <c r="N224" i="30"/>
  <c r="P224" i="30"/>
  <c r="Q224" i="30"/>
  <c r="R224" i="30"/>
  <c r="S224" i="30"/>
  <c r="T224" i="30"/>
  <c r="U224" i="30"/>
  <c r="V224" i="30"/>
  <c r="W224" i="30"/>
  <c r="A225" i="30"/>
  <c r="B225" i="30"/>
  <c r="I225" i="30"/>
  <c r="J225" i="30"/>
  <c r="K225" i="30"/>
  <c r="L225" i="30"/>
  <c r="M225" i="30"/>
  <c r="N225" i="30"/>
  <c r="P225" i="30"/>
  <c r="Q225" i="30"/>
  <c r="R225" i="30"/>
  <c r="S225" i="30"/>
  <c r="T225" i="30"/>
  <c r="U225" i="30"/>
  <c r="V225" i="30"/>
  <c r="W225" i="30"/>
  <c r="A226" i="30"/>
  <c r="B226" i="30"/>
  <c r="I226" i="30"/>
  <c r="J226" i="30"/>
  <c r="K226" i="30"/>
  <c r="L226" i="30"/>
  <c r="M226" i="30"/>
  <c r="N226" i="30"/>
  <c r="P226" i="30"/>
  <c r="Q226" i="30"/>
  <c r="R226" i="30"/>
  <c r="S226" i="30"/>
  <c r="T226" i="30"/>
  <c r="U226" i="30"/>
  <c r="V226" i="30"/>
  <c r="W226" i="30"/>
  <c r="A227" i="30"/>
  <c r="B227" i="30"/>
  <c r="I227" i="30"/>
  <c r="J227" i="30"/>
  <c r="K227" i="30"/>
  <c r="L227" i="30"/>
  <c r="M227" i="30"/>
  <c r="N227" i="30"/>
  <c r="P227" i="30"/>
  <c r="Q227" i="30"/>
  <c r="R227" i="30"/>
  <c r="S227" i="30"/>
  <c r="T227" i="30"/>
  <c r="U227" i="30"/>
  <c r="V227" i="30"/>
  <c r="W227" i="30"/>
  <c r="A228" i="30"/>
  <c r="B228" i="30"/>
  <c r="I228" i="30"/>
  <c r="J228" i="30"/>
  <c r="K228" i="30"/>
  <c r="L228" i="30"/>
  <c r="M228" i="30"/>
  <c r="N228" i="30"/>
  <c r="P228" i="30"/>
  <c r="Q228" i="30"/>
  <c r="R228" i="30"/>
  <c r="S228" i="30"/>
  <c r="T228" i="30"/>
  <c r="U228" i="30"/>
  <c r="V228" i="30"/>
  <c r="W228" i="30"/>
  <c r="A229" i="30"/>
  <c r="B229" i="30"/>
  <c r="I229" i="30"/>
  <c r="J229" i="30"/>
  <c r="K229" i="30"/>
  <c r="L229" i="30"/>
  <c r="M229" i="30"/>
  <c r="N229" i="30"/>
  <c r="P229" i="30"/>
  <c r="Q229" i="30"/>
  <c r="R229" i="30"/>
  <c r="S229" i="30"/>
  <c r="T229" i="30"/>
  <c r="U229" i="30"/>
  <c r="V229" i="30"/>
  <c r="W229" i="30"/>
  <c r="A230" i="30"/>
  <c r="B230" i="30"/>
  <c r="I230" i="30"/>
  <c r="J230" i="30"/>
  <c r="K230" i="30"/>
  <c r="L230" i="30"/>
  <c r="M230" i="30"/>
  <c r="N230" i="30"/>
  <c r="P230" i="30"/>
  <c r="Q230" i="30"/>
  <c r="R230" i="30"/>
  <c r="S230" i="30"/>
  <c r="T230" i="30"/>
  <c r="U230" i="30"/>
  <c r="V230" i="30"/>
  <c r="W230" i="30"/>
  <c r="A231" i="30"/>
  <c r="B231" i="30"/>
  <c r="I231" i="30"/>
  <c r="J231" i="30"/>
  <c r="K231" i="30"/>
  <c r="L231" i="30"/>
  <c r="M231" i="30"/>
  <c r="N231" i="30"/>
  <c r="P231" i="30"/>
  <c r="Q231" i="30"/>
  <c r="R231" i="30"/>
  <c r="S231" i="30"/>
  <c r="T231" i="30"/>
  <c r="U231" i="30"/>
  <c r="V231" i="30"/>
  <c r="W231" i="30"/>
  <c r="A232" i="30"/>
  <c r="B232" i="30"/>
  <c r="I232" i="30"/>
  <c r="J232" i="30"/>
  <c r="K232" i="30"/>
  <c r="L232" i="30"/>
  <c r="M232" i="30"/>
  <c r="N232" i="30"/>
  <c r="P232" i="30"/>
  <c r="Q232" i="30"/>
  <c r="R232" i="30"/>
  <c r="S232" i="30"/>
  <c r="T232" i="30"/>
  <c r="U232" i="30"/>
  <c r="V232" i="30"/>
  <c r="W232" i="30"/>
  <c r="A233" i="30"/>
  <c r="B233" i="30"/>
  <c r="I233" i="30"/>
  <c r="J233" i="30"/>
  <c r="K233" i="30"/>
  <c r="L233" i="30"/>
  <c r="M233" i="30"/>
  <c r="N233" i="30"/>
  <c r="P233" i="30"/>
  <c r="Q233" i="30"/>
  <c r="R233" i="30"/>
  <c r="S233" i="30"/>
  <c r="T233" i="30"/>
  <c r="U233" i="30"/>
  <c r="V233" i="30"/>
  <c r="W233" i="30"/>
  <c r="A234" i="30"/>
  <c r="B234" i="30"/>
  <c r="I234" i="30"/>
  <c r="J234" i="30"/>
  <c r="K234" i="30"/>
  <c r="L234" i="30"/>
  <c r="M234" i="30"/>
  <c r="N234" i="30"/>
  <c r="P234" i="30"/>
  <c r="Q234" i="30"/>
  <c r="R234" i="30"/>
  <c r="S234" i="30"/>
  <c r="T234" i="30"/>
  <c r="U234" i="30"/>
  <c r="V234" i="30"/>
  <c r="W234" i="30"/>
  <c r="A235" i="30"/>
  <c r="B235" i="30"/>
  <c r="I235" i="30"/>
  <c r="J235" i="30"/>
  <c r="K235" i="30"/>
  <c r="L235" i="30"/>
  <c r="M235" i="30"/>
  <c r="N235" i="30"/>
  <c r="P235" i="30"/>
  <c r="Q235" i="30"/>
  <c r="R235" i="30"/>
  <c r="S235" i="30"/>
  <c r="T235" i="30"/>
  <c r="U235" i="30"/>
  <c r="V235" i="30"/>
  <c r="W235" i="30"/>
  <c r="A236" i="30"/>
  <c r="B236" i="30"/>
  <c r="I236" i="30"/>
  <c r="J236" i="30"/>
  <c r="K236" i="30"/>
  <c r="L236" i="30"/>
  <c r="M236" i="30"/>
  <c r="N236" i="30"/>
  <c r="P236" i="30"/>
  <c r="Q236" i="30"/>
  <c r="R236" i="30"/>
  <c r="S236" i="30"/>
  <c r="T236" i="30"/>
  <c r="U236" i="30"/>
  <c r="V236" i="30"/>
  <c r="W236" i="30"/>
  <c r="A237" i="30"/>
  <c r="B237" i="30"/>
  <c r="I237" i="30"/>
  <c r="J237" i="30"/>
  <c r="K237" i="30"/>
  <c r="L237" i="30"/>
  <c r="M237" i="30"/>
  <c r="N237" i="30"/>
  <c r="P237" i="30"/>
  <c r="Q237" i="30"/>
  <c r="R237" i="30"/>
  <c r="S237" i="30"/>
  <c r="T237" i="30"/>
  <c r="U237" i="30"/>
  <c r="V237" i="30"/>
  <c r="W237" i="30"/>
  <c r="A238" i="30"/>
  <c r="B238" i="30"/>
  <c r="I238" i="30"/>
  <c r="J238" i="30"/>
  <c r="K238" i="30"/>
  <c r="L238" i="30"/>
  <c r="M238" i="30"/>
  <c r="N238" i="30"/>
  <c r="P238" i="30"/>
  <c r="Q238" i="30"/>
  <c r="R238" i="30"/>
  <c r="S238" i="30"/>
  <c r="T238" i="30"/>
  <c r="U238" i="30"/>
  <c r="V238" i="30"/>
  <c r="W238" i="30"/>
  <c r="A239" i="30"/>
  <c r="B239" i="30"/>
  <c r="G239" i="30"/>
  <c r="I239" i="30"/>
  <c r="J239" i="30"/>
  <c r="K239" i="30"/>
  <c r="L239" i="30"/>
  <c r="M239" i="30"/>
  <c r="N239" i="30"/>
  <c r="P239" i="30"/>
  <c r="Q239" i="30"/>
  <c r="R239" i="30"/>
  <c r="S239" i="30"/>
  <c r="T239" i="30"/>
  <c r="U239" i="30"/>
  <c r="V239" i="30"/>
  <c r="W239" i="30"/>
  <c r="A240" i="30"/>
  <c r="B240" i="30"/>
  <c r="G240" i="30"/>
  <c r="I240" i="30"/>
  <c r="J240" i="30"/>
  <c r="K240" i="30"/>
  <c r="L240" i="30"/>
  <c r="M240" i="30"/>
  <c r="N240" i="30"/>
  <c r="P240" i="30"/>
  <c r="Q240" i="30"/>
  <c r="R240" i="30"/>
  <c r="S240" i="30"/>
  <c r="T240" i="30"/>
  <c r="U240" i="30"/>
  <c r="V240" i="30"/>
  <c r="W240" i="30"/>
  <c r="A241" i="30"/>
  <c r="B241" i="30"/>
  <c r="G241" i="30"/>
  <c r="I241" i="30"/>
  <c r="J241" i="30"/>
  <c r="K241" i="30"/>
  <c r="L241" i="30"/>
  <c r="M241" i="30"/>
  <c r="N241" i="30"/>
  <c r="P241" i="30"/>
  <c r="Q241" i="30"/>
  <c r="R241" i="30"/>
  <c r="S241" i="30"/>
  <c r="T241" i="30"/>
  <c r="U241" i="30"/>
  <c r="V241" i="30"/>
  <c r="W241" i="30"/>
  <c r="A242" i="30"/>
  <c r="B242" i="30"/>
  <c r="I242" i="30"/>
  <c r="J242" i="30"/>
  <c r="K242" i="30"/>
  <c r="L242" i="30"/>
  <c r="M242" i="30"/>
  <c r="N242" i="30"/>
  <c r="P242" i="30"/>
  <c r="Q242" i="30"/>
  <c r="R242" i="30"/>
  <c r="S242" i="30"/>
  <c r="T242" i="30"/>
  <c r="U242" i="30"/>
  <c r="V242" i="30"/>
  <c r="W242" i="30"/>
  <c r="A243" i="30"/>
  <c r="B243" i="30"/>
  <c r="I243" i="30"/>
  <c r="J243" i="30"/>
  <c r="K243" i="30"/>
  <c r="L243" i="30"/>
  <c r="M243" i="30"/>
  <c r="N243" i="30"/>
  <c r="P243" i="30"/>
  <c r="Q243" i="30"/>
  <c r="R243" i="30"/>
  <c r="S243" i="30"/>
  <c r="T243" i="30"/>
  <c r="U243" i="30"/>
  <c r="V243" i="30"/>
  <c r="W243" i="30"/>
  <c r="A244" i="30"/>
  <c r="B244" i="30"/>
  <c r="G244" i="30"/>
  <c r="I244" i="30"/>
  <c r="J244" i="30"/>
  <c r="K244" i="30"/>
  <c r="L244" i="30"/>
  <c r="M244" i="30"/>
  <c r="N244" i="30"/>
  <c r="P244" i="30"/>
  <c r="Q244" i="30"/>
  <c r="R244" i="30"/>
  <c r="S244" i="30"/>
  <c r="T244" i="30"/>
  <c r="U244" i="30"/>
  <c r="V244" i="30"/>
  <c r="W244" i="30"/>
  <c r="A245" i="30"/>
  <c r="B245" i="30"/>
  <c r="G245" i="30"/>
  <c r="I245" i="30"/>
  <c r="J245" i="30"/>
  <c r="K245" i="30"/>
  <c r="L245" i="30"/>
  <c r="M245" i="30"/>
  <c r="N245" i="30"/>
  <c r="P245" i="30"/>
  <c r="Q245" i="30"/>
  <c r="R245" i="30"/>
  <c r="S245" i="30"/>
  <c r="T245" i="30"/>
  <c r="U245" i="30"/>
  <c r="V245" i="30"/>
  <c r="W245" i="30"/>
  <c r="A246" i="30"/>
  <c r="B246" i="30"/>
  <c r="G246" i="30"/>
  <c r="I246" i="30"/>
  <c r="J246" i="30"/>
  <c r="K246" i="30"/>
  <c r="L246" i="30"/>
  <c r="M246" i="30"/>
  <c r="N246" i="30"/>
  <c r="P246" i="30"/>
  <c r="Q246" i="30"/>
  <c r="R246" i="30"/>
  <c r="S246" i="30"/>
  <c r="T246" i="30"/>
  <c r="U246" i="30"/>
  <c r="V246" i="30"/>
  <c r="W246" i="30"/>
  <c r="A247" i="30"/>
  <c r="B247" i="30"/>
  <c r="G247" i="30"/>
  <c r="I247" i="30"/>
  <c r="J247" i="30"/>
  <c r="K247" i="30"/>
  <c r="L247" i="30"/>
  <c r="M247" i="30"/>
  <c r="N247" i="30"/>
  <c r="P247" i="30"/>
  <c r="Q247" i="30"/>
  <c r="R247" i="30"/>
  <c r="S247" i="30"/>
  <c r="T247" i="30"/>
  <c r="U247" i="30"/>
  <c r="V247" i="30"/>
  <c r="W247" i="30"/>
  <c r="A248" i="30"/>
  <c r="B248" i="30"/>
  <c r="G248" i="30"/>
  <c r="I248" i="30"/>
  <c r="J248" i="30"/>
  <c r="K248" i="30"/>
  <c r="L248" i="30"/>
  <c r="M248" i="30"/>
  <c r="N248" i="30"/>
  <c r="P248" i="30"/>
  <c r="Q248" i="30"/>
  <c r="R248" i="30"/>
  <c r="S248" i="30"/>
  <c r="T248" i="30"/>
  <c r="U248" i="30"/>
  <c r="V248" i="30"/>
  <c r="W248" i="30"/>
  <c r="A249" i="30"/>
  <c r="B249" i="30"/>
  <c r="I249" i="30"/>
  <c r="J249" i="30"/>
  <c r="K249" i="30"/>
  <c r="L249" i="30"/>
  <c r="M249" i="30"/>
  <c r="N249" i="30"/>
  <c r="P249" i="30"/>
  <c r="Q249" i="30"/>
  <c r="R249" i="30"/>
  <c r="S249" i="30"/>
  <c r="T249" i="30"/>
  <c r="U249" i="30"/>
  <c r="V249" i="30"/>
  <c r="W249" i="30"/>
  <c r="A250" i="30"/>
  <c r="B250" i="30"/>
  <c r="I250" i="30"/>
  <c r="J250" i="30"/>
  <c r="K250" i="30"/>
  <c r="L250" i="30"/>
  <c r="M250" i="30"/>
  <c r="N250" i="30"/>
  <c r="P250" i="30"/>
  <c r="Q250" i="30"/>
  <c r="R250" i="30"/>
  <c r="S250" i="30"/>
  <c r="T250" i="30"/>
  <c r="U250" i="30"/>
  <c r="V250" i="30"/>
  <c r="W250" i="30"/>
  <c r="A251" i="30"/>
  <c r="B251" i="30"/>
  <c r="I251" i="30"/>
  <c r="J251" i="30"/>
  <c r="K251" i="30"/>
  <c r="L251" i="30"/>
  <c r="M251" i="30"/>
  <c r="N251" i="30"/>
  <c r="P251" i="30"/>
  <c r="Q251" i="30"/>
  <c r="R251" i="30"/>
  <c r="S251" i="30"/>
  <c r="T251" i="30"/>
  <c r="U251" i="30"/>
  <c r="V251" i="30"/>
  <c r="W251" i="30"/>
  <c r="A252" i="30"/>
  <c r="B252" i="30"/>
  <c r="I252" i="30"/>
  <c r="J252" i="30"/>
  <c r="K252" i="30"/>
  <c r="L252" i="30"/>
  <c r="M252" i="30"/>
  <c r="N252" i="30"/>
  <c r="P252" i="30"/>
  <c r="Q252" i="30"/>
  <c r="R252" i="30"/>
  <c r="S252" i="30"/>
  <c r="T252" i="30"/>
  <c r="U252" i="30"/>
  <c r="V252" i="30"/>
  <c r="W252" i="30"/>
  <c r="A253" i="30"/>
  <c r="B253" i="30"/>
  <c r="I253" i="30"/>
  <c r="J253" i="30"/>
  <c r="K253" i="30"/>
  <c r="L253" i="30"/>
  <c r="M253" i="30"/>
  <c r="N253" i="30"/>
  <c r="P253" i="30"/>
  <c r="Q253" i="30"/>
  <c r="R253" i="30"/>
  <c r="S253" i="30"/>
  <c r="T253" i="30"/>
  <c r="U253" i="30"/>
  <c r="V253" i="30"/>
  <c r="W253" i="30"/>
  <c r="A254" i="30"/>
  <c r="B254" i="30"/>
  <c r="G254" i="30"/>
  <c r="I254" i="30"/>
  <c r="J254" i="30"/>
  <c r="K254" i="30"/>
  <c r="L254" i="30"/>
  <c r="M254" i="30"/>
  <c r="N254" i="30"/>
  <c r="P254" i="30"/>
  <c r="Q254" i="30"/>
  <c r="R254" i="30"/>
  <c r="S254" i="30"/>
  <c r="T254" i="30"/>
  <c r="U254" i="30"/>
  <c r="V254" i="30"/>
  <c r="W254" i="30"/>
  <c r="A255" i="30"/>
  <c r="B255" i="30"/>
  <c r="I255" i="30"/>
  <c r="J255" i="30"/>
  <c r="K255" i="30"/>
  <c r="L255" i="30"/>
  <c r="M255" i="30"/>
  <c r="N255" i="30"/>
  <c r="P255" i="30"/>
  <c r="Q255" i="30"/>
  <c r="R255" i="30"/>
  <c r="S255" i="30"/>
  <c r="T255" i="30"/>
  <c r="U255" i="30"/>
  <c r="V255" i="30"/>
  <c r="W255" i="30"/>
  <c r="A256" i="30"/>
  <c r="B256" i="30"/>
  <c r="I256" i="30"/>
  <c r="J256" i="30"/>
  <c r="K256" i="30"/>
  <c r="L256" i="30"/>
  <c r="M256" i="30"/>
  <c r="N256" i="30"/>
  <c r="P256" i="30"/>
  <c r="Q256" i="30"/>
  <c r="R256" i="30"/>
  <c r="S256" i="30"/>
  <c r="T256" i="30"/>
  <c r="U256" i="30"/>
  <c r="V256" i="30"/>
  <c r="W256" i="30"/>
  <c r="A257" i="30"/>
  <c r="B257" i="30"/>
  <c r="I257" i="30"/>
  <c r="J257" i="30"/>
  <c r="K257" i="30"/>
  <c r="L257" i="30"/>
  <c r="M257" i="30"/>
  <c r="N257" i="30"/>
  <c r="P257" i="30"/>
  <c r="Q257" i="30"/>
  <c r="R257" i="30"/>
  <c r="S257" i="30"/>
  <c r="T257" i="30"/>
  <c r="U257" i="30"/>
  <c r="V257" i="30"/>
  <c r="W257" i="30"/>
  <c r="A258" i="30"/>
  <c r="B258" i="30"/>
  <c r="I258" i="30"/>
  <c r="J258" i="30"/>
  <c r="K258" i="30"/>
  <c r="L258" i="30"/>
  <c r="M258" i="30"/>
  <c r="N258" i="30"/>
  <c r="P258" i="30"/>
  <c r="Q258" i="30"/>
  <c r="R258" i="30"/>
  <c r="S258" i="30"/>
  <c r="T258" i="30"/>
  <c r="U258" i="30"/>
  <c r="V258" i="30"/>
  <c r="W258" i="30"/>
  <c r="A259" i="30"/>
  <c r="B259" i="30"/>
  <c r="I259" i="30"/>
  <c r="J259" i="30"/>
  <c r="K259" i="30"/>
  <c r="L259" i="30"/>
  <c r="M259" i="30"/>
  <c r="N259" i="30"/>
  <c r="P259" i="30"/>
  <c r="Q259" i="30"/>
  <c r="R259" i="30"/>
  <c r="S259" i="30"/>
  <c r="T259" i="30"/>
  <c r="U259" i="30"/>
  <c r="V259" i="30"/>
  <c r="W259" i="30"/>
  <c r="A260" i="30"/>
  <c r="B260" i="30"/>
  <c r="I260" i="30"/>
  <c r="J260" i="30"/>
  <c r="K260" i="30"/>
  <c r="L260" i="30"/>
  <c r="M260" i="30"/>
  <c r="N260" i="30"/>
  <c r="P260" i="30"/>
  <c r="Q260" i="30"/>
  <c r="R260" i="30"/>
  <c r="S260" i="30"/>
  <c r="T260" i="30"/>
  <c r="U260" i="30"/>
  <c r="V260" i="30"/>
  <c r="W260" i="30"/>
  <c r="A261" i="30"/>
  <c r="B261" i="30"/>
  <c r="I261" i="30"/>
  <c r="J261" i="30"/>
  <c r="K261" i="30"/>
  <c r="L261" i="30"/>
  <c r="M261" i="30"/>
  <c r="N261" i="30"/>
  <c r="P261" i="30"/>
  <c r="Q261" i="30"/>
  <c r="R261" i="30"/>
  <c r="S261" i="30"/>
  <c r="T261" i="30"/>
  <c r="U261" i="30"/>
  <c r="V261" i="30"/>
  <c r="W261" i="30"/>
  <c r="A262" i="30"/>
  <c r="B262" i="30"/>
  <c r="I262" i="30"/>
  <c r="J262" i="30"/>
  <c r="K262" i="30"/>
  <c r="L262" i="30"/>
  <c r="M262" i="30"/>
  <c r="N262" i="30"/>
  <c r="P262" i="30"/>
  <c r="Q262" i="30"/>
  <c r="R262" i="30"/>
  <c r="S262" i="30"/>
  <c r="T262" i="30"/>
  <c r="U262" i="30"/>
  <c r="V262" i="30"/>
  <c r="W262" i="30"/>
  <c r="A263" i="30"/>
  <c r="B263" i="30"/>
  <c r="I263" i="30"/>
  <c r="J263" i="30"/>
  <c r="K263" i="30"/>
  <c r="L263" i="30"/>
  <c r="M263" i="30"/>
  <c r="N263" i="30"/>
  <c r="P263" i="30"/>
  <c r="Q263" i="30"/>
  <c r="R263" i="30"/>
  <c r="S263" i="30"/>
  <c r="T263" i="30"/>
  <c r="U263" i="30"/>
  <c r="V263" i="30"/>
  <c r="W263" i="30"/>
  <c r="A264" i="30"/>
  <c r="B264" i="30"/>
  <c r="I264" i="30"/>
  <c r="J264" i="30"/>
  <c r="K264" i="30"/>
  <c r="L264" i="30"/>
  <c r="M264" i="30"/>
  <c r="N264" i="30"/>
  <c r="P264" i="30"/>
  <c r="Q264" i="30"/>
  <c r="R264" i="30"/>
  <c r="S264" i="30"/>
  <c r="T264" i="30"/>
  <c r="U264" i="30"/>
  <c r="V264" i="30"/>
  <c r="W264" i="30"/>
  <c r="A265" i="30"/>
  <c r="B265" i="30"/>
  <c r="I265" i="30"/>
  <c r="J265" i="30"/>
  <c r="K265" i="30"/>
  <c r="L265" i="30"/>
  <c r="M265" i="30"/>
  <c r="N265" i="30"/>
  <c r="P265" i="30"/>
  <c r="Q265" i="30"/>
  <c r="R265" i="30"/>
  <c r="S265" i="30"/>
  <c r="T265" i="30"/>
  <c r="U265" i="30"/>
  <c r="V265" i="30"/>
  <c r="W265" i="30"/>
  <c r="A266" i="30"/>
  <c r="B266" i="30"/>
  <c r="I266" i="30"/>
  <c r="J266" i="30"/>
  <c r="K266" i="30"/>
  <c r="L266" i="30"/>
  <c r="M266" i="30"/>
  <c r="N266" i="30"/>
  <c r="P266" i="30"/>
  <c r="Q266" i="30"/>
  <c r="R266" i="30"/>
  <c r="S266" i="30"/>
  <c r="T266" i="30"/>
  <c r="U266" i="30"/>
  <c r="V266" i="30"/>
  <c r="W266" i="30"/>
  <c r="A267" i="30"/>
  <c r="B267" i="30"/>
  <c r="I267" i="30"/>
  <c r="J267" i="30"/>
  <c r="K267" i="30"/>
  <c r="L267" i="30"/>
  <c r="M267" i="30"/>
  <c r="N267" i="30"/>
  <c r="P267" i="30"/>
  <c r="Q267" i="30"/>
  <c r="R267" i="30"/>
  <c r="S267" i="30"/>
  <c r="T267" i="30"/>
  <c r="U267" i="30"/>
  <c r="V267" i="30"/>
  <c r="W267" i="30"/>
  <c r="A268" i="30"/>
  <c r="B268" i="30"/>
  <c r="I268" i="30"/>
  <c r="J268" i="30"/>
  <c r="K268" i="30"/>
  <c r="L268" i="30"/>
  <c r="M268" i="30"/>
  <c r="N268" i="30"/>
  <c r="P268" i="30"/>
  <c r="Q268" i="30"/>
  <c r="R268" i="30"/>
  <c r="S268" i="30"/>
  <c r="T268" i="30"/>
  <c r="U268" i="30"/>
  <c r="V268" i="30"/>
  <c r="W268" i="30"/>
  <c r="A269" i="30"/>
  <c r="B269" i="30"/>
  <c r="I269" i="30"/>
  <c r="J269" i="30"/>
  <c r="K269" i="30"/>
  <c r="L269" i="30"/>
  <c r="M269" i="30"/>
  <c r="N269" i="30"/>
  <c r="P269" i="30"/>
  <c r="Q269" i="30"/>
  <c r="R269" i="30"/>
  <c r="S269" i="30"/>
  <c r="T269" i="30"/>
  <c r="U269" i="30"/>
  <c r="V269" i="30"/>
  <c r="W269" i="30"/>
  <c r="A270" i="30"/>
  <c r="B270" i="30"/>
  <c r="I270" i="30"/>
  <c r="J270" i="30"/>
  <c r="K270" i="30"/>
  <c r="L270" i="30"/>
  <c r="M270" i="30"/>
  <c r="N270" i="30"/>
  <c r="P270" i="30"/>
  <c r="Q270" i="30"/>
  <c r="R270" i="30"/>
  <c r="S270" i="30"/>
  <c r="T270" i="30"/>
  <c r="U270" i="30"/>
  <c r="V270" i="30"/>
  <c r="W270" i="30"/>
  <c r="A271" i="30"/>
  <c r="B271" i="30"/>
  <c r="I271" i="30"/>
  <c r="J271" i="30"/>
  <c r="K271" i="30"/>
  <c r="L271" i="30"/>
  <c r="M271" i="30"/>
  <c r="N271" i="30"/>
  <c r="P271" i="30"/>
  <c r="Q271" i="30"/>
  <c r="R271" i="30"/>
  <c r="S271" i="30"/>
  <c r="T271" i="30"/>
  <c r="U271" i="30"/>
  <c r="V271" i="30"/>
  <c r="W271" i="30"/>
  <c r="A272" i="30"/>
  <c r="B272" i="30"/>
  <c r="I272" i="30"/>
  <c r="J272" i="30"/>
  <c r="K272" i="30"/>
  <c r="L272" i="30"/>
  <c r="M272" i="30"/>
  <c r="N272" i="30"/>
  <c r="P272" i="30"/>
  <c r="Q272" i="30"/>
  <c r="R272" i="30"/>
  <c r="S272" i="30"/>
  <c r="T272" i="30"/>
  <c r="U272" i="30"/>
  <c r="V272" i="30"/>
  <c r="W272" i="30"/>
  <c r="A273" i="30"/>
  <c r="B273" i="30"/>
  <c r="I273" i="30"/>
  <c r="J273" i="30"/>
  <c r="K273" i="30"/>
  <c r="L273" i="30"/>
  <c r="M273" i="30"/>
  <c r="N273" i="30"/>
  <c r="P273" i="30"/>
  <c r="Q273" i="30"/>
  <c r="R273" i="30"/>
  <c r="S273" i="30"/>
  <c r="T273" i="30"/>
  <c r="U273" i="30"/>
  <c r="V273" i="30"/>
  <c r="W273" i="30"/>
  <c r="A274" i="30"/>
  <c r="B274" i="30"/>
  <c r="I274" i="30"/>
  <c r="J274" i="30"/>
  <c r="K274" i="30"/>
  <c r="L274" i="30"/>
  <c r="M274" i="30"/>
  <c r="N274" i="30"/>
  <c r="P274" i="30"/>
  <c r="Q274" i="30"/>
  <c r="R274" i="30"/>
  <c r="S274" i="30"/>
  <c r="T274" i="30"/>
  <c r="U274" i="30"/>
  <c r="V274" i="30"/>
  <c r="W274" i="30"/>
  <c r="A275" i="30"/>
  <c r="B275" i="30"/>
  <c r="G275" i="30"/>
  <c r="I275" i="30"/>
  <c r="J275" i="30"/>
  <c r="K275" i="30"/>
  <c r="L275" i="30"/>
  <c r="M275" i="30"/>
  <c r="N275" i="30"/>
  <c r="P275" i="30"/>
  <c r="Q275" i="30"/>
  <c r="R275" i="30"/>
  <c r="S275" i="30"/>
  <c r="T275" i="30"/>
  <c r="U275" i="30"/>
  <c r="V275" i="30"/>
  <c r="W275" i="30"/>
  <c r="A276" i="30"/>
  <c r="B276" i="30"/>
  <c r="G276" i="30"/>
  <c r="I276" i="30"/>
  <c r="J276" i="30"/>
  <c r="K276" i="30"/>
  <c r="L276" i="30"/>
  <c r="M276" i="30"/>
  <c r="N276" i="30"/>
  <c r="P276" i="30"/>
  <c r="Q276" i="30"/>
  <c r="R276" i="30"/>
  <c r="S276" i="30"/>
  <c r="T276" i="30"/>
  <c r="U276" i="30"/>
  <c r="V276" i="30"/>
  <c r="W276" i="30"/>
  <c r="A277" i="30"/>
  <c r="B277" i="30"/>
  <c r="I277" i="30"/>
  <c r="J277" i="30"/>
  <c r="K277" i="30"/>
  <c r="L277" i="30"/>
  <c r="M277" i="30"/>
  <c r="N277" i="30"/>
  <c r="P277" i="30"/>
  <c r="Q277" i="30"/>
  <c r="R277" i="30"/>
  <c r="S277" i="30"/>
  <c r="T277" i="30"/>
  <c r="U277" i="30"/>
  <c r="V277" i="30"/>
  <c r="W277" i="30"/>
  <c r="A278" i="30"/>
  <c r="B278" i="30"/>
  <c r="I278" i="30"/>
  <c r="J278" i="30"/>
  <c r="K278" i="30"/>
  <c r="L278" i="30"/>
  <c r="M278" i="30"/>
  <c r="N278" i="30"/>
  <c r="P278" i="30"/>
  <c r="Q278" i="30"/>
  <c r="R278" i="30"/>
  <c r="S278" i="30"/>
  <c r="T278" i="30"/>
  <c r="U278" i="30"/>
  <c r="V278" i="30"/>
  <c r="W278" i="30"/>
  <c r="A279" i="30"/>
  <c r="B279" i="30"/>
  <c r="I279" i="30"/>
  <c r="J279" i="30"/>
  <c r="K279" i="30"/>
  <c r="L279" i="30"/>
  <c r="M279" i="30"/>
  <c r="N279" i="30"/>
  <c r="P279" i="30"/>
  <c r="Q279" i="30"/>
  <c r="R279" i="30"/>
  <c r="S279" i="30"/>
  <c r="T279" i="30"/>
  <c r="U279" i="30"/>
  <c r="V279" i="30"/>
  <c r="W279" i="30"/>
  <c r="A280" i="30"/>
  <c r="B280" i="30"/>
  <c r="I280" i="30"/>
  <c r="J280" i="30"/>
  <c r="K280" i="30"/>
  <c r="L280" i="30"/>
  <c r="M280" i="30"/>
  <c r="N280" i="30"/>
  <c r="P280" i="30"/>
  <c r="Q280" i="30"/>
  <c r="R280" i="30"/>
  <c r="S280" i="30"/>
  <c r="T280" i="30"/>
  <c r="U280" i="30"/>
  <c r="V280" i="30"/>
  <c r="W280" i="30"/>
  <c r="A281" i="30"/>
  <c r="B281" i="30"/>
  <c r="I281" i="30"/>
  <c r="J281" i="30"/>
  <c r="K281" i="30"/>
  <c r="L281" i="30"/>
  <c r="M281" i="30"/>
  <c r="N281" i="30"/>
  <c r="P281" i="30"/>
  <c r="Q281" i="30"/>
  <c r="R281" i="30"/>
  <c r="S281" i="30"/>
  <c r="T281" i="30"/>
  <c r="U281" i="30"/>
  <c r="V281" i="30"/>
  <c r="W281" i="30"/>
  <c r="A282" i="30"/>
  <c r="B282" i="30"/>
  <c r="I282" i="30"/>
  <c r="J282" i="30"/>
  <c r="K282" i="30"/>
  <c r="L282" i="30"/>
  <c r="M282" i="30"/>
  <c r="N282" i="30"/>
  <c r="P282" i="30"/>
  <c r="Q282" i="30"/>
  <c r="R282" i="30"/>
  <c r="S282" i="30"/>
  <c r="T282" i="30"/>
  <c r="U282" i="30"/>
  <c r="V282" i="30"/>
  <c r="W282" i="30"/>
  <c r="A283" i="30"/>
  <c r="B283" i="30"/>
  <c r="I283" i="30"/>
  <c r="J283" i="30"/>
  <c r="K283" i="30"/>
  <c r="L283" i="30"/>
  <c r="M283" i="30"/>
  <c r="N283" i="30"/>
  <c r="P283" i="30"/>
  <c r="Q283" i="30"/>
  <c r="R283" i="30"/>
  <c r="S283" i="30"/>
  <c r="T283" i="30"/>
  <c r="U283" i="30"/>
  <c r="V283" i="30"/>
  <c r="W283" i="30"/>
  <c r="A284" i="30"/>
  <c r="B284" i="30"/>
  <c r="I284" i="30"/>
  <c r="J284" i="30"/>
  <c r="K284" i="30"/>
  <c r="L284" i="30"/>
  <c r="M284" i="30"/>
  <c r="N284" i="30"/>
  <c r="P284" i="30"/>
  <c r="Q284" i="30"/>
  <c r="R284" i="30"/>
  <c r="S284" i="30"/>
  <c r="T284" i="30"/>
  <c r="U284" i="30"/>
  <c r="V284" i="30"/>
  <c r="W284" i="30"/>
  <c r="A285" i="30"/>
  <c r="B285" i="30"/>
  <c r="I285" i="30"/>
  <c r="J285" i="30"/>
  <c r="K285" i="30"/>
  <c r="L285" i="30"/>
  <c r="M285" i="30"/>
  <c r="N285" i="30"/>
  <c r="P285" i="30"/>
  <c r="Q285" i="30"/>
  <c r="R285" i="30"/>
  <c r="S285" i="30"/>
  <c r="T285" i="30"/>
  <c r="U285" i="30"/>
  <c r="V285" i="30"/>
  <c r="W285" i="30"/>
  <c r="A286" i="30"/>
  <c r="B286" i="30"/>
  <c r="I286" i="30"/>
  <c r="J286" i="30"/>
  <c r="K286" i="30"/>
  <c r="L286" i="30"/>
  <c r="M286" i="30"/>
  <c r="N286" i="30"/>
  <c r="P286" i="30"/>
  <c r="Q286" i="30"/>
  <c r="R286" i="30"/>
  <c r="S286" i="30"/>
  <c r="T286" i="30"/>
  <c r="U286" i="30"/>
  <c r="V286" i="30"/>
  <c r="W286" i="30"/>
  <c r="A287" i="30"/>
  <c r="B287" i="30"/>
  <c r="I287" i="30"/>
  <c r="J287" i="30"/>
  <c r="K287" i="30"/>
  <c r="L287" i="30"/>
  <c r="M287" i="30"/>
  <c r="N287" i="30"/>
  <c r="P287" i="30"/>
  <c r="Q287" i="30"/>
  <c r="R287" i="30"/>
  <c r="S287" i="30"/>
  <c r="T287" i="30"/>
  <c r="U287" i="30"/>
  <c r="V287" i="30"/>
  <c r="W287" i="30"/>
  <c r="A288" i="30"/>
  <c r="B288" i="30"/>
  <c r="I288" i="30"/>
  <c r="J288" i="30"/>
  <c r="K288" i="30"/>
  <c r="L288" i="30"/>
  <c r="M288" i="30"/>
  <c r="N288" i="30"/>
  <c r="P288" i="30"/>
  <c r="Q288" i="30"/>
  <c r="R288" i="30"/>
  <c r="S288" i="30"/>
  <c r="T288" i="30"/>
  <c r="U288" i="30"/>
  <c r="V288" i="30"/>
  <c r="W288" i="30"/>
  <c r="A289" i="30"/>
  <c r="B289" i="30"/>
  <c r="I289" i="30"/>
  <c r="J289" i="30"/>
  <c r="K289" i="30"/>
  <c r="L289" i="30"/>
  <c r="M289" i="30"/>
  <c r="N289" i="30"/>
  <c r="P289" i="30"/>
  <c r="Q289" i="30"/>
  <c r="R289" i="30"/>
  <c r="S289" i="30"/>
  <c r="T289" i="30"/>
  <c r="U289" i="30"/>
  <c r="V289" i="30"/>
  <c r="W289" i="30"/>
  <c r="A290" i="30"/>
  <c r="B290" i="30"/>
  <c r="I290" i="30"/>
  <c r="J290" i="30"/>
  <c r="K290" i="30"/>
  <c r="L290" i="30"/>
  <c r="M290" i="30"/>
  <c r="N290" i="30"/>
  <c r="P290" i="30"/>
  <c r="Q290" i="30"/>
  <c r="R290" i="30"/>
  <c r="S290" i="30"/>
  <c r="T290" i="30"/>
  <c r="U290" i="30"/>
  <c r="V290" i="30"/>
  <c r="W290" i="30"/>
  <c r="A291" i="30"/>
  <c r="B291" i="30"/>
  <c r="I291" i="30"/>
  <c r="J291" i="30"/>
  <c r="K291" i="30"/>
  <c r="L291" i="30"/>
  <c r="M291" i="30"/>
  <c r="N291" i="30"/>
  <c r="P291" i="30"/>
  <c r="Q291" i="30"/>
  <c r="R291" i="30"/>
  <c r="S291" i="30"/>
  <c r="T291" i="30"/>
  <c r="U291" i="30"/>
  <c r="V291" i="30"/>
  <c r="W291" i="30"/>
  <c r="A292" i="30"/>
  <c r="B292" i="30"/>
  <c r="I292" i="30"/>
  <c r="J292" i="30"/>
  <c r="K292" i="30"/>
  <c r="L292" i="30"/>
  <c r="M292" i="30"/>
  <c r="N292" i="30"/>
  <c r="P292" i="30"/>
  <c r="Q292" i="30"/>
  <c r="R292" i="30"/>
  <c r="S292" i="30"/>
  <c r="T292" i="30"/>
  <c r="U292" i="30"/>
  <c r="V292" i="30"/>
  <c r="W292" i="30"/>
  <c r="A293" i="30"/>
  <c r="B293" i="30"/>
  <c r="I293" i="30"/>
  <c r="J293" i="30"/>
  <c r="K293" i="30"/>
  <c r="L293" i="30"/>
  <c r="M293" i="30"/>
  <c r="N293" i="30"/>
  <c r="P293" i="30"/>
  <c r="Q293" i="30"/>
  <c r="R293" i="30"/>
  <c r="S293" i="30"/>
  <c r="T293" i="30"/>
  <c r="U293" i="30"/>
  <c r="V293" i="30"/>
  <c r="W293" i="30"/>
  <c r="A294" i="30"/>
  <c r="B294" i="30"/>
  <c r="I294" i="30"/>
  <c r="J294" i="30"/>
  <c r="K294" i="30"/>
  <c r="L294" i="30"/>
  <c r="M294" i="30"/>
  <c r="N294" i="30"/>
  <c r="P294" i="30"/>
  <c r="Q294" i="30"/>
  <c r="R294" i="30"/>
  <c r="S294" i="30"/>
  <c r="T294" i="30"/>
  <c r="U294" i="30"/>
  <c r="V294" i="30"/>
  <c r="W294" i="30"/>
  <c r="A295" i="30"/>
  <c r="B295" i="30"/>
  <c r="I295" i="30"/>
  <c r="J295" i="30"/>
  <c r="K295" i="30"/>
  <c r="L295" i="30"/>
  <c r="M295" i="30"/>
  <c r="N295" i="30"/>
  <c r="P295" i="30"/>
  <c r="Q295" i="30"/>
  <c r="R295" i="30"/>
  <c r="S295" i="30"/>
  <c r="T295" i="30"/>
  <c r="U295" i="30"/>
  <c r="V295" i="30"/>
  <c r="W295" i="30"/>
  <c r="A296" i="30"/>
  <c r="B296" i="30"/>
  <c r="I296" i="30"/>
  <c r="J296" i="30"/>
  <c r="K296" i="30"/>
  <c r="L296" i="30"/>
  <c r="M296" i="30"/>
  <c r="N296" i="30"/>
  <c r="P296" i="30"/>
  <c r="Q296" i="30"/>
  <c r="R296" i="30"/>
  <c r="S296" i="30"/>
  <c r="T296" i="30"/>
  <c r="U296" i="30"/>
  <c r="V296" i="30"/>
  <c r="W296" i="30"/>
  <c r="A297" i="30"/>
  <c r="B297" i="30"/>
  <c r="I297" i="30"/>
  <c r="J297" i="30"/>
  <c r="K297" i="30"/>
  <c r="L297" i="30"/>
  <c r="M297" i="30"/>
  <c r="N297" i="30"/>
  <c r="P297" i="30"/>
  <c r="Q297" i="30"/>
  <c r="R297" i="30"/>
  <c r="S297" i="30"/>
  <c r="T297" i="30"/>
  <c r="U297" i="30"/>
  <c r="V297" i="30"/>
  <c r="W297" i="30"/>
  <c r="A298" i="30"/>
  <c r="B298" i="30"/>
  <c r="I298" i="30"/>
  <c r="J298" i="30"/>
  <c r="K298" i="30"/>
  <c r="L298" i="30"/>
  <c r="M298" i="30"/>
  <c r="N298" i="30"/>
  <c r="P298" i="30"/>
  <c r="Q298" i="30"/>
  <c r="R298" i="30"/>
  <c r="S298" i="30"/>
  <c r="T298" i="30"/>
  <c r="U298" i="30"/>
  <c r="V298" i="30"/>
  <c r="W298" i="30"/>
  <c r="A299" i="30"/>
  <c r="B299" i="30"/>
  <c r="I299" i="30"/>
  <c r="J299" i="30"/>
  <c r="K299" i="30"/>
  <c r="L299" i="30"/>
  <c r="M299" i="30"/>
  <c r="N299" i="30"/>
  <c r="P299" i="30"/>
  <c r="Q299" i="30"/>
  <c r="R299" i="30"/>
  <c r="S299" i="30"/>
  <c r="T299" i="30"/>
  <c r="U299" i="30"/>
  <c r="V299" i="30"/>
  <c r="W299" i="30"/>
  <c r="A300" i="30"/>
  <c r="B300" i="30"/>
  <c r="I300" i="30"/>
  <c r="J300" i="30"/>
  <c r="K300" i="30"/>
  <c r="L300" i="30"/>
  <c r="M300" i="30"/>
  <c r="N300" i="30"/>
  <c r="P300" i="30"/>
  <c r="Q300" i="30"/>
  <c r="R300" i="30"/>
  <c r="S300" i="30"/>
  <c r="T300" i="30"/>
  <c r="U300" i="30"/>
  <c r="V300" i="30"/>
  <c r="W300" i="30"/>
  <c r="A301" i="30"/>
  <c r="B301" i="30"/>
  <c r="I301" i="30"/>
  <c r="J301" i="30"/>
  <c r="K301" i="30"/>
  <c r="L301" i="30"/>
  <c r="M301" i="30"/>
  <c r="N301" i="30"/>
  <c r="P301" i="30"/>
  <c r="Q301" i="30"/>
  <c r="R301" i="30"/>
  <c r="S301" i="30"/>
  <c r="T301" i="30"/>
  <c r="U301" i="30"/>
  <c r="V301" i="30"/>
  <c r="W301" i="30"/>
  <c r="A302" i="30"/>
  <c r="B302" i="30"/>
  <c r="I302" i="30"/>
  <c r="J302" i="30"/>
  <c r="K302" i="30"/>
  <c r="L302" i="30"/>
  <c r="M302" i="30"/>
  <c r="N302" i="30"/>
  <c r="P302" i="30"/>
  <c r="Q302" i="30"/>
  <c r="R302" i="30"/>
  <c r="S302" i="30"/>
  <c r="T302" i="30"/>
  <c r="U302" i="30"/>
  <c r="V302" i="30"/>
  <c r="W302" i="30"/>
  <c r="A303" i="30"/>
  <c r="B303" i="30"/>
  <c r="I303" i="30"/>
  <c r="J303" i="30"/>
  <c r="K303" i="30"/>
  <c r="L303" i="30"/>
  <c r="M303" i="30"/>
  <c r="N303" i="30"/>
  <c r="P303" i="30"/>
  <c r="Q303" i="30"/>
  <c r="R303" i="30"/>
  <c r="S303" i="30"/>
  <c r="T303" i="30"/>
  <c r="U303" i="30"/>
  <c r="V303" i="30"/>
  <c r="W303" i="30"/>
  <c r="A304" i="30"/>
  <c r="B304" i="30"/>
  <c r="I304" i="30"/>
  <c r="J304" i="30"/>
  <c r="K304" i="30"/>
  <c r="L304" i="30"/>
  <c r="M304" i="30"/>
  <c r="N304" i="30"/>
  <c r="P304" i="30"/>
  <c r="Q304" i="30"/>
  <c r="R304" i="30"/>
  <c r="S304" i="30"/>
  <c r="T304" i="30"/>
  <c r="U304" i="30"/>
  <c r="V304" i="30"/>
  <c r="W304" i="30"/>
  <c r="A305" i="30"/>
  <c r="B305" i="30"/>
  <c r="I305" i="30"/>
  <c r="J305" i="30"/>
  <c r="K305" i="30"/>
  <c r="L305" i="30"/>
  <c r="M305" i="30"/>
  <c r="N305" i="30"/>
  <c r="P305" i="30"/>
  <c r="Q305" i="30"/>
  <c r="R305" i="30"/>
  <c r="S305" i="30"/>
  <c r="T305" i="30"/>
  <c r="U305" i="30"/>
  <c r="V305" i="30"/>
  <c r="W305" i="30"/>
  <c r="A306" i="30"/>
  <c r="B306" i="30"/>
  <c r="I306" i="30"/>
  <c r="J306" i="30"/>
  <c r="K306" i="30"/>
  <c r="L306" i="30"/>
  <c r="M306" i="30"/>
  <c r="N306" i="30"/>
  <c r="P306" i="30"/>
  <c r="Q306" i="30"/>
  <c r="R306" i="30"/>
  <c r="S306" i="30"/>
  <c r="T306" i="30"/>
  <c r="U306" i="30"/>
  <c r="V306" i="30"/>
  <c r="W306" i="30"/>
  <c r="A307" i="30"/>
  <c r="B307" i="30"/>
  <c r="I307" i="30"/>
  <c r="J307" i="30"/>
  <c r="K307" i="30"/>
  <c r="L307" i="30"/>
  <c r="M307" i="30"/>
  <c r="N307" i="30"/>
  <c r="P307" i="30"/>
  <c r="Q307" i="30"/>
  <c r="R307" i="30"/>
  <c r="S307" i="30"/>
  <c r="T307" i="30"/>
  <c r="U307" i="30"/>
  <c r="V307" i="30"/>
  <c r="W307" i="30"/>
  <c r="A308" i="30"/>
  <c r="B308" i="30"/>
  <c r="I308" i="30"/>
  <c r="J308" i="30"/>
  <c r="K308" i="30"/>
  <c r="L308" i="30"/>
  <c r="M308" i="30"/>
  <c r="N308" i="30"/>
  <c r="P308" i="30"/>
  <c r="Q308" i="30"/>
  <c r="R308" i="30"/>
  <c r="S308" i="30"/>
  <c r="T308" i="30"/>
  <c r="U308" i="30"/>
  <c r="V308" i="30"/>
  <c r="W308" i="30"/>
  <c r="A309" i="30"/>
  <c r="B309" i="30"/>
  <c r="I309" i="30"/>
  <c r="J309" i="30"/>
  <c r="K309" i="30"/>
  <c r="L309" i="30"/>
  <c r="M309" i="30"/>
  <c r="N309" i="30"/>
  <c r="P309" i="30"/>
  <c r="Q309" i="30"/>
  <c r="R309" i="30"/>
  <c r="S309" i="30"/>
  <c r="T309" i="30"/>
  <c r="U309" i="30"/>
  <c r="V309" i="30"/>
  <c r="W309" i="30"/>
  <c r="A310" i="30"/>
  <c r="B310" i="30"/>
  <c r="I310" i="30"/>
  <c r="J310" i="30"/>
  <c r="K310" i="30"/>
  <c r="L310" i="30"/>
  <c r="M310" i="30"/>
  <c r="N310" i="30"/>
  <c r="P310" i="30"/>
  <c r="Q310" i="30"/>
  <c r="R310" i="30"/>
  <c r="S310" i="30"/>
  <c r="T310" i="30"/>
  <c r="U310" i="30"/>
  <c r="V310" i="30"/>
  <c r="W310" i="30"/>
  <c r="A311" i="30"/>
  <c r="B311" i="30"/>
  <c r="I311" i="30"/>
  <c r="J311" i="30"/>
  <c r="K311" i="30"/>
  <c r="L311" i="30"/>
  <c r="M311" i="30"/>
  <c r="N311" i="30"/>
  <c r="P311" i="30"/>
  <c r="Q311" i="30"/>
  <c r="R311" i="30"/>
  <c r="S311" i="30"/>
  <c r="T311" i="30"/>
  <c r="U311" i="30"/>
  <c r="V311" i="30"/>
  <c r="W311" i="30"/>
  <c r="A312" i="30"/>
  <c r="B312" i="30"/>
  <c r="I312" i="30"/>
  <c r="J312" i="30"/>
  <c r="K312" i="30"/>
  <c r="L312" i="30"/>
  <c r="M312" i="30"/>
  <c r="N312" i="30"/>
  <c r="P312" i="30"/>
  <c r="Q312" i="30"/>
  <c r="R312" i="30"/>
  <c r="S312" i="30"/>
  <c r="T312" i="30"/>
  <c r="U312" i="30"/>
  <c r="V312" i="30"/>
  <c r="W312" i="30"/>
  <c r="A313" i="30"/>
  <c r="B313" i="30"/>
  <c r="I313" i="30"/>
  <c r="J313" i="30"/>
  <c r="K313" i="30"/>
  <c r="L313" i="30"/>
  <c r="M313" i="30"/>
  <c r="N313" i="30"/>
  <c r="P313" i="30"/>
  <c r="Q313" i="30"/>
  <c r="R313" i="30"/>
  <c r="S313" i="30"/>
  <c r="T313" i="30"/>
  <c r="U313" i="30"/>
  <c r="V313" i="30"/>
  <c r="W313" i="30"/>
  <c r="A314" i="30"/>
  <c r="B314" i="30"/>
  <c r="I314" i="30"/>
  <c r="J314" i="30"/>
  <c r="K314" i="30"/>
  <c r="L314" i="30"/>
  <c r="M314" i="30"/>
  <c r="N314" i="30"/>
  <c r="P314" i="30"/>
  <c r="Q314" i="30"/>
  <c r="R314" i="30"/>
  <c r="S314" i="30"/>
  <c r="T314" i="30"/>
  <c r="U314" i="30"/>
  <c r="V314" i="30"/>
  <c r="W314" i="30"/>
  <c r="A315" i="30"/>
  <c r="B315" i="30"/>
  <c r="I315" i="30"/>
  <c r="J315" i="30"/>
  <c r="K315" i="30"/>
  <c r="L315" i="30"/>
  <c r="M315" i="30"/>
  <c r="N315" i="30"/>
  <c r="P315" i="30"/>
  <c r="Q315" i="30"/>
  <c r="R315" i="30"/>
  <c r="S315" i="30"/>
  <c r="T315" i="30"/>
  <c r="U315" i="30"/>
  <c r="V315" i="30"/>
  <c r="W315" i="30"/>
  <c r="A316" i="30"/>
  <c r="B316" i="30"/>
  <c r="I316" i="30"/>
  <c r="J316" i="30"/>
  <c r="K316" i="30"/>
  <c r="L316" i="30"/>
  <c r="M316" i="30"/>
  <c r="N316" i="30"/>
  <c r="P316" i="30"/>
  <c r="Q316" i="30"/>
  <c r="R316" i="30"/>
  <c r="S316" i="30"/>
  <c r="T316" i="30"/>
  <c r="U316" i="30"/>
  <c r="V316" i="30"/>
  <c r="W316" i="30"/>
  <c r="A317" i="30"/>
  <c r="B317" i="30"/>
  <c r="I317" i="30"/>
  <c r="J317" i="30"/>
  <c r="K317" i="30"/>
  <c r="L317" i="30"/>
  <c r="M317" i="30"/>
  <c r="N317" i="30"/>
  <c r="P317" i="30"/>
  <c r="Q317" i="30"/>
  <c r="R317" i="30"/>
  <c r="S317" i="30"/>
  <c r="T317" i="30"/>
  <c r="U317" i="30"/>
  <c r="V317" i="30"/>
  <c r="W317" i="30"/>
  <c r="A318" i="30"/>
  <c r="B318" i="30"/>
  <c r="I318" i="30"/>
  <c r="J318" i="30"/>
  <c r="K318" i="30"/>
  <c r="L318" i="30"/>
  <c r="M318" i="30"/>
  <c r="N318" i="30"/>
  <c r="P318" i="30"/>
  <c r="Q318" i="30"/>
  <c r="R318" i="30"/>
  <c r="S318" i="30"/>
  <c r="T318" i="30"/>
  <c r="U318" i="30"/>
  <c r="V318" i="30"/>
  <c r="W318" i="30"/>
  <c r="A319" i="30"/>
  <c r="B319" i="30"/>
  <c r="I319" i="30"/>
  <c r="J319" i="30"/>
  <c r="K319" i="30"/>
  <c r="L319" i="30"/>
  <c r="M319" i="30"/>
  <c r="N319" i="30"/>
  <c r="P319" i="30"/>
  <c r="Q319" i="30"/>
  <c r="R319" i="30"/>
  <c r="S319" i="30"/>
  <c r="T319" i="30"/>
  <c r="U319" i="30"/>
  <c r="V319" i="30"/>
  <c r="W319" i="30"/>
  <c r="A320" i="30"/>
  <c r="B320" i="30"/>
  <c r="I320" i="30"/>
  <c r="J320" i="30"/>
  <c r="K320" i="30"/>
  <c r="L320" i="30"/>
  <c r="M320" i="30"/>
  <c r="N320" i="30"/>
  <c r="P320" i="30"/>
  <c r="Q320" i="30"/>
  <c r="R320" i="30"/>
  <c r="S320" i="30"/>
  <c r="T320" i="30"/>
  <c r="U320" i="30"/>
  <c r="V320" i="30"/>
  <c r="W320" i="30"/>
  <c r="A321" i="30"/>
  <c r="B321" i="30"/>
  <c r="I321" i="30"/>
  <c r="J321" i="30"/>
  <c r="K321" i="30"/>
  <c r="L321" i="30"/>
  <c r="M321" i="30"/>
  <c r="N321" i="30"/>
  <c r="P321" i="30"/>
  <c r="Q321" i="30"/>
  <c r="R321" i="30"/>
  <c r="S321" i="30"/>
  <c r="T321" i="30"/>
  <c r="U321" i="30"/>
  <c r="V321" i="30"/>
  <c r="W321" i="30"/>
  <c r="A322" i="30"/>
  <c r="B322" i="30"/>
  <c r="I322" i="30"/>
  <c r="J322" i="30"/>
  <c r="K322" i="30"/>
  <c r="L322" i="30"/>
  <c r="M322" i="30"/>
  <c r="N322" i="30"/>
  <c r="P322" i="30"/>
  <c r="Q322" i="30"/>
  <c r="R322" i="30"/>
  <c r="S322" i="30"/>
  <c r="T322" i="30"/>
  <c r="U322" i="30"/>
  <c r="V322" i="30"/>
  <c r="W322" i="30"/>
  <c r="A323" i="30"/>
  <c r="B323" i="30"/>
  <c r="I323" i="30"/>
  <c r="J323" i="30"/>
  <c r="K323" i="30"/>
  <c r="L323" i="30"/>
  <c r="M323" i="30"/>
  <c r="N323" i="30"/>
  <c r="P323" i="30"/>
  <c r="Q323" i="30"/>
  <c r="R323" i="30"/>
  <c r="S323" i="30"/>
  <c r="T323" i="30"/>
  <c r="U323" i="30"/>
  <c r="V323" i="30"/>
  <c r="W323" i="30"/>
  <c r="A324" i="30"/>
  <c r="B324" i="30"/>
  <c r="I324" i="30"/>
  <c r="J324" i="30"/>
  <c r="K324" i="30"/>
  <c r="L324" i="30"/>
  <c r="M324" i="30"/>
  <c r="N324" i="30"/>
  <c r="P324" i="30"/>
  <c r="Q324" i="30"/>
  <c r="R324" i="30"/>
  <c r="S324" i="30"/>
  <c r="T324" i="30"/>
  <c r="U324" i="30"/>
  <c r="V324" i="30"/>
  <c r="W324" i="30"/>
  <c r="A325" i="30"/>
  <c r="B325" i="30"/>
  <c r="I325" i="30"/>
  <c r="J325" i="30"/>
  <c r="K325" i="30"/>
  <c r="L325" i="30"/>
  <c r="M325" i="30"/>
  <c r="N325" i="30"/>
  <c r="P325" i="30"/>
  <c r="Q325" i="30"/>
  <c r="R325" i="30"/>
  <c r="S325" i="30"/>
  <c r="T325" i="30"/>
  <c r="U325" i="30"/>
  <c r="V325" i="30"/>
  <c r="W325" i="30"/>
  <c r="A326" i="30"/>
  <c r="B326" i="30"/>
  <c r="I326" i="30"/>
  <c r="J326" i="30"/>
  <c r="K326" i="30"/>
  <c r="L326" i="30"/>
  <c r="M326" i="30"/>
  <c r="N326" i="30"/>
  <c r="P326" i="30"/>
  <c r="Q326" i="30"/>
  <c r="R326" i="30"/>
  <c r="S326" i="30"/>
  <c r="T326" i="30"/>
  <c r="U326" i="30"/>
  <c r="V326" i="30"/>
  <c r="W326" i="30"/>
  <c r="A327" i="30"/>
  <c r="B327" i="30"/>
  <c r="I327" i="30"/>
  <c r="J327" i="30"/>
  <c r="K327" i="30"/>
  <c r="L327" i="30"/>
  <c r="M327" i="30"/>
  <c r="N327" i="30"/>
  <c r="P327" i="30"/>
  <c r="Q327" i="30"/>
  <c r="R327" i="30"/>
  <c r="S327" i="30"/>
  <c r="T327" i="30"/>
  <c r="U327" i="30"/>
  <c r="V327" i="30"/>
  <c r="W327" i="30"/>
  <c r="A328" i="30"/>
  <c r="B328" i="30"/>
  <c r="I328" i="30"/>
  <c r="J328" i="30"/>
  <c r="K328" i="30"/>
  <c r="L328" i="30"/>
  <c r="M328" i="30"/>
  <c r="N328" i="30"/>
  <c r="P328" i="30"/>
  <c r="Q328" i="30"/>
  <c r="R328" i="30"/>
  <c r="S328" i="30"/>
  <c r="T328" i="30"/>
  <c r="U328" i="30"/>
  <c r="V328" i="30"/>
  <c r="W328" i="30"/>
  <c r="A329" i="30"/>
  <c r="B329" i="30"/>
  <c r="I329" i="30"/>
  <c r="J329" i="30"/>
  <c r="K329" i="30"/>
  <c r="L329" i="30"/>
  <c r="M329" i="30"/>
  <c r="N329" i="30"/>
  <c r="P329" i="30"/>
  <c r="Q329" i="30"/>
  <c r="R329" i="30"/>
  <c r="S329" i="30"/>
  <c r="T329" i="30"/>
  <c r="U329" i="30"/>
  <c r="V329" i="30"/>
  <c r="W329" i="30"/>
  <c r="A330" i="30"/>
  <c r="B330" i="30"/>
  <c r="I330" i="30"/>
  <c r="J330" i="30"/>
  <c r="K330" i="30"/>
  <c r="L330" i="30"/>
  <c r="M330" i="30"/>
  <c r="N330" i="30"/>
  <c r="P330" i="30"/>
  <c r="Q330" i="30"/>
  <c r="R330" i="30"/>
  <c r="S330" i="30"/>
  <c r="T330" i="30"/>
  <c r="U330" i="30"/>
  <c r="V330" i="30"/>
  <c r="W330" i="30"/>
  <c r="A331" i="30"/>
  <c r="B331" i="30"/>
  <c r="I331" i="30"/>
  <c r="J331" i="30"/>
  <c r="K331" i="30"/>
  <c r="L331" i="30"/>
  <c r="M331" i="30"/>
  <c r="N331" i="30"/>
  <c r="P331" i="30"/>
  <c r="Q331" i="30"/>
  <c r="R331" i="30"/>
  <c r="S331" i="30"/>
  <c r="T331" i="30"/>
  <c r="U331" i="30"/>
  <c r="V331" i="30"/>
  <c r="W331" i="30"/>
  <c r="A332" i="30"/>
  <c r="B332" i="30"/>
  <c r="I332" i="30"/>
  <c r="J332" i="30"/>
  <c r="K332" i="30"/>
  <c r="L332" i="30"/>
  <c r="M332" i="30"/>
  <c r="N332" i="30"/>
  <c r="P332" i="30"/>
  <c r="Q332" i="30"/>
  <c r="R332" i="30"/>
  <c r="S332" i="30"/>
  <c r="T332" i="30"/>
  <c r="U332" i="30"/>
  <c r="V332" i="30"/>
  <c r="W332" i="30"/>
  <c r="A333" i="30"/>
  <c r="B333" i="30"/>
  <c r="I333" i="30"/>
  <c r="J333" i="30"/>
  <c r="K333" i="30"/>
  <c r="L333" i="30"/>
  <c r="M333" i="30"/>
  <c r="N333" i="30"/>
  <c r="P333" i="30"/>
  <c r="Q333" i="30"/>
  <c r="R333" i="30"/>
  <c r="S333" i="30"/>
  <c r="T333" i="30"/>
  <c r="U333" i="30"/>
  <c r="V333" i="30"/>
  <c r="W333" i="30"/>
  <c r="A334" i="30"/>
  <c r="B334" i="30"/>
  <c r="I334" i="30"/>
  <c r="J334" i="30"/>
  <c r="K334" i="30"/>
  <c r="L334" i="30"/>
  <c r="M334" i="30"/>
  <c r="N334" i="30"/>
  <c r="P334" i="30"/>
  <c r="Q334" i="30"/>
  <c r="R334" i="30"/>
  <c r="S334" i="30"/>
  <c r="T334" i="30"/>
  <c r="U334" i="30"/>
  <c r="V334" i="30"/>
  <c r="W334" i="30"/>
  <c r="A335" i="30"/>
  <c r="B335" i="30"/>
  <c r="I335" i="30"/>
  <c r="J335" i="30"/>
  <c r="K335" i="30"/>
  <c r="L335" i="30"/>
  <c r="M335" i="30"/>
  <c r="N335" i="30"/>
  <c r="P335" i="30"/>
  <c r="Q335" i="30"/>
  <c r="R335" i="30"/>
  <c r="S335" i="30"/>
  <c r="T335" i="30"/>
  <c r="U335" i="30"/>
  <c r="V335" i="30"/>
  <c r="W335" i="30"/>
  <c r="A336" i="30"/>
  <c r="B336" i="30"/>
  <c r="I336" i="30"/>
  <c r="J336" i="30"/>
  <c r="K336" i="30"/>
  <c r="L336" i="30"/>
  <c r="M336" i="30"/>
  <c r="N336" i="30"/>
  <c r="P336" i="30"/>
  <c r="Q336" i="30"/>
  <c r="R336" i="30"/>
  <c r="S336" i="30"/>
  <c r="T336" i="30"/>
  <c r="U336" i="30"/>
  <c r="V336" i="30"/>
  <c r="W336" i="30"/>
  <c r="A337" i="30"/>
  <c r="B337" i="30"/>
  <c r="I337" i="30"/>
  <c r="J337" i="30"/>
  <c r="K337" i="30"/>
  <c r="L337" i="30"/>
  <c r="M337" i="30"/>
  <c r="N337" i="30"/>
  <c r="P337" i="30"/>
  <c r="Q337" i="30"/>
  <c r="R337" i="30"/>
  <c r="S337" i="30"/>
  <c r="T337" i="30"/>
  <c r="U337" i="30"/>
  <c r="V337" i="30"/>
  <c r="W337" i="30"/>
  <c r="A338" i="30"/>
  <c r="B338" i="30"/>
  <c r="I338" i="30"/>
  <c r="J338" i="30"/>
  <c r="K338" i="30"/>
  <c r="L338" i="30"/>
  <c r="M338" i="30"/>
  <c r="N338" i="30"/>
  <c r="P338" i="30"/>
  <c r="Q338" i="30"/>
  <c r="R338" i="30"/>
  <c r="S338" i="30"/>
  <c r="T338" i="30"/>
  <c r="U338" i="30"/>
  <c r="V338" i="30"/>
  <c r="W338" i="30"/>
  <c r="A339" i="30"/>
  <c r="B339" i="30"/>
  <c r="I339" i="30"/>
  <c r="J339" i="30"/>
  <c r="K339" i="30"/>
  <c r="L339" i="30"/>
  <c r="M339" i="30"/>
  <c r="N339" i="30"/>
  <c r="P339" i="30"/>
  <c r="Q339" i="30"/>
  <c r="R339" i="30"/>
  <c r="S339" i="30"/>
  <c r="T339" i="30"/>
  <c r="U339" i="30"/>
  <c r="V339" i="30"/>
  <c r="W339" i="30"/>
  <c r="A340" i="30"/>
  <c r="B340" i="30"/>
  <c r="I340" i="30"/>
  <c r="J340" i="30"/>
  <c r="K340" i="30"/>
  <c r="L340" i="30"/>
  <c r="M340" i="30"/>
  <c r="N340" i="30"/>
  <c r="P340" i="30"/>
  <c r="Q340" i="30"/>
  <c r="R340" i="30"/>
  <c r="S340" i="30"/>
  <c r="T340" i="30"/>
  <c r="U340" i="30"/>
  <c r="V340" i="30"/>
  <c r="W340" i="30"/>
  <c r="A341" i="30"/>
  <c r="B341" i="30"/>
  <c r="I341" i="30"/>
  <c r="J341" i="30"/>
  <c r="K341" i="30"/>
  <c r="L341" i="30"/>
  <c r="M341" i="30"/>
  <c r="N341" i="30"/>
  <c r="P341" i="30"/>
  <c r="Q341" i="30"/>
  <c r="R341" i="30"/>
  <c r="S341" i="30"/>
  <c r="T341" i="30"/>
  <c r="U341" i="30"/>
  <c r="V341" i="30"/>
  <c r="W341" i="30"/>
  <c r="A342" i="30"/>
  <c r="B342" i="30"/>
  <c r="I342" i="30"/>
  <c r="J342" i="30"/>
  <c r="K342" i="30"/>
  <c r="L342" i="30"/>
  <c r="M342" i="30"/>
  <c r="N342" i="30"/>
  <c r="P342" i="30"/>
  <c r="Q342" i="30"/>
  <c r="R342" i="30"/>
  <c r="S342" i="30"/>
  <c r="T342" i="30"/>
  <c r="U342" i="30"/>
  <c r="V342" i="30"/>
  <c r="W342" i="30"/>
  <c r="A343" i="30"/>
  <c r="B343" i="30"/>
  <c r="I343" i="30"/>
  <c r="J343" i="30"/>
  <c r="K343" i="30"/>
  <c r="L343" i="30"/>
  <c r="M343" i="30"/>
  <c r="N343" i="30"/>
  <c r="P343" i="30"/>
  <c r="Q343" i="30"/>
  <c r="R343" i="30"/>
  <c r="S343" i="30"/>
  <c r="T343" i="30"/>
  <c r="U343" i="30"/>
  <c r="V343" i="30"/>
  <c r="W343" i="30"/>
  <c r="A344" i="30"/>
  <c r="B344" i="30"/>
  <c r="I344" i="30"/>
  <c r="J344" i="30"/>
  <c r="K344" i="30"/>
  <c r="L344" i="30"/>
  <c r="M344" i="30"/>
  <c r="N344" i="30"/>
  <c r="P344" i="30"/>
  <c r="Q344" i="30"/>
  <c r="R344" i="30"/>
  <c r="S344" i="30"/>
  <c r="T344" i="30"/>
  <c r="U344" i="30"/>
  <c r="V344" i="30"/>
  <c r="W344" i="30"/>
  <c r="A345" i="30"/>
  <c r="B345" i="30"/>
  <c r="I345" i="30"/>
  <c r="J345" i="30"/>
  <c r="K345" i="30"/>
  <c r="L345" i="30"/>
  <c r="M345" i="30"/>
  <c r="N345" i="30"/>
  <c r="P345" i="30"/>
  <c r="Q345" i="30"/>
  <c r="R345" i="30"/>
  <c r="S345" i="30"/>
  <c r="T345" i="30"/>
  <c r="U345" i="30"/>
  <c r="V345" i="30"/>
  <c r="W345" i="30"/>
  <c r="A346" i="30"/>
  <c r="B346" i="30"/>
  <c r="I346" i="30"/>
  <c r="J346" i="30"/>
  <c r="K346" i="30"/>
  <c r="L346" i="30"/>
  <c r="M346" i="30"/>
  <c r="N346" i="30"/>
  <c r="P346" i="30"/>
  <c r="Q346" i="30"/>
  <c r="R346" i="30"/>
  <c r="S346" i="30"/>
  <c r="T346" i="30"/>
  <c r="U346" i="30"/>
  <c r="V346" i="30"/>
  <c r="W346" i="30"/>
  <c r="A347" i="30"/>
  <c r="B347" i="30"/>
  <c r="I347" i="30"/>
  <c r="J347" i="30"/>
  <c r="K347" i="30"/>
  <c r="L347" i="30"/>
  <c r="M347" i="30"/>
  <c r="N347" i="30"/>
  <c r="P347" i="30"/>
  <c r="Q347" i="30"/>
  <c r="R347" i="30"/>
  <c r="S347" i="30"/>
  <c r="T347" i="30"/>
  <c r="U347" i="30"/>
  <c r="V347" i="30"/>
  <c r="W347" i="30"/>
  <c r="A348" i="30"/>
  <c r="B348" i="30"/>
  <c r="I348" i="30"/>
  <c r="J348" i="30"/>
  <c r="K348" i="30"/>
  <c r="L348" i="30"/>
  <c r="M348" i="30"/>
  <c r="N348" i="30"/>
  <c r="P348" i="30"/>
  <c r="Q348" i="30"/>
  <c r="R348" i="30"/>
  <c r="S348" i="30"/>
  <c r="T348" i="30"/>
  <c r="U348" i="30"/>
  <c r="V348" i="30"/>
  <c r="W348" i="30"/>
  <c r="A349" i="30"/>
  <c r="B349" i="30"/>
  <c r="I349" i="30"/>
  <c r="J349" i="30"/>
  <c r="K349" i="30"/>
  <c r="L349" i="30"/>
  <c r="M349" i="30"/>
  <c r="N349" i="30"/>
  <c r="P349" i="30"/>
  <c r="Q349" i="30"/>
  <c r="R349" i="30"/>
  <c r="S349" i="30"/>
  <c r="T349" i="30"/>
  <c r="U349" i="30"/>
  <c r="V349" i="30"/>
  <c r="W349" i="30"/>
  <c r="A350" i="30"/>
  <c r="B350" i="30"/>
  <c r="I350" i="30"/>
  <c r="J350" i="30"/>
  <c r="K350" i="30"/>
  <c r="L350" i="30"/>
  <c r="M350" i="30"/>
  <c r="N350" i="30"/>
  <c r="P350" i="30"/>
  <c r="Q350" i="30"/>
  <c r="R350" i="30"/>
  <c r="S350" i="30"/>
  <c r="T350" i="30"/>
  <c r="U350" i="30"/>
  <c r="V350" i="30"/>
  <c r="W350" i="30"/>
  <c r="A351" i="30"/>
  <c r="B351" i="30"/>
  <c r="I351" i="30"/>
  <c r="J351" i="30"/>
  <c r="K351" i="30"/>
  <c r="L351" i="30"/>
  <c r="M351" i="30"/>
  <c r="N351" i="30"/>
  <c r="P351" i="30"/>
  <c r="Q351" i="30"/>
  <c r="R351" i="30"/>
  <c r="S351" i="30"/>
  <c r="T351" i="30"/>
  <c r="U351" i="30"/>
  <c r="V351" i="30"/>
  <c r="W351" i="30"/>
  <c r="A352" i="30"/>
  <c r="B352" i="30"/>
  <c r="I352" i="30"/>
  <c r="J352" i="30"/>
  <c r="K352" i="30"/>
  <c r="L352" i="30"/>
  <c r="M352" i="30"/>
  <c r="N352" i="30"/>
  <c r="P352" i="30"/>
  <c r="Q352" i="30"/>
  <c r="R352" i="30"/>
  <c r="S352" i="30"/>
  <c r="T352" i="30"/>
  <c r="U352" i="30"/>
  <c r="V352" i="30"/>
  <c r="W352" i="30"/>
  <c r="A353" i="30"/>
  <c r="B353" i="30"/>
  <c r="I353" i="30"/>
  <c r="J353" i="30"/>
  <c r="K353" i="30"/>
  <c r="L353" i="30"/>
  <c r="M353" i="30"/>
  <c r="N353" i="30"/>
  <c r="P353" i="30"/>
  <c r="Q353" i="30"/>
  <c r="R353" i="30"/>
  <c r="S353" i="30"/>
  <c r="T353" i="30"/>
  <c r="U353" i="30"/>
  <c r="V353" i="30"/>
  <c r="W353" i="30"/>
  <c r="A354" i="30"/>
  <c r="B354" i="30"/>
  <c r="I354" i="30"/>
  <c r="J354" i="30"/>
  <c r="K354" i="30"/>
  <c r="L354" i="30"/>
  <c r="M354" i="30"/>
  <c r="N354" i="30"/>
  <c r="P354" i="30"/>
  <c r="Q354" i="30"/>
  <c r="R354" i="30"/>
  <c r="S354" i="30"/>
  <c r="T354" i="30"/>
  <c r="U354" i="30"/>
  <c r="V354" i="30"/>
  <c r="W354" i="30"/>
  <c r="A355" i="30"/>
  <c r="B355" i="30"/>
  <c r="I355" i="30"/>
  <c r="J355" i="30"/>
  <c r="K355" i="30"/>
  <c r="L355" i="30"/>
  <c r="M355" i="30"/>
  <c r="N355" i="30"/>
  <c r="P355" i="30"/>
  <c r="Q355" i="30"/>
  <c r="R355" i="30"/>
  <c r="S355" i="30"/>
  <c r="T355" i="30"/>
  <c r="U355" i="30"/>
  <c r="V355" i="30"/>
  <c r="W355" i="30"/>
  <c r="A356" i="30"/>
  <c r="B356" i="30"/>
  <c r="I356" i="30"/>
  <c r="J356" i="30"/>
  <c r="K356" i="30"/>
  <c r="L356" i="30"/>
  <c r="M356" i="30"/>
  <c r="N356" i="30"/>
  <c r="P356" i="30"/>
  <c r="Q356" i="30"/>
  <c r="R356" i="30"/>
  <c r="S356" i="30"/>
  <c r="T356" i="30"/>
  <c r="U356" i="30"/>
  <c r="V356" i="30"/>
  <c r="W356" i="30"/>
  <c r="A357" i="30"/>
  <c r="B357" i="30"/>
  <c r="I357" i="30"/>
  <c r="J357" i="30"/>
  <c r="K357" i="30"/>
  <c r="L357" i="30"/>
  <c r="M357" i="30"/>
  <c r="N357" i="30"/>
  <c r="P357" i="30"/>
  <c r="Q357" i="30"/>
  <c r="R357" i="30"/>
  <c r="S357" i="30"/>
  <c r="T357" i="30"/>
  <c r="U357" i="30"/>
  <c r="V357" i="30"/>
  <c r="W357" i="30"/>
  <c r="A358" i="30"/>
  <c r="B358" i="30"/>
  <c r="I358" i="30"/>
  <c r="J358" i="30"/>
  <c r="K358" i="30"/>
  <c r="L358" i="30"/>
  <c r="M358" i="30"/>
  <c r="N358" i="30"/>
  <c r="P358" i="30"/>
  <c r="Q358" i="30"/>
  <c r="R358" i="30"/>
  <c r="S358" i="30"/>
  <c r="T358" i="30"/>
  <c r="U358" i="30"/>
  <c r="V358" i="30"/>
  <c r="W358" i="30"/>
  <c r="A359" i="30"/>
  <c r="B359" i="30"/>
  <c r="I359" i="30"/>
  <c r="J359" i="30"/>
  <c r="K359" i="30"/>
  <c r="L359" i="30"/>
  <c r="M359" i="30"/>
  <c r="N359" i="30"/>
  <c r="P359" i="30"/>
  <c r="Q359" i="30"/>
  <c r="R359" i="30"/>
  <c r="S359" i="30"/>
  <c r="T359" i="30"/>
  <c r="U359" i="30"/>
  <c r="V359" i="30"/>
  <c r="W359" i="30"/>
  <c r="A360" i="30"/>
  <c r="B360" i="30"/>
  <c r="I360" i="30"/>
  <c r="J360" i="30"/>
  <c r="K360" i="30"/>
  <c r="L360" i="30"/>
  <c r="M360" i="30"/>
  <c r="N360" i="30"/>
  <c r="P360" i="30"/>
  <c r="Q360" i="30"/>
  <c r="R360" i="30"/>
  <c r="S360" i="30"/>
  <c r="T360" i="30"/>
  <c r="U360" i="30"/>
  <c r="V360" i="30"/>
  <c r="W360" i="30"/>
  <c r="A361" i="30"/>
  <c r="B361" i="30"/>
  <c r="I361" i="30"/>
  <c r="J361" i="30"/>
  <c r="K361" i="30"/>
  <c r="L361" i="30"/>
  <c r="M361" i="30"/>
  <c r="N361" i="30"/>
  <c r="P361" i="30"/>
  <c r="Q361" i="30"/>
  <c r="R361" i="30"/>
  <c r="S361" i="30"/>
  <c r="T361" i="30"/>
  <c r="U361" i="30"/>
  <c r="V361" i="30"/>
  <c r="W361" i="30"/>
  <c r="A362" i="30"/>
  <c r="B362" i="30"/>
  <c r="I362" i="30"/>
  <c r="J362" i="30"/>
  <c r="K362" i="30"/>
  <c r="L362" i="30"/>
  <c r="M362" i="30"/>
  <c r="N362" i="30"/>
  <c r="P362" i="30"/>
  <c r="Q362" i="30"/>
  <c r="R362" i="30"/>
  <c r="S362" i="30"/>
  <c r="T362" i="30"/>
  <c r="U362" i="30"/>
  <c r="V362" i="30"/>
  <c r="W362" i="30"/>
  <c r="A363" i="30"/>
  <c r="B363" i="30"/>
  <c r="I363" i="30"/>
  <c r="J363" i="30"/>
  <c r="K363" i="30"/>
  <c r="L363" i="30"/>
  <c r="M363" i="30"/>
  <c r="N363" i="30"/>
  <c r="P363" i="30"/>
  <c r="Q363" i="30"/>
  <c r="R363" i="30"/>
  <c r="S363" i="30"/>
  <c r="T363" i="30"/>
  <c r="U363" i="30"/>
  <c r="V363" i="30"/>
  <c r="W363" i="30"/>
  <c r="A364" i="30"/>
  <c r="B364" i="30"/>
  <c r="I364" i="30"/>
  <c r="J364" i="30"/>
  <c r="K364" i="30"/>
  <c r="L364" i="30"/>
  <c r="M364" i="30"/>
  <c r="N364" i="30"/>
  <c r="P364" i="30"/>
  <c r="Q364" i="30"/>
  <c r="R364" i="30"/>
  <c r="S364" i="30"/>
  <c r="T364" i="30"/>
  <c r="U364" i="30"/>
  <c r="V364" i="30"/>
  <c r="W364" i="30"/>
  <c r="A365" i="30"/>
  <c r="B365" i="30"/>
  <c r="I365" i="30"/>
  <c r="J365" i="30"/>
  <c r="K365" i="30"/>
  <c r="L365" i="30"/>
  <c r="M365" i="30"/>
  <c r="N365" i="30"/>
  <c r="P365" i="30"/>
  <c r="Q365" i="30"/>
  <c r="R365" i="30"/>
  <c r="S365" i="30"/>
  <c r="T365" i="30"/>
  <c r="U365" i="30"/>
  <c r="V365" i="30"/>
  <c r="W365" i="30"/>
  <c r="A366" i="30"/>
  <c r="B366" i="30"/>
  <c r="I366" i="30"/>
  <c r="J366" i="30"/>
  <c r="K366" i="30"/>
  <c r="L366" i="30"/>
  <c r="M366" i="30"/>
  <c r="N366" i="30"/>
  <c r="P366" i="30"/>
  <c r="Q366" i="30"/>
  <c r="R366" i="30"/>
  <c r="S366" i="30"/>
  <c r="T366" i="30"/>
  <c r="U366" i="30"/>
  <c r="V366" i="30"/>
  <c r="W366" i="30"/>
  <c r="A367" i="30"/>
  <c r="B367" i="30"/>
  <c r="I367" i="30"/>
  <c r="J367" i="30"/>
  <c r="K367" i="30"/>
  <c r="L367" i="30"/>
  <c r="M367" i="30"/>
  <c r="N367" i="30"/>
  <c r="P367" i="30"/>
  <c r="Q367" i="30"/>
  <c r="R367" i="30"/>
  <c r="S367" i="30"/>
  <c r="T367" i="30"/>
  <c r="U367" i="30"/>
  <c r="V367" i="30"/>
  <c r="W367" i="30"/>
  <c r="A368" i="30"/>
  <c r="B368" i="30"/>
  <c r="I368" i="30"/>
  <c r="J368" i="30"/>
  <c r="K368" i="30"/>
  <c r="L368" i="30"/>
  <c r="M368" i="30"/>
  <c r="N368" i="30"/>
  <c r="P368" i="30"/>
  <c r="Q368" i="30"/>
  <c r="R368" i="30"/>
  <c r="S368" i="30"/>
  <c r="T368" i="30"/>
  <c r="U368" i="30"/>
  <c r="V368" i="30"/>
  <c r="W368" i="30"/>
  <c r="A369" i="30"/>
  <c r="B369" i="30"/>
  <c r="I369" i="30"/>
  <c r="J369" i="30"/>
  <c r="K369" i="30"/>
  <c r="L369" i="30"/>
  <c r="M369" i="30"/>
  <c r="N369" i="30"/>
  <c r="P369" i="30"/>
  <c r="Q369" i="30"/>
  <c r="R369" i="30"/>
  <c r="S369" i="30"/>
  <c r="T369" i="30"/>
  <c r="U369" i="30"/>
  <c r="V369" i="30"/>
  <c r="W369" i="30"/>
  <c r="A370" i="30"/>
  <c r="B370" i="30"/>
  <c r="I370" i="30"/>
  <c r="J370" i="30"/>
  <c r="K370" i="30"/>
  <c r="L370" i="30"/>
  <c r="M370" i="30"/>
  <c r="N370" i="30"/>
  <c r="P370" i="30"/>
  <c r="Q370" i="30"/>
  <c r="R370" i="30"/>
  <c r="S370" i="30"/>
  <c r="T370" i="30"/>
  <c r="U370" i="30"/>
  <c r="V370" i="30"/>
  <c r="W370" i="30"/>
  <c r="A371" i="30"/>
  <c r="B371" i="30"/>
  <c r="I371" i="30"/>
  <c r="J371" i="30"/>
  <c r="K371" i="30"/>
  <c r="L371" i="30"/>
  <c r="M371" i="30"/>
  <c r="N371" i="30"/>
  <c r="P371" i="30"/>
  <c r="Q371" i="30"/>
  <c r="R371" i="30"/>
  <c r="S371" i="30"/>
  <c r="T371" i="30"/>
  <c r="U371" i="30"/>
  <c r="V371" i="30"/>
  <c r="W371" i="30"/>
  <c r="B1" i="29"/>
  <c r="C1" i="29"/>
  <c r="D1" i="29"/>
  <c r="E1" i="29"/>
  <c r="F1" i="29"/>
  <c r="G1" i="29"/>
  <c r="H1" i="29"/>
  <c r="I1" i="29"/>
  <c r="J1" i="29"/>
  <c r="K1" i="29"/>
  <c r="L1" i="29"/>
  <c r="M1" i="29"/>
  <c r="N1" i="29"/>
  <c r="O1" i="29"/>
  <c r="P1" i="29"/>
  <c r="Q1" i="29"/>
  <c r="R1" i="29"/>
  <c r="S1" i="29"/>
  <c r="T1" i="29"/>
  <c r="U1" i="29"/>
  <c r="V1" i="29"/>
  <c r="W1" i="29"/>
  <c r="K2" i="29"/>
  <c r="K3" i="29"/>
  <c r="L3" i="29"/>
  <c r="T3" i="29"/>
  <c r="B6" i="29"/>
  <c r="I6" i="29"/>
  <c r="J6" i="29"/>
  <c r="K6" i="29"/>
  <c r="L6" i="29"/>
  <c r="M6" i="29"/>
  <c r="N6" i="29"/>
  <c r="P6" i="29"/>
  <c r="Q6" i="29"/>
  <c r="R6" i="29"/>
  <c r="S6" i="29"/>
  <c r="T6" i="29"/>
  <c r="U6" i="29"/>
  <c r="V6" i="29"/>
  <c r="W6" i="29"/>
  <c r="A7" i="29"/>
  <c r="B7" i="29"/>
  <c r="I7" i="29"/>
  <c r="J7" i="29"/>
  <c r="K7" i="29"/>
  <c r="L7" i="29"/>
  <c r="M7" i="29"/>
  <c r="N7" i="29"/>
  <c r="P7" i="29"/>
  <c r="Q7" i="29"/>
  <c r="R7" i="29"/>
  <c r="S7" i="29"/>
  <c r="T7" i="29"/>
  <c r="U7" i="29"/>
  <c r="V7" i="29"/>
  <c r="W7" i="29"/>
  <c r="A8" i="29"/>
  <c r="B8" i="29"/>
  <c r="I8" i="29"/>
  <c r="J8" i="29"/>
  <c r="K8" i="29"/>
  <c r="L8" i="29"/>
  <c r="M8" i="29"/>
  <c r="N8" i="29"/>
  <c r="P8" i="29"/>
  <c r="Q8" i="29"/>
  <c r="R8" i="29"/>
  <c r="S8" i="29"/>
  <c r="T8" i="29"/>
  <c r="U8" i="29"/>
  <c r="V8" i="29"/>
  <c r="W8" i="29"/>
  <c r="A9" i="29"/>
  <c r="B9" i="29"/>
  <c r="I9" i="29"/>
  <c r="J9" i="29"/>
  <c r="K9" i="29"/>
  <c r="L9" i="29"/>
  <c r="M9" i="29"/>
  <c r="N9" i="29"/>
  <c r="P9" i="29"/>
  <c r="Q9" i="29"/>
  <c r="R9" i="29"/>
  <c r="S9" i="29"/>
  <c r="T9" i="29"/>
  <c r="U9" i="29"/>
  <c r="V9" i="29"/>
  <c r="W9" i="29"/>
  <c r="A10" i="29"/>
  <c r="B10" i="29"/>
  <c r="I10" i="29"/>
  <c r="J10" i="29"/>
  <c r="K10" i="29"/>
  <c r="L10" i="29"/>
  <c r="M10" i="29"/>
  <c r="N10" i="29"/>
  <c r="P10" i="29"/>
  <c r="Q10" i="29"/>
  <c r="R10" i="29"/>
  <c r="S10" i="29"/>
  <c r="T10" i="29"/>
  <c r="U10" i="29"/>
  <c r="V10" i="29"/>
  <c r="W10" i="29"/>
  <c r="A11" i="29"/>
  <c r="B11" i="29"/>
  <c r="I11" i="29"/>
  <c r="J11" i="29"/>
  <c r="K11" i="29"/>
  <c r="L11" i="29"/>
  <c r="M11" i="29"/>
  <c r="N11" i="29"/>
  <c r="P11" i="29"/>
  <c r="Q11" i="29"/>
  <c r="R11" i="29"/>
  <c r="S11" i="29"/>
  <c r="T11" i="29"/>
  <c r="U11" i="29"/>
  <c r="V11" i="29"/>
  <c r="W11" i="29"/>
  <c r="A12" i="29"/>
  <c r="B12" i="29"/>
  <c r="I12" i="29"/>
  <c r="J12" i="29"/>
  <c r="K12" i="29"/>
  <c r="L12" i="29"/>
  <c r="M12" i="29"/>
  <c r="N12" i="29"/>
  <c r="P12" i="29"/>
  <c r="Q12" i="29"/>
  <c r="R12" i="29"/>
  <c r="S12" i="29"/>
  <c r="T12" i="29"/>
  <c r="U12" i="29"/>
  <c r="V12" i="29"/>
  <c r="W12" i="29"/>
  <c r="A13" i="29"/>
  <c r="B13" i="29"/>
  <c r="I13" i="29"/>
  <c r="J13" i="29"/>
  <c r="K13" i="29"/>
  <c r="L13" i="29"/>
  <c r="M13" i="29"/>
  <c r="N13" i="29"/>
  <c r="P13" i="29"/>
  <c r="Q13" i="29"/>
  <c r="R13" i="29"/>
  <c r="S13" i="29"/>
  <c r="T13" i="29"/>
  <c r="U13" i="29"/>
  <c r="V13" i="29"/>
  <c r="W13" i="29"/>
  <c r="A14" i="29"/>
  <c r="B14" i="29"/>
  <c r="I14" i="29"/>
  <c r="J14" i="29"/>
  <c r="K14" i="29"/>
  <c r="L14" i="29"/>
  <c r="M14" i="29"/>
  <c r="N14" i="29"/>
  <c r="P14" i="29"/>
  <c r="Q14" i="29"/>
  <c r="R14" i="29"/>
  <c r="S14" i="29"/>
  <c r="T14" i="29"/>
  <c r="U14" i="29"/>
  <c r="V14" i="29"/>
  <c r="W14" i="29"/>
  <c r="A15" i="29"/>
  <c r="B15" i="29"/>
  <c r="I15" i="29"/>
  <c r="J15" i="29"/>
  <c r="K15" i="29"/>
  <c r="L15" i="29"/>
  <c r="M15" i="29"/>
  <c r="N15" i="29"/>
  <c r="P15" i="29"/>
  <c r="Q15" i="29"/>
  <c r="R15" i="29"/>
  <c r="S15" i="29"/>
  <c r="T15" i="29"/>
  <c r="U15" i="29"/>
  <c r="V15" i="29"/>
  <c r="W15" i="29"/>
  <c r="A16" i="29"/>
  <c r="B16" i="29"/>
  <c r="I16" i="29"/>
  <c r="J16" i="29"/>
  <c r="K16" i="29"/>
  <c r="L16" i="29"/>
  <c r="M16" i="29"/>
  <c r="N16" i="29"/>
  <c r="P16" i="29"/>
  <c r="Q16" i="29"/>
  <c r="R16" i="29"/>
  <c r="S16" i="29"/>
  <c r="T16" i="29"/>
  <c r="U16" i="29"/>
  <c r="V16" i="29"/>
  <c r="W16" i="29"/>
  <c r="A17" i="29"/>
  <c r="B17" i="29"/>
  <c r="I17" i="29"/>
  <c r="J17" i="29"/>
  <c r="K17" i="29"/>
  <c r="L17" i="29"/>
  <c r="M17" i="29"/>
  <c r="N17" i="29"/>
  <c r="P17" i="29"/>
  <c r="Q17" i="29"/>
  <c r="R17" i="29"/>
  <c r="S17" i="29"/>
  <c r="T17" i="29"/>
  <c r="U17" i="29"/>
  <c r="V17" i="29"/>
  <c r="W17" i="29"/>
  <c r="A18" i="29"/>
  <c r="B18" i="29"/>
  <c r="I18" i="29"/>
  <c r="J18" i="29"/>
  <c r="K18" i="29"/>
  <c r="L18" i="29"/>
  <c r="M18" i="29"/>
  <c r="N18" i="29"/>
  <c r="P18" i="29"/>
  <c r="Q18" i="29"/>
  <c r="R18" i="29"/>
  <c r="S18" i="29"/>
  <c r="T18" i="29"/>
  <c r="U18" i="29"/>
  <c r="V18" i="29"/>
  <c r="W18" i="29"/>
  <c r="A19" i="29"/>
  <c r="B19" i="29"/>
  <c r="I19" i="29"/>
  <c r="J19" i="29"/>
  <c r="K19" i="29"/>
  <c r="L19" i="29"/>
  <c r="M19" i="29"/>
  <c r="N19" i="29"/>
  <c r="P19" i="29"/>
  <c r="Q19" i="29"/>
  <c r="R19" i="29"/>
  <c r="S19" i="29"/>
  <c r="T19" i="29"/>
  <c r="U19" i="29"/>
  <c r="V19" i="29"/>
  <c r="W19" i="29"/>
  <c r="A20" i="29"/>
  <c r="B20" i="29"/>
  <c r="I20" i="29"/>
  <c r="J20" i="29"/>
  <c r="K20" i="29"/>
  <c r="L20" i="29"/>
  <c r="M20" i="29"/>
  <c r="N20" i="29"/>
  <c r="P20" i="29"/>
  <c r="Q20" i="29"/>
  <c r="R20" i="29"/>
  <c r="S20" i="29"/>
  <c r="T20" i="29"/>
  <c r="U20" i="29"/>
  <c r="V20" i="29"/>
  <c r="W20" i="29"/>
  <c r="A21" i="29"/>
  <c r="B21" i="29"/>
  <c r="I21" i="29"/>
  <c r="J21" i="29"/>
  <c r="K21" i="29"/>
  <c r="L21" i="29"/>
  <c r="M21" i="29"/>
  <c r="N21" i="29"/>
  <c r="P21" i="29"/>
  <c r="Q21" i="29"/>
  <c r="R21" i="29"/>
  <c r="S21" i="29"/>
  <c r="T21" i="29"/>
  <c r="U21" i="29"/>
  <c r="V21" i="29"/>
  <c r="W21" i="29"/>
  <c r="A22" i="29"/>
  <c r="B22" i="29"/>
  <c r="I22" i="29"/>
  <c r="J22" i="29"/>
  <c r="K22" i="29"/>
  <c r="L22" i="29"/>
  <c r="M22" i="29"/>
  <c r="N22" i="29"/>
  <c r="P22" i="29"/>
  <c r="Q22" i="29"/>
  <c r="R22" i="29"/>
  <c r="S22" i="29"/>
  <c r="T22" i="29"/>
  <c r="U22" i="29"/>
  <c r="V22" i="29"/>
  <c r="W22" i="29"/>
  <c r="A23" i="29"/>
  <c r="B23" i="29"/>
  <c r="I23" i="29"/>
  <c r="J23" i="29"/>
  <c r="K23" i="29"/>
  <c r="L23" i="29"/>
  <c r="M23" i="29"/>
  <c r="N23" i="29"/>
  <c r="P23" i="29"/>
  <c r="Q23" i="29"/>
  <c r="R23" i="29"/>
  <c r="S23" i="29"/>
  <c r="T23" i="29"/>
  <c r="U23" i="29"/>
  <c r="V23" i="29"/>
  <c r="W23" i="29"/>
  <c r="A24" i="29"/>
  <c r="B24" i="29"/>
  <c r="I24" i="29"/>
  <c r="J24" i="29"/>
  <c r="K24" i="29"/>
  <c r="L24" i="29"/>
  <c r="M24" i="29"/>
  <c r="N24" i="29"/>
  <c r="P24" i="29"/>
  <c r="Q24" i="29"/>
  <c r="R24" i="29"/>
  <c r="S24" i="29"/>
  <c r="T24" i="29"/>
  <c r="U24" i="29"/>
  <c r="V24" i="29"/>
  <c r="W24" i="29"/>
  <c r="A25" i="29"/>
  <c r="B25" i="29"/>
  <c r="I25" i="29"/>
  <c r="J25" i="29"/>
  <c r="K25" i="29"/>
  <c r="L25" i="29"/>
  <c r="M25" i="29"/>
  <c r="N25" i="29"/>
  <c r="P25" i="29"/>
  <c r="Q25" i="29"/>
  <c r="R25" i="29"/>
  <c r="S25" i="29"/>
  <c r="T25" i="29"/>
  <c r="U25" i="29"/>
  <c r="V25" i="29"/>
  <c r="W25" i="29"/>
  <c r="A26" i="29"/>
  <c r="B26" i="29"/>
  <c r="I26" i="29"/>
  <c r="J26" i="29"/>
  <c r="K26" i="29"/>
  <c r="L26" i="29"/>
  <c r="M26" i="29"/>
  <c r="N26" i="29"/>
  <c r="P26" i="29"/>
  <c r="Q26" i="29"/>
  <c r="R26" i="29"/>
  <c r="S26" i="29"/>
  <c r="T26" i="29"/>
  <c r="U26" i="29"/>
  <c r="V26" i="29"/>
  <c r="W26" i="29"/>
  <c r="A27" i="29"/>
  <c r="B27" i="29"/>
  <c r="I27" i="29"/>
  <c r="J27" i="29"/>
  <c r="K27" i="29"/>
  <c r="L27" i="29"/>
  <c r="M27" i="29"/>
  <c r="N27" i="29"/>
  <c r="P27" i="29"/>
  <c r="Q27" i="29"/>
  <c r="R27" i="29"/>
  <c r="S27" i="29"/>
  <c r="T27" i="29"/>
  <c r="U27" i="29"/>
  <c r="V27" i="29"/>
  <c r="W27" i="29"/>
  <c r="A28" i="29"/>
  <c r="B28" i="29"/>
  <c r="I28" i="29"/>
  <c r="J28" i="29"/>
  <c r="K28" i="29"/>
  <c r="L28" i="29"/>
  <c r="M28" i="29"/>
  <c r="N28" i="29"/>
  <c r="P28" i="29"/>
  <c r="Q28" i="29"/>
  <c r="R28" i="29"/>
  <c r="S28" i="29"/>
  <c r="T28" i="29"/>
  <c r="U28" i="29"/>
  <c r="V28" i="29"/>
  <c r="W28" i="29"/>
  <c r="A29" i="29"/>
  <c r="B29" i="29"/>
  <c r="I29" i="29"/>
  <c r="J29" i="29"/>
  <c r="K29" i="29"/>
  <c r="L29" i="29"/>
  <c r="M29" i="29"/>
  <c r="N29" i="29"/>
  <c r="P29" i="29"/>
  <c r="Q29" i="29"/>
  <c r="R29" i="29"/>
  <c r="S29" i="29"/>
  <c r="T29" i="29"/>
  <c r="U29" i="29"/>
  <c r="V29" i="29"/>
  <c r="W29" i="29"/>
  <c r="A30" i="29"/>
  <c r="B30" i="29"/>
  <c r="I30" i="29"/>
  <c r="J30" i="29"/>
  <c r="K30" i="29"/>
  <c r="L30" i="29"/>
  <c r="M30" i="29"/>
  <c r="N30" i="29"/>
  <c r="P30" i="29"/>
  <c r="Q30" i="29"/>
  <c r="R30" i="29"/>
  <c r="S30" i="29"/>
  <c r="T30" i="29"/>
  <c r="U30" i="29"/>
  <c r="V30" i="29"/>
  <c r="W30" i="29"/>
  <c r="A31" i="29"/>
  <c r="B31" i="29"/>
  <c r="I31" i="29"/>
  <c r="J31" i="29"/>
  <c r="K31" i="29"/>
  <c r="L31" i="29"/>
  <c r="M31" i="29"/>
  <c r="N31" i="29"/>
  <c r="P31" i="29"/>
  <c r="Q31" i="29"/>
  <c r="R31" i="29"/>
  <c r="S31" i="29"/>
  <c r="T31" i="29"/>
  <c r="U31" i="29"/>
  <c r="V31" i="29"/>
  <c r="W31" i="29"/>
  <c r="A32" i="29"/>
  <c r="B32" i="29"/>
  <c r="I32" i="29"/>
  <c r="J32" i="29"/>
  <c r="K32" i="29"/>
  <c r="L32" i="29"/>
  <c r="M32" i="29"/>
  <c r="N32" i="29"/>
  <c r="P32" i="29"/>
  <c r="Q32" i="29"/>
  <c r="R32" i="29"/>
  <c r="S32" i="29"/>
  <c r="T32" i="29"/>
  <c r="U32" i="29"/>
  <c r="V32" i="29"/>
  <c r="W32" i="29"/>
  <c r="A33" i="29"/>
  <c r="B33" i="29"/>
  <c r="I33" i="29"/>
  <c r="J33" i="29"/>
  <c r="K33" i="29"/>
  <c r="L33" i="29"/>
  <c r="M33" i="29"/>
  <c r="N33" i="29"/>
  <c r="P33" i="29"/>
  <c r="Q33" i="29"/>
  <c r="R33" i="29"/>
  <c r="S33" i="29"/>
  <c r="T33" i="29"/>
  <c r="U33" i="29"/>
  <c r="V33" i="29"/>
  <c r="W33" i="29"/>
  <c r="A34" i="29"/>
  <c r="B34" i="29"/>
  <c r="I34" i="29"/>
  <c r="J34" i="29"/>
  <c r="K34" i="29"/>
  <c r="L34" i="29"/>
  <c r="M34" i="29"/>
  <c r="N34" i="29"/>
  <c r="P34" i="29"/>
  <c r="Q34" i="29"/>
  <c r="R34" i="29"/>
  <c r="S34" i="29"/>
  <c r="T34" i="29"/>
  <c r="U34" i="29"/>
  <c r="V34" i="29"/>
  <c r="W34" i="29"/>
  <c r="A35" i="29"/>
  <c r="B35" i="29"/>
  <c r="I35" i="29"/>
  <c r="J35" i="29"/>
  <c r="K35" i="29"/>
  <c r="L35" i="29"/>
  <c r="M35" i="29"/>
  <c r="N35" i="29"/>
  <c r="P35" i="29"/>
  <c r="Q35" i="29"/>
  <c r="R35" i="29"/>
  <c r="S35" i="29"/>
  <c r="T35" i="29"/>
  <c r="U35" i="29"/>
  <c r="V35" i="29"/>
  <c r="W35" i="29"/>
  <c r="A36" i="29"/>
  <c r="B36" i="29"/>
  <c r="I36" i="29"/>
  <c r="J36" i="29"/>
  <c r="K36" i="29"/>
  <c r="L36" i="29"/>
  <c r="M36" i="29"/>
  <c r="N36" i="29"/>
  <c r="P36" i="29"/>
  <c r="Q36" i="29"/>
  <c r="R36" i="29"/>
  <c r="S36" i="29"/>
  <c r="T36" i="29"/>
  <c r="U36" i="29"/>
  <c r="V36" i="29"/>
  <c r="W36" i="29"/>
  <c r="A37" i="29"/>
  <c r="B37" i="29"/>
  <c r="I37" i="29"/>
  <c r="J37" i="29"/>
  <c r="K37" i="29"/>
  <c r="L37" i="29"/>
  <c r="M37" i="29"/>
  <c r="N37" i="29"/>
  <c r="P37" i="29"/>
  <c r="Q37" i="29"/>
  <c r="R37" i="29"/>
  <c r="S37" i="29"/>
  <c r="T37" i="29"/>
  <c r="U37" i="29"/>
  <c r="V37" i="29"/>
  <c r="W37" i="29"/>
  <c r="A38" i="29"/>
  <c r="B38" i="29"/>
  <c r="I38" i="29"/>
  <c r="J38" i="29"/>
  <c r="K38" i="29"/>
  <c r="L38" i="29"/>
  <c r="M38" i="29"/>
  <c r="N38" i="29"/>
  <c r="P38" i="29"/>
  <c r="Q38" i="29"/>
  <c r="R38" i="29"/>
  <c r="S38" i="29"/>
  <c r="T38" i="29"/>
  <c r="U38" i="29"/>
  <c r="V38" i="29"/>
  <c r="W38" i="29"/>
  <c r="A39" i="29"/>
  <c r="B39" i="29"/>
  <c r="I39" i="29"/>
  <c r="J39" i="29"/>
  <c r="K39" i="29"/>
  <c r="L39" i="29"/>
  <c r="M39" i="29"/>
  <c r="N39" i="29"/>
  <c r="P39" i="29"/>
  <c r="Q39" i="29"/>
  <c r="R39" i="29"/>
  <c r="S39" i="29"/>
  <c r="T39" i="29"/>
  <c r="U39" i="29"/>
  <c r="V39" i="29"/>
  <c r="W39" i="29"/>
  <c r="A40" i="29"/>
  <c r="B40" i="29"/>
  <c r="I40" i="29"/>
  <c r="J40" i="29"/>
  <c r="K40" i="29"/>
  <c r="L40" i="29"/>
  <c r="M40" i="29"/>
  <c r="N40" i="29"/>
  <c r="P40" i="29"/>
  <c r="Q40" i="29"/>
  <c r="R40" i="29"/>
  <c r="S40" i="29"/>
  <c r="T40" i="29"/>
  <c r="U40" i="29"/>
  <c r="V40" i="29"/>
  <c r="W40" i="29"/>
  <c r="A41" i="29"/>
  <c r="B41" i="29"/>
  <c r="I41" i="29"/>
  <c r="J41" i="29"/>
  <c r="K41" i="29"/>
  <c r="L41" i="29"/>
  <c r="M41" i="29"/>
  <c r="N41" i="29"/>
  <c r="P41" i="29"/>
  <c r="Q41" i="29"/>
  <c r="R41" i="29"/>
  <c r="S41" i="29"/>
  <c r="T41" i="29"/>
  <c r="U41" i="29"/>
  <c r="V41" i="29"/>
  <c r="W41" i="29"/>
  <c r="A42" i="29"/>
  <c r="B42" i="29"/>
  <c r="I42" i="29"/>
  <c r="J42" i="29"/>
  <c r="K42" i="29"/>
  <c r="L42" i="29"/>
  <c r="M42" i="29"/>
  <c r="N42" i="29"/>
  <c r="P42" i="29"/>
  <c r="Q42" i="29"/>
  <c r="R42" i="29"/>
  <c r="S42" i="29"/>
  <c r="T42" i="29"/>
  <c r="U42" i="29"/>
  <c r="V42" i="29"/>
  <c r="W42" i="29"/>
  <c r="A43" i="29"/>
  <c r="B43" i="29"/>
  <c r="I43" i="29"/>
  <c r="J43" i="29"/>
  <c r="K43" i="29"/>
  <c r="L43" i="29"/>
  <c r="M43" i="29"/>
  <c r="N43" i="29"/>
  <c r="P43" i="29"/>
  <c r="Q43" i="29"/>
  <c r="R43" i="29"/>
  <c r="S43" i="29"/>
  <c r="T43" i="29"/>
  <c r="U43" i="29"/>
  <c r="V43" i="29"/>
  <c r="W43" i="29"/>
  <c r="A44" i="29"/>
  <c r="B44" i="29"/>
  <c r="I44" i="29"/>
  <c r="J44" i="29"/>
  <c r="K44" i="29"/>
  <c r="L44" i="29"/>
  <c r="M44" i="29"/>
  <c r="N44" i="29"/>
  <c r="P44" i="29"/>
  <c r="Q44" i="29"/>
  <c r="R44" i="29"/>
  <c r="S44" i="29"/>
  <c r="T44" i="29"/>
  <c r="U44" i="29"/>
  <c r="V44" i="29"/>
  <c r="W44" i="29"/>
  <c r="A45" i="29"/>
  <c r="B45" i="29"/>
  <c r="I45" i="29"/>
  <c r="J45" i="29"/>
  <c r="K45" i="29"/>
  <c r="L45" i="29"/>
  <c r="M45" i="29"/>
  <c r="N45" i="29"/>
  <c r="P45" i="29"/>
  <c r="Q45" i="29"/>
  <c r="R45" i="29"/>
  <c r="S45" i="29"/>
  <c r="T45" i="29"/>
  <c r="U45" i="29"/>
  <c r="V45" i="29"/>
  <c r="W45" i="29"/>
  <c r="A46" i="29"/>
  <c r="B46" i="29"/>
  <c r="I46" i="29"/>
  <c r="J46" i="29"/>
  <c r="K46" i="29"/>
  <c r="L46" i="29"/>
  <c r="M46" i="29"/>
  <c r="N46" i="29"/>
  <c r="P46" i="29"/>
  <c r="Q46" i="29"/>
  <c r="R46" i="29"/>
  <c r="S46" i="29"/>
  <c r="T46" i="29"/>
  <c r="U46" i="29"/>
  <c r="V46" i="29"/>
  <c r="W46" i="29"/>
  <c r="A47" i="29"/>
  <c r="B47" i="29"/>
  <c r="I47" i="29"/>
  <c r="J47" i="29"/>
  <c r="K47" i="29"/>
  <c r="L47" i="29"/>
  <c r="M47" i="29"/>
  <c r="N47" i="29"/>
  <c r="P47" i="29"/>
  <c r="Q47" i="29"/>
  <c r="R47" i="29"/>
  <c r="S47" i="29"/>
  <c r="T47" i="29"/>
  <c r="U47" i="29"/>
  <c r="V47" i="29"/>
  <c r="W47" i="29"/>
  <c r="A48" i="29"/>
  <c r="B48" i="29"/>
  <c r="I48" i="29"/>
  <c r="J48" i="29"/>
  <c r="K48" i="29"/>
  <c r="L48" i="29"/>
  <c r="M48" i="29"/>
  <c r="N48" i="29"/>
  <c r="P48" i="29"/>
  <c r="Q48" i="29"/>
  <c r="R48" i="29"/>
  <c r="S48" i="29"/>
  <c r="T48" i="29"/>
  <c r="U48" i="29"/>
  <c r="V48" i="29"/>
  <c r="W48" i="29"/>
  <c r="A49" i="29"/>
  <c r="B49" i="29"/>
  <c r="I49" i="29"/>
  <c r="J49" i="29"/>
  <c r="K49" i="29"/>
  <c r="L49" i="29"/>
  <c r="M49" i="29"/>
  <c r="N49" i="29"/>
  <c r="P49" i="29"/>
  <c r="Q49" i="29"/>
  <c r="R49" i="29"/>
  <c r="S49" i="29"/>
  <c r="T49" i="29"/>
  <c r="U49" i="29"/>
  <c r="V49" i="29"/>
  <c r="W49" i="29"/>
  <c r="A50" i="29"/>
  <c r="B50" i="29"/>
  <c r="I50" i="29"/>
  <c r="J50" i="29"/>
  <c r="K50" i="29"/>
  <c r="L50" i="29"/>
  <c r="M50" i="29"/>
  <c r="N50" i="29"/>
  <c r="P50" i="29"/>
  <c r="Q50" i="29"/>
  <c r="R50" i="29"/>
  <c r="S50" i="29"/>
  <c r="T50" i="29"/>
  <c r="U50" i="29"/>
  <c r="V50" i="29"/>
  <c r="W50" i="29"/>
  <c r="A51" i="29"/>
  <c r="B51" i="29"/>
  <c r="I51" i="29"/>
  <c r="J51" i="29"/>
  <c r="K51" i="29"/>
  <c r="L51" i="29"/>
  <c r="M51" i="29"/>
  <c r="N51" i="29"/>
  <c r="P51" i="29"/>
  <c r="Q51" i="29"/>
  <c r="R51" i="29"/>
  <c r="S51" i="29"/>
  <c r="T51" i="29"/>
  <c r="U51" i="29"/>
  <c r="V51" i="29"/>
  <c r="W51" i="29"/>
  <c r="A52" i="29"/>
  <c r="B52" i="29"/>
  <c r="I52" i="29"/>
  <c r="J52" i="29"/>
  <c r="K52" i="29"/>
  <c r="L52" i="29"/>
  <c r="M52" i="29"/>
  <c r="N52" i="29"/>
  <c r="P52" i="29"/>
  <c r="Q52" i="29"/>
  <c r="R52" i="29"/>
  <c r="S52" i="29"/>
  <c r="T52" i="29"/>
  <c r="U52" i="29"/>
  <c r="V52" i="29"/>
  <c r="W52" i="29"/>
  <c r="A53" i="29"/>
  <c r="B53" i="29"/>
  <c r="I53" i="29"/>
  <c r="J53" i="29"/>
  <c r="K53" i="29"/>
  <c r="L53" i="29"/>
  <c r="M53" i="29"/>
  <c r="N53" i="29"/>
  <c r="P53" i="29"/>
  <c r="Q53" i="29"/>
  <c r="R53" i="29"/>
  <c r="S53" i="29"/>
  <c r="T53" i="29"/>
  <c r="U53" i="29"/>
  <c r="V53" i="29"/>
  <c r="W53" i="29"/>
  <c r="A54" i="29"/>
  <c r="B54" i="29"/>
  <c r="I54" i="29"/>
  <c r="J54" i="29"/>
  <c r="K54" i="29"/>
  <c r="L54" i="29"/>
  <c r="M54" i="29"/>
  <c r="N54" i="29"/>
  <c r="P54" i="29"/>
  <c r="Q54" i="29"/>
  <c r="R54" i="29"/>
  <c r="S54" i="29"/>
  <c r="T54" i="29"/>
  <c r="U54" i="29"/>
  <c r="V54" i="29"/>
  <c r="W54" i="29"/>
  <c r="A55" i="29"/>
  <c r="B55" i="29"/>
  <c r="I55" i="29"/>
  <c r="J55" i="29"/>
  <c r="K55" i="29"/>
  <c r="L55" i="29"/>
  <c r="M55" i="29"/>
  <c r="N55" i="29"/>
  <c r="P55" i="29"/>
  <c r="Q55" i="29"/>
  <c r="R55" i="29"/>
  <c r="S55" i="29"/>
  <c r="T55" i="29"/>
  <c r="U55" i="29"/>
  <c r="V55" i="29"/>
  <c r="W55" i="29"/>
  <c r="A56" i="29"/>
  <c r="B56" i="29"/>
  <c r="I56" i="29"/>
  <c r="J56" i="29"/>
  <c r="K56" i="29"/>
  <c r="L56" i="29"/>
  <c r="M56" i="29"/>
  <c r="N56" i="29"/>
  <c r="P56" i="29"/>
  <c r="Q56" i="29"/>
  <c r="R56" i="29"/>
  <c r="S56" i="29"/>
  <c r="T56" i="29"/>
  <c r="U56" i="29"/>
  <c r="V56" i="29"/>
  <c r="W56" i="29"/>
  <c r="A57" i="29"/>
  <c r="B57" i="29"/>
  <c r="I57" i="29"/>
  <c r="J57" i="29"/>
  <c r="K57" i="29"/>
  <c r="L57" i="29"/>
  <c r="M57" i="29"/>
  <c r="N57" i="29"/>
  <c r="P57" i="29"/>
  <c r="Q57" i="29"/>
  <c r="R57" i="29"/>
  <c r="S57" i="29"/>
  <c r="T57" i="29"/>
  <c r="U57" i="29"/>
  <c r="V57" i="29"/>
  <c r="W57" i="29"/>
  <c r="A58" i="29"/>
  <c r="B58" i="29"/>
  <c r="I58" i="29"/>
  <c r="J58" i="29"/>
  <c r="K58" i="29"/>
  <c r="L58" i="29"/>
  <c r="M58" i="29"/>
  <c r="N58" i="29"/>
  <c r="P58" i="29"/>
  <c r="Q58" i="29"/>
  <c r="R58" i="29"/>
  <c r="S58" i="29"/>
  <c r="T58" i="29"/>
  <c r="U58" i="29"/>
  <c r="V58" i="29"/>
  <c r="W58" i="29"/>
  <c r="A59" i="29"/>
  <c r="B59" i="29"/>
  <c r="I59" i="29"/>
  <c r="J59" i="29"/>
  <c r="K59" i="29"/>
  <c r="L59" i="29"/>
  <c r="M59" i="29"/>
  <c r="N59" i="29"/>
  <c r="P59" i="29"/>
  <c r="Q59" i="29"/>
  <c r="R59" i="29"/>
  <c r="S59" i="29"/>
  <c r="T59" i="29"/>
  <c r="U59" i="29"/>
  <c r="V59" i="29"/>
  <c r="W59" i="29"/>
  <c r="A60" i="29"/>
  <c r="B60" i="29"/>
  <c r="I60" i="29"/>
  <c r="J60" i="29"/>
  <c r="K60" i="29"/>
  <c r="L60" i="29"/>
  <c r="M60" i="29"/>
  <c r="N60" i="29"/>
  <c r="P60" i="29"/>
  <c r="Q60" i="29"/>
  <c r="R60" i="29"/>
  <c r="S60" i="29"/>
  <c r="T60" i="29"/>
  <c r="U60" i="29"/>
  <c r="V60" i="29"/>
  <c r="W60" i="29"/>
  <c r="A61" i="29"/>
  <c r="B61" i="29"/>
  <c r="I61" i="29"/>
  <c r="J61" i="29"/>
  <c r="K61" i="29"/>
  <c r="L61" i="29"/>
  <c r="M61" i="29"/>
  <c r="N61" i="29"/>
  <c r="P61" i="29"/>
  <c r="Q61" i="29"/>
  <c r="R61" i="29"/>
  <c r="S61" i="29"/>
  <c r="T61" i="29"/>
  <c r="U61" i="29"/>
  <c r="V61" i="29"/>
  <c r="W61" i="29"/>
  <c r="A62" i="29"/>
  <c r="B62" i="29"/>
  <c r="I62" i="29"/>
  <c r="J62" i="29"/>
  <c r="K62" i="29"/>
  <c r="L62" i="29"/>
  <c r="M62" i="29"/>
  <c r="N62" i="29"/>
  <c r="P62" i="29"/>
  <c r="Q62" i="29"/>
  <c r="R62" i="29"/>
  <c r="S62" i="29"/>
  <c r="T62" i="29"/>
  <c r="U62" i="29"/>
  <c r="V62" i="29"/>
  <c r="W62" i="29"/>
  <c r="A63" i="29"/>
  <c r="B63" i="29"/>
  <c r="I63" i="29"/>
  <c r="J63" i="29"/>
  <c r="K63" i="29"/>
  <c r="L63" i="29"/>
  <c r="M63" i="29"/>
  <c r="N63" i="29"/>
  <c r="P63" i="29"/>
  <c r="Q63" i="29"/>
  <c r="R63" i="29"/>
  <c r="S63" i="29"/>
  <c r="T63" i="29"/>
  <c r="U63" i="29"/>
  <c r="V63" i="29"/>
  <c r="W63" i="29"/>
  <c r="A64" i="29"/>
  <c r="B64" i="29"/>
  <c r="I64" i="29"/>
  <c r="J64" i="29"/>
  <c r="K64" i="29"/>
  <c r="L64" i="29"/>
  <c r="M64" i="29"/>
  <c r="N64" i="29"/>
  <c r="P64" i="29"/>
  <c r="Q64" i="29"/>
  <c r="R64" i="29"/>
  <c r="S64" i="29"/>
  <c r="T64" i="29"/>
  <c r="U64" i="29"/>
  <c r="V64" i="29"/>
  <c r="W64" i="29"/>
  <c r="A65" i="29"/>
  <c r="B65" i="29"/>
  <c r="I65" i="29"/>
  <c r="J65" i="29"/>
  <c r="K65" i="29"/>
  <c r="L65" i="29"/>
  <c r="M65" i="29"/>
  <c r="N65" i="29"/>
  <c r="P65" i="29"/>
  <c r="Q65" i="29"/>
  <c r="R65" i="29"/>
  <c r="S65" i="29"/>
  <c r="T65" i="29"/>
  <c r="U65" i="29"/>
  <c r="V65" i="29"/>
  <c r="W65" i="29"/>
  <c r="A66" i="29"/>
  <c r="B66" i="29"/>
  <c r="I66" i="29"/>
  <c r="J66" i="29"/>
  <c r="K66" i="29"/>
  <c r="L66" i="29"/>
  <c r="M66" i="29"/>
  <c r="N66" i="29"/>
  <c r="P66" i="29"/>
  <c r="Q66" i="29"/>
  <c r="R66" i="29"/>
  <c r="S66" i="29"/>
  <c r="T66" i="29"/>
  <c r="U66" i="29"/>
  <c r="V66" i="29"/>
  <c r="W66" i="29"/>
  <c r="A67" i="29"/>
  <c r="B67" i="29"/>
  <c r="I67" i="29"/>
  <c r="J67" i="29"/>
  <c r="K67" i="29"/>
  <c r="L67" i="29"/>
  <c r="M67" i="29"/>
  <c r="N67" i="29"/>
  <c r="P67" i="29"/>
  <c r="Q67" i="29"/>
  <c r="R67" i="29"/>
  <c r="S67" i="29"/>
  <c r="T67" i="29"/>
  <c r="U67" i="29"/>
  <c r="V67" i="29"/>
  <c r="W67" i="29"/>
  <c r="A68" i="29"/>
  <c r="B68" i="29"/>
  <c r="I68" i="29"/>
  <c r="J68" i="29"/>
  <c r="K68" i="29"/>
  <c r="L68" i="29"/>
  <c r="M68" i="29"/>
  <c r="N68" i="29"/>
  <c r="P68" i="29"/>
  <c r="Q68" i="29"/>
  <c r="R68" i="29"/>
  <c r="S68" i="29"/>
  <c r="T68" i="29"/>
  <c r="U68" i="29"/>
  <c r="V68" i="29"/>
  <c r="W68" i="29"/>
  <c r="A69" i="29"/>
  <c r="B69" i="29"/>
  <c r="I69" i="29"/>
  <c r="J69" i="29"/>
  <c r="K69" i="29"/>
  <c r="L69" i="29"/>
  <c r="M69" i="29"/>
  <c r="N69" i="29"/>
  <c r="P69" i="29"/>
  <c r="Q69" i="29"/>
  <c r="R69" i="29"/>
  <c r="S69" i="29"/>
  <c r="T69" i="29"/>
  <c r="U69" i="29"/>
  <c r="V69" i="29"/>
  <c r="W69" i="29"/>
  <c r="A70" i="29"/>
  <c r="B70" i="29"/>
  <c r="I70" i="29"/>
  <c r="J70" i="29"/>
  <c r="K70" i="29"/>
  <c r="L70" i="29"/>
  <c r="M70" i="29"/>
  <c r="N70" i="29"/>
  <c r="P70" i="29"/>
  <c r="Q70" i="29"/>
  <c r="R70" i="29"/>
  <c r="S70" i="29"/>
  <c r="T70" i="29"/>
  <c r="U70" i="29"/>
  <c r="V70" i="29"/>
  <c r="W70" i="29"/>
  <c r="A71" i="29"/>
  <c r="B71" i="29"/>
  <c r="I71" i="29"/>
  <c r="J71" i="29"/>
  <c r="K71" i="29"/>
  <c r="L71" i="29"/>
  <c r="M71" i="29"/>
  <c r="N71" i="29"/>
  <c r="P71" i="29"/>
  <c r="Q71" i="29"/>
  <c r="R71" i="29"/>
  <c r="S71" i="29"/>
  <c r="T71" i="29"/>
  <c r="U71" i="29"/>
  <c r="V71" i="29"/>
  <c r="W71" i="29"/>
  <c r="A72" i="29"/>
  <c r="B72" i="29"/>
  <c r="I72" i="29"/>
  <c r="J72" i="29"/>
  <c r="K72" i="29"/>
  <c r="L72" i="29"/>
  <c r="M72" i="29"/>
  <c r="N72" i="29"/>
  <c r="P72" i="29"/>
  <c r="Q72" i="29"/>
  <c r="R72" i="29"/>
  <c r="S72" i="29"/>
  <c r="T72" i="29"/>
  <c r="U72" i="29"/>
  <c r="V72" i="29"/>
  <c r="W72" i="29"/>
  <c r="A73" i="29"/>
  <c r="B73" i="29"/>
  <c r="I73" i="29"/>
  <c r="J73" i="29"/>
  <c r="K73" i="29"/>
  <c r="L73" i="29"/>
  <c r="M73" i="29"/>
  <c r="N73" i="29"/>
  <c r="P73" i="29"/>
  <c r="Q73" i="29"/>
  <c r="R73" i="29"/>
  <c r="S73" i="29"/>
  <c r="T73" i="29"/>
  <c r="U73" i="29"/>
  <c r="V73" i="29"/>
  <c r="W73" i="29"/>
  <c r="A74" i="29"/>
  <c r="B74" i="29"/>
  <c r="I74" i="29"/>
  <c r="J74" i="29"/>
  <c r="K74" i="29"/>
  <c r="L74" i="29"/>
  <c r="M74" i="29"/>
  <c r="N74" i="29"/>
  <c r="P74" i="29"/>
  <c r="Q74" i="29"/>
  <c r="R74" i="29"/>
  <c r="S74" i="29"/>
  <c r="T74" i="29"/>
  <c r="U74" i="29"/>
  <c r="V74" i="29"/>
  <c r="W74" i="29"/>
  <c r="A75" i="29"/>
  <c r="B75" i="29"/>
  <c r="I75" i="29"/>
  <c r="J75" i="29"/>
  <c r="K75" i="29"/>
  <c r="L75" i="29"/>
  <c r="M75" i="29"/>
  <c r="N75" i="29"/>
  <c r="P75" i="29"/>
  <c r="Q75" i="29"/>
  <c r="R75" i="29"/>
  <c r="S75" i="29"/>
  <c r="T75" i="29"/>
  <c r="U75" i="29"/>
  <c r="V75" i="29"/>
  <c r="W75" i="29"/>
  <c r="A76" i="29"/>
  <c r="B76" i="29"/>
  <c r="I76" i="29"/>
  <c r="J76" i="29"/>
  <c r="K76" i="29"/>
  <c r="L76" i="29"/>
  <c r="M76" i="29"/>
  <c r="N76" i="29"/>
  <c r="P76" i="29"/>
  <c r="Q76" i="29"/>
  <c r="R76" i="29"/>
  <c r="S76" i="29"/>
  <c r="T76" i="29"/>
  <c r="U76" i="29"/>
  <c r="V76" i="29"/>
  <c r="W76" i="29"/>
  <c r="A77" i="29"/>
  <c r="B77" i="29"/>
  <c r="I77" i="29"/>
  <c r="J77" i="29"/>
  <c r="K77" i="29"/>
  <c r="L77" i="29"/>
  <c r="M77" i="29"/>
  <c r="N77" i="29"/>
  <c r="P77" i="29"/>
  <c r="Q77" i="29"/>
  <c r="R77" i="29"/>
  <c r="S77" i="29"/>
  <c r="T77" i="29"/>
  <c r="U77" i="29"/>
  <c r="V77" i="29"/>
  <c r="W77" i="29"/>
  <c r="A78" i="29"/>
  <c r="B78" i="29"/>
  <c r="I78" i="29"/>
  <c r="J78" i="29"/>
  <c r="K78" i="29"/>
  <c r="L78" i="29"/>
  <c r="M78" i="29"/>
  <c r="N78" i="29"/>
  <c r="P78" i="29"/>
  <c r="Q78" i="29"/>
  <c r="R78" i="29"/>
  <c r="S78" i="29"/>
  <c r="T78" i="29"/>
  <c r="U78" i="29"/>
  <c r="V78" i="29"/>
  <c r="W78" i="29"/>
  <c r="A79" i="29"/>
  <c r="B79" i="29"/>
  <c r="I79" i="29"/>
  <c r="J79" i="29"/>
  <c r="K79" i="29"/>
  <c r="L79" i="29"/>
  <c r="M79" i="29"/>
  <c r="N79" i="29"/>
  <c r="P79" i="29"/>
  <c r="Q79" i="29"/>
  <c r="R79" i="29"/>
  <c r="S79" i="29"/>
  <c r="T79" i="29"/>
  <c r="U79" i="29"/>
  <c r="V79" i="29"/>
  <c r="W79" i="29"/>
  <c r="A80" i="29"/>
  <c r="B80" i="29"/>
  <c r="I80" i="29"/>
  <c r="J80" i="29"/>
  <c r="K80" i="29"/>
  <c r="L80" i="29"/>
  <c r="M80" i="29"/>
  <c r="N80" i="29"/>
  <c r="P80" i="29"/>
  <c r="Q80" i="29"/>
  <c r="R80" i="29"/>
  <c r="S80" i="29"/>
  <c r="T80" i="29"/>
  <c r="U80" i="29"/>
  <c r="V80" i="29"/>
  <c r="W80" i="29"/>
  <c r="A81" i="29"/>
  <c r="B81" i="29"/>
  <c r="I81" i="29"/>
  <c r="J81" i="29"/>
  <c r="K81" i="29"/>
  <c r="L81" i="29"/>
  <c r="M81" i="29"/>
  <c r="N81" i="29"/>
  <c r="P81" i="29"/>
  <c r="Q81" i="29"/>
  <c r="R81" i="29"/>
  <c r="S81" i="29"/>
  <c r="T81" i="29"/>
  <c r="U81" i="29"/>
  <c r="V81" i="29"/>
  <c r="W81" i="29"/>
  <c r="A82" i="29"/>
  <c r="B82" i="29"/>
  <c r="I82" i="29"/>
  <c r="J82" i="29"/>
  <c r="K82" i="29"/>
  <c r="L82" i="29"/>
  <c r="M82" i="29"/>
  <c r="N82" i="29"/>
  <c r="P82" i="29"/>
  <c r="Q82" i="29"/>
  <c r="R82" i="29"/>
  <c r="S82" i="29"/>
  <c r="T82" i="29"/>
  <c r="U82" i="29"/>
  <c r="V82" i="29"/>
  <c r="W82" i="29"/>
  <c r="A83" i="29"/>
  <c r="B83" i="29"/>
  <c r="I83" i="29"/>
  <c r="J83" i="29"/>
  <c r="K83" i="29"/>
  <c r="L83" i="29"/>
  <c r="M83" i="29"/>
  <c r="N83" i="29"/>
  <c r="P83" i="29"/>
  <c r="Q83" i="29"/>
  <c r="R83" i="29"/>
  <c r="S83" i="29"/>
  <c r="T83" i="29"/>
  <c r="U83" i="29"/>
  <c r="V83" i="29"/>
  <c r="W83" i="29"/>
  <c r="A84" i="29"/>
  <c r="B84" i="29"/>
  <c r="I84" i="29"/>
  <c r="J84" i="29"/>
  <c r="K84" i="29"/>
  <c r="L84" i="29"/>
  <c r="M84" i="29"/>
  <c r="N84" i="29"/>
  <c r="P84" i="29"/>
  <c r="Q84" i="29"/>
  <c r="R84" i="29"/>
  <c r="S84" i="29"/>
  <c r="T84" i="29"/>
  <c r="U84" i="29"/>
  <c r="V84" i="29"/>
  <c r="W84" i="29"/>
  <c r="A85" i="29"/>
  <c r="B85" i="29"/>
  <c r="I85" i="29"/>
  <c r="J85" i="29"/>
  <c r="K85" i="29"/>
  <c r="L85" i="29"/>
  <c r="M85" i="29"/>
  <c r="N85" i="29"/>
  <c r="P85" i="29"/>
  <c r="Q85" i="29"/>
  <c r="R85" i="29"/>
  <c r="S85" i="29"/>
  <c r="T85" i="29"/>
  <c r="U85" i="29"/>
  <c r="V85" i="29"/>
  <c r="W85" i="29"/>
  <c r="A86" i="29"/>
  <c r="B86" i="29"/>
  <c r="I86" i="29"/>
  <c r="J86" i="29"/>
  <c r="K86" i="29"/>
  <c r="L86" i="29"/>
  <c r="M86" i="29"/>
  <c r="N86" i="29"/>
  <c r="P86" i="29"/>
  <c r="Q86" i="29"/>
  <c r="R86" i="29"/>
  <c r="S86" i="29"/>
  <c r="T86" i="29"/>
  <c r="U86" i="29"/>
  <c r="V86" i="29"/>
  <c r="W86" i="29"/>
  <c r="A87" i="29"/>
  <c r="B87" i="29"/>
  <c r="I87" i="29"/>
  <c r="J87" i="29"/>
  <c r="K87" i="29"/>
  <c r="L87" i="29"/>
  <c r="M87" i="29"/>
  <c r="N87" i="29"/>
  <c r="P87" i="29"/>
  <c r="Q87" i="29"/>
  <c r="R87" i="29"/>
  <c r="S87" i="29"/>
  <c r="T87" i="29"/>
  <c r="U87" i="29"/>
  <c r="V87" i="29"/>
  <c r="W87" i="29"/>
  <c r="A88" i="29"/>
  <c r="B88" i="29"/>
  <c r="I88" i="29"/>
  <c r="J88" i="29"/>
  <c r="K88" i="29"/>
  <c r="L88" i="29"/>
  <c r="M88" i="29"/>
  <c r="N88" i="29"/>
  <c r="P88" i="29"/>
  <c r="Q88" i="29"/>
  <c r="R88" i="29"/>
  <c r="S88" i="29"/>
  <c r="T88" i="29"/>
  <c r="U88" i="29"/>
  <c r="V88" i="29"/>
  <c r="W88" i="29"/>
  <c r="A89" i="29"/>
  <c r="B89" i="29"/>
  <c r="I89" i="29"/>
  <c r="J89" i="29"/>
  <c r="K89" i="29"/>
  <c r="L89" i="29"/>
  <c r="M89" i="29"/>
  <c r="N89" i="29"/>
  <c r="P89" i="29"/>
  <c r="Q89" i="29"/>
  <c r="R89" i="29"/>
  <c r="S89" i="29"/>
  <c r="T89" i="29"/>
  <c r="U89" i="29"/>
  <c r="V89" i="29"/>
  <c r="W89" i="29"/>
  <c r="A90" i="29"/>
  <c r="B90" i="29"/>
  <c r="I90" i="29"/>
  <c r="J90" i="29"/>
  <c r="K90" i="29"/>
  <c r="L90" i="29"/>
  <c r="M90" i="29"/>
  <c r="N90" i="29"/>
  <c r="P90" i="29"/>
  <c r="Q90" i="29"/>
  <c r="R90" i="29"/>
  <c r="S90" i="29"/>
  <c r="T90" i="29"/>
  <c r="U90" i="29"/>
  <c r="V90" i="29"/>
  <c r="W90" i="29"/>
  <c r="A91" i="29"/>
  <c r="B91" i="29"/>
  <c r="I91" i="29"/>
  <c r="J91" i="29"/>
  <c r="K91" i="29"/>
  <c r="L91" i="29"/>
  <c r="M91" i="29"/>
  <c r="N91" i="29"/>
  <c r="P91" i="29"/>
  <c r="Q91" i="29"/>
  <c r="R91" i="29"/>
  <c r="S91" i="29"/>
  <c r="T91" i="29"/>
  <c r="U91" i="29"/>
  <c r="V91" i="29"/>
  <c r="W91" i="29"/>
  <c r="A92" i="29"/>
  <c r="B92" i="29"/>
  <c r="I92" i="29"/>
  <c r="J92" i="29"/>
  <c r="K92" i="29"/>
  <c r="L92" i="29"/>
  <c r="M92" i="29"/>
  <c r="N92" i="29"/>
  <c r="P92" i="29"/>
  <c r="Q92" i="29"/>
  <c r="R92" i="29"/>
  <c r="S92" i="29"/>
  <c r="T92" i="29"/>
  <c r="U92" i="29"/>
  <c r="V92" i="29"/>
  <c r="W92" i="29"/>
  <c r="A93" i="29"/>
  <c r="B93" i="29"/>
  <c r="I93" i="29"/>
  <c r="J93" i="29"/>
  <c r="K93" i="29"/>
  <c r="L93" i="29"/>
  <c r="M93" i="29"/>
  <c r="N93" i="29"/>
  <c r="P93" i="29"/>
  <c r="Q93" i="29"/>
  <c r="R93" i="29"/>
  <c r="S93" i="29"/>
  <c r="T93" i="29"/>
  <c r="U93" i="29"/>
  <c r="V93" i="29"/>
  <c r="W93" i="29"/>
  <c r="A94" i="29"/>
  <c r="B94" i="29"/>
  <c r="I94" i="29"/>
  <c r="J94" i="29"/>
  <c r="K94" i="29"/>
  <c r="L94" i="29"/>
  <c r="M94" i="29"/>
  <c r="N94" i="29"/>
  <c r="P94" i="29"/>
  <c r="Q94" i="29"/>
  <c r="R94" i="29"/>
  <c r="S94" i="29"/>
  <c r="T94" i="29"/>
  <c r="U94" i="29"/>
  <c r="V94" i="29"/>
  <c r="W94" i="29"/>
  <c r="A95" i="29"/>
  <c r="B95" i="29"/>
  <c r="I95" i="29"/>
  <c r="J95" i="29"/>
  <c r="K95" i="29"/>
  <c r="L95" i="29"/>
  <c r="M95" i="29"/>
  <c r="N95" i="29"/>
  <c r="P95" i="29"/>
  <c r="Q95" i="29"/>
  <c r="R95" i="29"/>
  <c r="S95" i="29"/>
  <c r="T95" i="29"/>
  <c r="U95" i="29"/>
  <c r="V95" i="29"/>
  <c r="W95" i="29"/>
  <c r="A96" i="29"/>
  <c r="B96" i="29"/>
  <c r="I96" i="29"/>
  <c r="J96" i="29"/>
  <c r="K96" i="29"/>
  <c r="L96" i="29"/>
  <c r="M96" i="29"/>
  <c r="N96" i="29"/>
  <c r="P96" i="29"/>
  <c r="Q96" i="29"/>
  <c r="R96" i="29"/>
  <c r="S96" i="29"/>
  <c r="T96" i="29"/>
  <c r="U96" i="29"/>
  <c r="V96" i="29"/>
  <c r="W96" i="29"/>
  <c r="A97" i="29"/>
  <c r="B97" i="29"/>
  <c r="I97" i="29"/>
  <c r="J97" i="29"/>
  <c r="K97" i="29"/>
  <c r="L97" i="29"/>
  <c r="M97" i="29"/>
  <c r="N97" i="29"/>
  <c r="P97" i="29"/>
  <c r="Q97" i="29"/>
  <c r="R97" i="29"/>
  <c r="S97" i="29"/>
  <c r="T97" i="29"/>
  <c r="U97" i="29"/>
  <c r="V97" i="29"/>
  <c r="W97" i="29"/>
  <c r="A98" i="29"/>
  <c r="B98" i="29"/>
  <c r="I98" i="29"/>
  <c r="J98" i="29"/>
  <c r="K98" i="29"/>
  <c r="L98" i="29"/>
  <c r="M98" i="29"/>
  <c r="N98" i="29"/>
  <c r="P98" i="29"/>
  <c r="Q98" i="29"/>
  <c r="R98" i="29"/>
  <c r="S98" i="29"/>
  <c r="T98" i="29"/>
  <c r="U98" i="29"/>
  <c r="V98" i="29"/>
  <c r="W98" i="29"/>
  <c r="A99" i="29"/>
  <c r="B99" i="29"/>
  <c r="I99" i="29"/>
  <c r="J99" i="29"/>
  <c r="K99" i="29"/>
  <c r="L99" i="29"/>
  <c r="M99" i="29"/>
  <c r="N99" i="29"/>
  <c r="P99" i="29"/>
  <c r="Q99" i="29"/>
  <c r="R99" i="29"/>
  <c r="S99" i="29"/>
  <c r="T99" i="29"/>
  <c r="U99" i="29"/>
  <c r="V99" i="29"/>
  <c r="W99" i="29"/>
  <c r="A100" i="29"/>
  <c r="B100" i="29"/>
  <c r="I100" i="29"/>
  <c r="J100" i="29"/>
  <c r="K100" i="29"/>
  <c r="L100" i="29"/>
  <c r="M100" i="29"/>
  <c r="N100" i="29"/>
  <c r="P100" i="29"/>
  <c r="Q100" i="29"/>
  <c r="R100" i="29"/>
  <c r="S100" i="29"/>
  <c r="T100" i="29"/>
  <c r="U100" i="29"/>
  <c r="V100" i="29"/>
  <c r="W100" i="29"/>
  <c r="A101" i="29"/>
  <c r="B101" i="29"/>
  <c r="I101" i="29"/>
  <c r="J101" i="29"/>
  <c r="K101" i="29"/>
  <c r="L101" i="29"/>
  <c r="M101" i="29"/>
  <c r="N101" i="29"/>
  <c r="P101" i="29"/>
  <c r="Q101" i="29"/>
  <c r="R101" i="29"/>
  <c r="S101" i="29"/>
  <c r="T101" i="29"/>
  <c r="U101" i="29"/>
  <c r="V101" i="29"/>
  <c r="W101" i="29"/>
  <c r="A102" i="29"/>
  <c r="B102" i="29"/>
  <c r="I102" i="29"/>
  <c r="J102" i="29"/>
  <c r="K102" i="29"/>
  <c r="L102" i="29"/>
  <c r="M102" i="29"/>
  <c r="N102" i="29"/>
  <c r="P102" i="29"/>
  <c r="Q102" i="29"/>
  <c r="R102" i="29"/>
  <c r="S102" i="29"/>
  <c r="T102" i="29"/>
  <c r="U102" i="29"/>
  <c r="V102" i="29"/>
  <c r="W102" i="29"/>
  <c r="A103" i="29"/>
  <c r="B103" i="29"/>
  <c r="I103" i="29"/>
  <c r="J103" i="29"/>
  <c r="K103" i="29"/>
  <c r="L103" i="29"/>
  <c r="M103" i="29"/>
  <c r="N103" i="29"/>
  <c r="P103" i="29"/>
  <c r="Q103" i="29"/>
  <c r="R103" i="29"/>
  <c r="S103" i="29"/>
  <c r="T103" i="29"/>
  <c r="U103" i="29"/>
  <c r="V103" i="29"/>
  <c r="W103" i="29"/>
  <c r="A104" i="29"/>
  <c r="B104" i="29"/>
  <c r="I104" i="29"/>
  <c r="J104" i="29"/>
  <c r="K104" i="29"/>
  <c r="L104" i="29"/>
  <c r="M104" i="29"/>
  <c r="N104" i="29"/>
  <c r="P104" i="29"/>
  <c r="Q104" i="29"/>
  <c r="R104" i="29"/>
  <c r="S104" i="29"/>
  <c r="T104" i="29"/>
  <c r="U104" i="29"/>
  <c r="V104" i="29"/>
  <c r="W104" i="29"/>
  <c r="A105" i="29"/>
  <c r="B105" i="29"/>
  <c r="I105" i="29"/>
  <c r="J105" i="29"/>
  <c r="K105" i="29"/>
  <c r="L105" i="29"/>
  <c r="M105" i="29"/>
  <c r="N105" i="29"/>
  <c r="P105" i="29"/>
  <c r="Q105" i="29"/>
  <c r="R105" i="29"/>
  <c r="S105" i="29"/>
  <c r="T105" i="29"/>
  <c r="U105" i="29"/>
  <c r="V105" i="29"/>
  <c r="W105" i="29"/>
  <c r="A106" i="29"/>
  <c r="B106" i="29"/>
  <c r="I106" i="29"/>
  <c r="J106" i="29"/>
  <c r="K106" i="29"/>
  <c r="L106" i="29"/>
  <c r="M106" i="29"/>
  <c r="N106" i="29"/>
  <c r="P106" i="29"/>
  <c r="Q106" i="29"/>
  <c r="R106" i="29"/>
  <c r="S106" i="29"/>
  <c r="T106" i="29"/>
  <c r="U106" i="29"/>
  <c r="V106" i="29"/>
  <c r="W106" i="29"/>
  <c r="A107" i="29"/>
  <c r="B107" i="29"/>
  <c r="I107" i="29"/>
  <c r="J107" i="29"/>
  <c r="K107" i="29"/>
  <c r="L107" i="29"/>
  <c r="M107" i="29"/>
  <c r="N107" i="29"/>
  <c r="P107" i="29"/>
  <c r="Q107" i="29"/>
  <c r="R107" i="29"/>
  <c r="S107" i="29"/>
  <c r="T107" i="29"/>
  <c r="U107" i="29"/>
  <c r="V107" i="29"/>
  <c r="W107" i="29"/>
  <c r="A108" i="29"/>
  <c r="B108" i="29"/>
  <c r="I108" i="29"/>
  <c r="J108" i="29"/>
  <c r="K108" i="29"/>
  <c r="L108" i="29"/>
  <c r="M108" i="29"/>
  <c r="N108" i="29"/>
  <c r="P108" i="29"/>
  <c r="Q108" i="29"/>
  <c r="R108" i="29"/>
  <c r="S108" i="29"/>
  <c r="T108" i="29"/>
  <c r="U108" i="29"/>
  <c r="V108" i="29"/>
  <c r="W108" i="29"/>
  <c r="A109" i="29"/>
  <c r="B109" i="29"/>
  <c r="I109" i="29"/>
  <c r="J109" i="29"/>
  <c r="K109" i="29"/>
  <c r="L109" i="29"/>
  <c r="M109" i="29"/>
  <c r="N109" i="29"/>
  <c r="P109" i="29"/>
  <c r="Q109" i="29"/>
  <c r="R109" i="29"/>
  <c r="S109" i="29"/>
  <c r="T109" i="29"/>
  <c r="U109" i="29"/>
  <c r="V109" i="29"/>
  <c r="W109" i="29"/>
  <c r="A110" i="29"/>
  <c r="B110" i="29"/>
  <c r="I110" i="29"/>
  <c r="J110" i="29"/>
  <c r="K110" i="29"/>
  <c r="L110" i="29"/>
  <c r="M110" i="29"/>
  <c r="N110" i="29"/>
  <c r="P110" i="29"/>
  <c r="Q110" i="29"/>
  <c r="R110" i="29"/>
  <c r="S110" i="29"/>
  <c r="T110" i="29"/>
  <c r="U110" i="29"/>
  <c r="V110" i="29"/>
  <c r="W110" i="29"/>
  <c r="A111" i="29"/>
  <c r="B111" i="29"/>
  <c r="I111" i="29"/>
  <c r="J111" i="29"/>
  <c r="K111" i="29"/>
  <c r="L111" i="29"/>
  <c r="M111" i="29"/>
  <c r="N111" i="29"/>
  <c r="P111" i="29"/>
  <c r="Q111" i="29"/>
  <c r="R111" i="29"/>
  <c r="S111" i="29"/>
  <c r="T111" i="29"/>
  <c r="U111" i="29"/>
  <c r="V111" i="29"/>
  <c r="W111" i="29"/>
  <c r="A112" i="29"/>
  <c r="B112" i="29"/>
  <c r="I112" i="29"/>
  <c r="J112" i="29"/>
  <c r="K112" i="29"/>
  <c r="L112" i="29"/>
  <c r="M112" i="29"/>
  <c r="N112" i="29"/>
  <c r="P112" i="29"/>
  <c r="Q112" i="29"/>
  <c r="R112" i="29"/>
  <c r="S112" i="29"/>
  <c r="T112" i="29"/>
  <c r="U112" i="29"/>
  <c r="V112" i="29"/>
  <c r="W112" i="29"/>
  <c r="A113" i="29"/>
  <c r="B113" i="29"/>
  <c r="I113" i="29"/>
  <c r="J113" i="29"/>
  <c r="K113" i="29"/>
  <c r="L113" i="29"/>
  <c r="M113" i="29"/>
  <c r="N113" i="29"/>
  <c r="P113" i="29"/>
  <c r="Q113" i="29"/>
  <c r="R113" i="29"/>
  <c r="S113" i="29"/>
  <c r="T113" i="29"/>
  <c r="U113" i="29"/>
  <c r="V113" i="29"/>
  <c r="W113" i="29"/>
  <c r="A114" i="29"/>
  <c r="B114" i="29"/>
  <c r="I114" i="29"/>
  <c r="J114" i="29"/>
  <c r="K114" i="29"/>
  <c r="L114" i="29"/>
  <c r="M114" i="29"/>
  <c r="N114" i="29"/>
  <c r="P114" i="29"/>
  <c r="Q114" i="29"/>
  <c r="R114" i="29"/>
  <c r="S114" i="29"/>
  <c r="T114" i="29"/>
  <c r="U114" i="29"/>
  <c r="V114" i="29"/>
  <c r="W114" i="29"/>
  <c r="A115" i="29"/>
  <c r="B115" i="29"/>
  <c r="I115" i="29"/>
  <c r="J115" i="29"/>
  <c r="K115" i="29"/>
  <c r="L115" i="29"/>
  <c r="M115" i="29"/>
  <c r="N115" i="29"/>
  <c r="P115" i="29"/>
  <c r="Q115" i="29"/>
  <c r="R115" i="29"/>
  <c r="S115" i="29"/>
  <c r="T115" i="29"/>
  <c r="U115" i="29"/>
  <c r="V115" i="29"/>
  <c r="W115" i="29"/>
  <c r="A116" i="29"/>
  <c r="B116" i="29"/>
  <c r="I116" i="29"/>
  <c r="J116" i="29"/>
  <c r="K116" i="29"/>
  <c r="L116" i="29"/>
  <c r="M116" i="29"/>
  <c r="N116" i="29"/>
  <c r="P116" i="29"/>
  <c r="Q116" i="29"/>
  <c r="R116" i="29"/>
  <c r="S116" i="29"/>
  <c r="T116" i="29"/>
  <c r="U116" i="29"/>
  <c r="V116" i="29"/>
  <c r="W116" i="29"/>
  <c r="A117" i="29"/>
  <c r="B117" i="29"/>
  <c r="I117" i="29"/>
  <c r="J117" i="29"/>
  <c r="K117" i="29"/>
  <c r="L117" i="29"/>
  <c r="M117" i="29"/>
  <c r="N117" i="29"/>
  <c r="P117" i="29"/>
  <c r="Q117" i="29"/>
  <c r="R117" i="29"/>
  <c r="S117" i="29"/>
  <c r="T117" i="29"/>
  <c r="U117" i="29"/>
  <c r="V117" i="29"/>
  <c r="W117" i="29"/>
  <c r="A118" i="29"/>
  <c r="B118" i="29"/>
  <c r="I118" i="29"/>
  <c r="J118" i="29"/>
  <c r="K118" i="29"/>
  <c r="L118" i="29"/>
  <c r="M118" i="29"/>
  <c r="N118" i="29"/>
  <c r="P118" i="29"/>
  <c r="Q118" i="29"/>
  <c r="R118" i="29"/>
  <c r="S118" i="29"/>
  <c r="T118" i="29"/>
  <c r="U118" i="29"/>
  <c r="V118" i="29"/>
  <c r="W118" i="29"/>
  <c r="A119" i="29"/>
  <c r="B119" i="29"/>
  <c r="I119" i="29"/>
  <c r="J119" i="29"/>
  <c r="K119" i="29"/>
  <c r="L119" i="29"/>
  <c r="M119" i="29"/>
  <c r="N119" i="29"/>
  <c r="P119" i="29"/>
  <c r="Q119" i="29"/>
  <c r="R119" i="29"/>
  <c r="S119" i="29"/>
  <c r="T119" i="29"/>
  <c r="U119" i="29"/>
  <c r="V119" i="29"/>
  <c r="W119" i="29"/>
  <c r="A120" i="29"/>
  <c r="B120" i="29"/>
  <c r="I120" i="29"/>
  <c r="J120" i="29"/>
  <c r="K120" i="29"/>
  <c r="L120" i="29"/>
  <c r="M120" i="29"/>
  <c r="N120" i="29"/>
  <c r="P120" i="29"/>
  <c r="Q120" i="29"/>
  <c r="R120" i="29"/>
  <c r="S120" i="29"/>
  <c r="T120" i="29"/>
  <c r="U120" i="29"/>
  <c r="V120" i="29"/>
  <c r="W120" i="29"/>
  <c r="A121" i="29"/>
  <c r="B121" i="29"/>
  <c r="I121" i="29"/>
  <c r="J121" i="29"/>
  <c r="K121" i="29"/>
  <c r="L121" i="29"/>
  <c r="M121" i="29"/>
  <c r="N121" i="29"/>
  <c r="P121" i="29"/>
  <c r="Q121" i="29"/>
  <c r="R121" i="29"/>
  <c r="S121" i="29"/>
  <c r="T121" i="29"/>
  <c r="U121" i="29"/>
  <c r="V121" i="29"/>
  <c r="W121" i="29"/>
  <c r="A122" i="29"/>
  <c r="B122" i="29"/>
  <c r="I122" i="29"/>
  <c r="J122" i="29"/>
  <c r="K122" i="29"/>
  <c r="L122" i="29"/>
  <c r="M122" i="29"/>
  <c r="N122" i="29"/>
  <c r="P122" i="29"/>
  <c r="Q122" i="29"/>
  <c r="R122" i="29"/>
  <c r="S122" i="29"/>
  <c r="T122" i="29"/>
  <c r="U122" i="29"/>
  <c r="V122" i="29"/>
  <c r="W122" i="29"/>
  <c r="A123" i="29"/>
  <c r="B123" i="29"/>
  <c r="I123" i="29"/>
  <c r="J123" i="29"/>
  <c r="K123" i="29"/>
  <c r="L123" i="29"/>
  <c r="M123" i="29"/>
  <c r="N123" i="29"/>
  <c r="P123" i="29"/>
  <c r="Q123" i="29"/>
  <c r="R123" i="29"/>
  <c r="S123" i="29"/>
  <c r="T123" i="29"/>
  <c r="U123" i="29"/>
  <c r="V123" i="29"/>
  <c r="W123" i="29"/>
  <c r="A124" i="29"/>
  <c r="B124" i="29"/>
  <c r="I124" i="29"/>
  <c r="J124" i="29"/>
  <c r="K124" i="29"/>
  <c r="L124" i="29"/>
  <c r="M124" i="29"/>
  <c r="N124" i="29"/>
  <c r="P124" i="29"/>
  <c r="Q124" i="29"/>
  <c r="R124" i="29"/>
  <c r="S124" i="29"/>
  <c r="T124" i="29"/>
  <c r="U124" i="29"/>
  <c r="V124" i="29"/>
  <c r="W124" i="29"/>
  <c r="A125" i="29"/>
  <c r="B125" i="29"/>
  <c r="I125" i="29"/>
  <c r="J125" i="29"/>
  <c r="K125" i="29"/>
  <c r="L125" i="29"/>
  <c r="M125" i="29"/>
  <c r="N125" i="29"/>
  <c r="P125" i="29"/>
  <c r="Q125" i="29"/>
  <c r="R125" i="29"/>
  <c r="S125" i="29"/>
  <c r="T125" i="29"/>
  <c r="U125" i="29"/>
  <c r="V125" i="29"/>
  <c r="W125" i="29"/>
  <c r="A126" i="29"/>
  <c r="B126" i="29"/>
  <c r="I126" i="29"/>
  <c r="J126" i="29"/>
  <c r="K126" i="29"/>
  <c r="L126" i="29"/>
  <c r="M126" i="29"/>
  <c r="N126" i="29"/>
  <c r="P126" i="29"/>
  <c r="Q126" i="29"/>
  <c r="R126" i="29"/>
  <c r="S126" i="29"/>
  <c r="T126" i="29"/>
  <c r="U126" i="29"/>
  <c r="V126" i="29"/>
  <c r="W126" i="29"/>
  <c r="A127" i="29"/>
  <c r="B127" i="29"/>
  <c r="I127" i="29"/>
  <c r="J127" i="29"/>
  <c r="K127" i="29"/>
  <c r="L127" i="29"/>
  <c r="M127" i="29"/>
  <c r="N127" i="29"/>
  <c r="P127" i="29"/>
  <c r="Q127" i="29"/>
  <c r="R127" i="29"/>
  <c r="S127" i="29"/>
  <c r="T127" i="29"/>
  <c r="U127" i="29"/>
  <c r="V127" i="29"/>
  <c r="W127" i="29"/>
  <c r="A128" i="29"/>
  <c r="B128" i="29"/>
  <c r="I128" i="29"/>
  <c r="J128" i="29"/>
  <c r="K128" i="29"/>
  <c r="L128" i="29"/>
  <c r="M128" i="29"/>
  <c r="N128" i="29"/>
  <c r="P128" i="29"/>
  <c r="Q128" i="29"/>
  <c r="R128" i="29"/>
  <c r="S128" i="29"/>
  <c r="T128" i="29"/>
  <c r="U128" i="29"/>
  <c r="V128" i="29"/>
  <c r="W128" i="29"/>
  <c r="A129" i="29"/>
  <c r="B129" i="29"/>
  <c r="I129" i="29"/>
  <c r="J129" i="29"/>
  <c r="K129" i="29"/>
  <c r="L129" i="29"/>
  <c r="M129" i="29"/>
  <c r="N129" i="29"/>
  <c r="P129" i="29"/>
  <c r="Q129" i="29"/>
  <c r="R129" i="29"/>
  <c r="S129" i="29"/>
  <c r="T129" i="29"/>
  <c r="U129" i="29"/>
  <c r="V129" i="29"/>
  <c r="W129" i="29"/>
  <c r="A130" i="29"/>
  <c r="B130" i="29"/>
  <c r="I130" i="29"/>
  <c r="J130" i="29"/>
  <c r="K130" i="29"/>
  <c r="L130" i="29"/>
  <c r="M130" i="29"/>
  <c r="N130" i="29"/>
  <c r="P130" i="29"/>
  <c r="Q130" i="29"/>
  <c r="R130" i="29"/>
  <c r="S130" i="29"/>
  <c r="T130" i="29"/>
  <c r="U130" i="29"/>
  <c r="V130" i="29"/>
  <c r="W130" i="29"/>
  <c r="A131" i="29"/>
  <c r="B131" i="29"/>
  <c r="I131" i="29"/>
  <c r="J131" i="29"/>
  <c r="K131" i="29"/>
  <c r="L131" i="29"/>
  <c r="M131" i="29"/>
  <c r="N131" i="29"/>
  <c r="P131" i="29"/>
  <c r="Q131" i="29"/>
  <c r="R131" i="29"/>
  <c r="S131" i="29"/>
  <c r="T131" i="29"/>
  <c r="U131" i="29"/>
  <c r="V131" i="29"/>
  <c r="W131" i="29"/>
  <c r="A132" i="29"/>
  <c r="B132" i="29"/>
  <c r="I132" i="29"/>
  <c r="J132" i="29"/>
  <c r="K132" i="29"/>
  <c r="L132" i="29"/>
  <c r="M132" i="29"/>
  <c r="N132" i="29"/>
  <c r="P132" i="29"/>
  <c r="Q132" i="29"/>
  <c r="R132" i="29"/>
  <c r="S132" i="29"/>
  <c r="T132" i="29"/>
  <c r="U132" i="29"/>
  <c r="V132" i="29"/>
  <c r="W132" i="29"/>
  <c r="A133" i="29"/>
  <c r="B133" i="29"/>
  <c r="I133" i="29"/>
  <c r="J133" i="29"/>
  <c r="K133" i="29"/>
  <c r="L133" i="29"/>
  <c r="M133" i="29"/>
  <c r="N133" i="29"/>
  <c r="P133" i="29"/>
  <c r="Q133" i="29"/>
  <c r="R133" i="29"/>
  <c r="S133" i="29"/>
  <c r="T133" i="29"/>
  <c r="U133" i="29"/>
  <c r="V133" i="29"/>
  <c r="W133" i="29"/>
  <c r="A134" i="29"/>
  <c r="B134" i="29"/>
  <c r="I134" i="29"/>
  <c r="J134" i="29"/>
  <c r="K134" i="29"/>
  <c r="L134" i="29"/>
  <c r="M134" i="29"/>
  <c r="N134" i="29"/>
  <c r="P134" i="29"/>
  <c r="Q134" i="29"/>
  <c r="R134" i="29"/>
  <c r="S134" i="29"/>
  <c r="T134" i="29"/>
  <c r="U134" i="29"/>
  <c r="V134" i="29"/>
  <c r="W134" i="29"/>
  <c r="A135" i="29"/>
  <c r="B135" i="29"/>
  <c r="I135" i="29"/>
  <c r="J135" i="29"/>
  <c r="K135" i="29"/>
  <c r="L135" i="29"/>
  <c r="M135" i="29"/>
  <c r="N135" i="29"/>
  <c r="P135" i="29"/>
  <c r="Q135" i="29"/>
  <c r="R135" i="29"/>
  <c r="S135" i="29"/>
  <c r="T135" i="29"/>
  <c r="U135" i="29"/>
  <c r="V135" i="29"/>
  <c r="W135" i="29"/>
  <c r="A136" i="29"/>
  <c r="B136" i="29"/>
  <c r="I136" i="29"/>
  <c r="J136" i="29"/>
  <c r="K136" i="29"/>
  <c r="L136" i="29"/>
  <c r="M136" i="29"/>
  <c r="N136" i="29"/>
  <c r="P136" i="29"/>
  <c r="Q136" i="29"/>
  <c r="R136" i="29"/>
  <c r="S136" i="29"/>
  <c r="T136" i="29"/>
  <c r="U136" i="29"/>
  <c r="V136" i="29"/>
  <c r="W136" i="29"/>
  <c r="A137" i="29"/>
  <c r="B137" i="29"/>
  <c r="I137" i="29"/>
  <c r="J137" i="29"/>
  <c r="K137" i="29"/>
  <c r="L137" i="29"/>
  <c r="M137" i="29"/>
  <c r="N137" i="29"/>
  <c r="P137" i="29"/>
  <c r="Q137" i="29"/>
  <c r="R137" i="29"/>
  <c r="S137" i="29"/>
  <c r="T137" i="29"/>
  <c r="U137" i="29"/>
  <c r="V137" i="29"/>
  <c r="W137" i="29"/>
  <c r="A138" i="29"/>
  <c r="B138" i="29"/>
  <c r="I138" i="29"/>
  <c r="J138" i="29"/>
  <c r="K138" i="29"/>
  <c r="L138" i="29"/>
  <c r="M138" i="29"/>
  <c r="N138" i="29"/>
  <c r="P138" i="29"/>
  <c r="Q138" i="29"/>
  <c r="R138" i="29"/>
  <c r="S138" i="29"/>
  <c r="T138" i="29"/>
  <c r="U138" i="29"/>
  <c r="V138" i="29"/>
  <c r="W138" i="29"/>
  <c r="A139" i="29"/>
  <c r="B139" i="29"/>
  <c r="I139" i="29"/>
  <c r="J139" i="29"/>
  <c r="K139" i="29"/>
  <c r="L139" i="29"/>
  <c r="M139" i="29"/>
  <c r="N139" i="29"/>
  <c r="P139" i="29"/>
  <c r="Q139" i="29"/>
  <c r="R139" i="29"/>
  <c r="S139" i="29"/>
  <c r="T139" i="29"/>
  <c r="U139" i="29"/>
  <c r="V139" i="29"/>
  <c r="W139" i="29"/>
  <c r="A140" i="29"/>
  <c r="B140" i="29"/>
  <c r="I140" i="29"/>
  <c r="J140" i="29"/>
  <c r="K140" i="29"/>
  <c r="L140" i="29"/>
  <c r="M140" i="29"/>
  <c r="N140" i="29"/>
  <c r="P140" i="29"/>
  <c r="Q140" i="29"/>
  <c r="R140" i="29"/>
  <c r="S140" i="29"/>
  <c r="T140" i="29"/>
  <c r="U140" i="29"/>
  <c r="V140" i="29"/>
  <c r="W140" i="29"/>
  <c r="A141" i="29"/>
  <c r="B141" i="29"/>
  <c r="I141" i="29"/>
  <c r="J141" i="29"/>
  <c r="K141" i="29"/>
  <c r="L141" i="29"/>
  <c r="M141" i="29"/>
  <c r="N141" i="29"/>
  <c r="P141" i="29"/>
  <c r="Q141" i="29"/>
  <c r="R141" i="29"/>
  <c r="S141" i="29"/>
  <c r="T141" i="29"/>
  <c r="U141" i="29"/>
  <c r="V141" i="29"/>
  <c r="W141" i="29"/>
  <c r="A142" i="29"/>
  <c r="B142" i="29"/>
  <c r="I142" i="29"/>
  <c r="J142" i="29"/>
  <c r="K142" i="29"/>
  <c r="L142" i="29"/>
  <c r="M142" i="29"/>
  <c r="N142" i="29"/>
  <c r="P142" i="29"/>
  <c r="Q142" i="29"/>
  <c r="R142" i="29"/>
  <c r="S142" i="29"/>
  <c r="T142" i="29"/>
  <c r="U142" i="29"/>
  <c r="V142" i="29"/>
  <c r="W142" i="29"/>
  <c r="A143" i="29"/>
  <c r="B143" i="29"/>
  <c r="I143" i="29"/>
  <c r="J143" i="29"/>
  <c r="K143" i="29"/>
  <c r="L143" i="29"/>
  <c r="M143" i="29"/>
  <c r="N143" i="29"/>
  <c r="P143" i="29"/>
  <c r="Q143" i="29"/>
  <c r="R143" i="29"/>
  <c r="S143" i="29"/>
  <c r="T143" i="29"/>
  <c r="U143" i="29"/>
  <c r="V143" i="29"/>
  <c r="W143" i="29"/>
  <c r="A144" i="29"/>
  <c r="B144" i="29"/>
  <c r="I144" i="29"/>
  <c r="J144" i="29"/>
  <c r="K144" i="29"/>
  <c r="L144" i="29"/>
  <c r="M144" i="29"/>
  <c r="N144" i="29"/>
  <c r="P144" i="29"/>
  <c r="Q144" i="29"/>
  <c r="R144" i="29"/>
  <c r="S144" i="29"/>
  <c r="T144" i="29"/>
  <c r="U144" i="29"/>
  <c r="V144" i="29"/>
  <c r="W144" i="29"/>
  <c r="A145" i="29"/>
  <c r="B145" i="29"/>
  <c r="I145" i="29"/>
  <c r="J145" i="29"/>
  <c r="K145" i="29"/>
  <c r="L145" i="29"/>
  <c r="M145" i="29"/>
  <c r="N145" i="29"/>
  <c r="P145" i="29"/>
  <c r="Q145" i="29"/>
  <c r="R145" i="29"/>
  <c r="S145" i="29"/>
  <c r="T145" i="29"/>
  <c r="U145" i="29"/>
  <c r="V145" i="29"/>
  <c r="W145" i="29"/>
  <c r="A146" i="29"/>
  <c r="B146" i="29"/>
  <c r="I146" i="29"/>
  <c r="J146" i="29"/>
  <c r="K146" i="29"/>
  <c r="L146" i="29"/>
  <c r="M146" i="29"/>
  <c r="N146" i="29"/>
  <c r="P146" i="29"/>
  <c r="Q146" i="29"/>
  <c r="R146" i="29"/>
  <c r="S146" i="29"/>
  <c r="T146" i="29"/>
  <c r="U146" i="29"/>
  <c r="V146" i="29"/>
  <c r="W146" i="29"/>
  <c r="A147" i="29"/>
  <c r="B147" i="29"/>
  <c r="I147" i="29"/>
  <c r="J147" i="29"/>
  <c r="K147" i="29"/>
  <c r="L147" i="29"/>
  <c r="M147" i="29"/>
  <c r="N147" i="29"/>
  <c r="P147" i="29"/>
  <c r="Q147" i="29"/>
  <c r="R147" i="29"/>
  <c r="S147" i="29"/>
  <c r="T147" i="29"/>
  <c r="U147" i="29"/>
  <c r="V147" i="29"/>
  <c r="W147" i="29"/>
  <c r="A148" i="29"/>
  <c r="B148" i="29"/>
  <c r="I148" i="29"/>
  <c r="J148" i="29"/>
  <c r="K148" i="29"/>
  <c r="L148" i="29"/>
  <c r="M148" i="29"/>
  <c r="N148" i="29"/>
  <c r="P148" i="29"/>
  <c r="Q148" i="29"/>
  <c r="R148" i="29"/>
  <c r="S148" i="29"/>
  <c r="T148" i="29"/>
  <c r="U148" i="29"/>
  <c r="V148" i="29"/>
  <c r="W148" i="29"/>
  <c r="A149" i="29"/>
  <c r="B149" i="29"/>
  <c r="I149" i="29"/>
  <c r="J149" i="29"/>
  <c r="K149" i="29"/>
  <c r="L149" i="29"/>
  <c r="M149" i="29"/>
  <c r="N149" i="29"/>
  <c r="P149" i="29"/>
  <c r="Q149" i="29"/>
  <c r="R149" i="29"/>
  <c r="S149" i="29"/>
  <c r="T149" i="29"/>
  <c r="U149" i="29"/>
  <c r="V149" i="29"/>
  <c r="W149" i="29"/>
  <c r="A150" i="29"/>
  <c r="B150" i="29"/>
  <c r="I150" i="29"/>
  <c r="J150" i="29"/>
  <c r="K150" i="29"/>
  <c r="L150" i="29"/>
  <c r="M150" i="29"/>
  <c r="N150" i="29"/>
  <c r="P150" i="29"/>
  <c r="Q150" i="29"/>
  <c r="R150" i="29"/>
  <c r="S150" i="29"/>
  <c r="T150" i="29"/>
  <c r="U150" i="29"/>
  <c r="V150" i="29"/>
  <c r="W150" i="29"/>
  <c r="A151" i="29"/>
  <c r="B151" i="29"/>
  <c r="I151" i="29"/>
  <c r="J151" i="29"/>
  <c r="K151" i="29"/>
  <c r="L151" i="29"/>
  <c r="M151" i="29"/>
  <c r="N151" i="29"/>
  <c r="P151" i="29"/>
  <c r="Q151" i="29"/>
  <c r="R151" i="29"/>
  <c r="S151" i="29"/>
  <c r="T151" i="29"/>
  <c r="U151" i="29"/>
  <c r="V151" i="29"/>
  <c r="W151" i="29"/>
  <c r="A152" i="29"/>
  <c r="B152" i="29"/>
  <c r="I152" i="29"/>
  <c r="J152" i="29"/>
  <c r="K152" i="29"/>
  <c r="L152" i="29"/>
  <c r="M152" i="29"/>
  <c r="N152" i="29"/>
  <c r="P152" i="29"/>
  <c r="Q152" i="29"/>
  <c r="R152" i="29"/>
  <c r="S152" i="29"/>
  <c r="T152" i="29"/>
  <c r="U152" i="29"/>
  <c r="V152" i="29"/>
  <c r="W152" i="29"/>
  <c r="A153" i="29"/>
  <c r="B153" i="29"/>
  <c r="I153" i="29"/>
  <c r="J153" i="29"/>
  <c r="K153" i="29"/>
  <c r="L153" i="29"/>
  <c r="M153" i="29"/>
  <c r="N153" i="29"/>
  <c r="P153" i="29"/>
  <c r="Q153" i="29"/>
  <c r="R153" i="29"/>
  <c r="S153" i="29"/>
  <c r="T153" i="29"/>
  <c r="U153" i="29"/>
  <c r="V153" i="29"/>
  <c r="W153" i="29"/>
  <c r="A154" i="29"/>
  <c r="B154" i="29"/>
  <c r="I154" i="29"/>
  <c r="J154" i="29"/>
  <c r="K154" i="29"/>
  <c r="L154" i="29"/>
  <c r="M154" i="29"/>
  <c r="N154" i="29"/>
  <c r="P154" i="29"/>
  <c r="Q154" i="29"/>
  <c r="R154" i="29"/>
  <c r="S154" i="29"/>
  <c r="T154" i="29"/>
  <c r="U154" i="29"/>
  <c r="V154" i="29"/>
  <c r="W154" i="29"/>
  <c r="A155" i="29"/>
  <c r="B155" i="29"/>
  <c r="I155" i="29"/>
  <c r="J155" i="29"/>
  <c r="K155" i="29"/>
  <c r="L155" i="29"/>
  <c r="M155" i="29"/>
  <c r="N155" i="29"/>
  <c r="P155" i="29"/>
  <c r="Q155" i="29"/>
  <c r="R155" i="29"/>
  <c r="S155" i="29"/>
  <c r="T155" i="29"/>
  <c r="U155" i="29"/>
  <c r="V155" i="29"/>
  <c r="W155" i="29"/>
  <c r="A156" i="29"/>
  <c r="B156" i="29"/>
  <c r="I156" i="29"/>
  <c r="J156" i="29"/>
  <c r="K156" i="29"/>
  <c r="L156" i="29"/>
  <c r="M156" i="29"/>
  <c r="N156" i="29"/>
  <c r="P156" i="29"/>
  <c r="Q156" i="29"/>
  <c r="R156" i="29"/>
  <c r="S156" i="29"/>
  <c r="T156" i="29"/>
  <c r="U156" i="29"/>
  <c r="V156" i="29"/>
  <c r="W156" i="29"/>
  <c r="A157" i="29"/>
  <c r="B157" i="29"/>
  <c r="I157" i="29"/>
  <c r="J157" i="29"/>
  <c r="K157" i="29"/>
  <c r="L157" i="29"/>
  <c r="M157" i="29"/>
  <c r="N157" i="29"/>
  <c r="P157" i="29"/>
  <c r="Q157" i="29"/>
  <c r="R157" i="29"/>
  <c r="S157" i="29"/>
  <c r="T157" i="29"/>
  <c r="U157" i="29"/>
  <c r="V157" i="29"/>
  <c r="W157" i="29"/>
  <c r="A158" i="29"/>
  <c r="B158" i="29"/>
  <c r="I158" i="29"/>
  <c r="J158" i="29"/>
  <c r="K158" i="29"/>
  <c r="L158" i="29"/>
  <c r="M158" i="29"/>
  <c r="N158" i="29"/>
  <c r="P158" i="29"/>
  <c r="Q158" i="29"/>
  <c r="R158" i="29"/>
  <c r="S158" i="29"/>
  <c r="T158" i="29"/>
  <c r="U158" i="29"/>
  <c r="V158" i="29"/>
  <c r="W158" i="29"/>
  <c r="A159" i="29"/>
  <c r="B159" i="29"/>
  <c r="I159" i="29"/>
  <c r="J159" i="29"/>
  <c r="K159" i="29"/>
  <c r="L159" i="29"/>
  <c r="M159" i="29"/>
  <c r="N159" i="29"/>
  <c r="P159" i="29"/>
  <c r="Q159" i="29"/>
  <c r="R159" i="29"/>
  <c r="S159" i="29"/>
  <c r="T159" i="29"/>
  <c r="U159" i="29"/>
  <c r="V159" i="29"/>
  <c r="W159" i="29"/>
  <c r="A160" i="29"/>
  <c r="B160" i="29"/>
  <c r="I160" i="29"/>
  <c r="J160" i="29"/>
  <c r="K160" i="29"/>
  <c r="L160" i="29"/>
  <c r="M160" i="29"/>
  <c r="N160" i="29"/>
  <c r="P160" i="29"/>
  <c r="Q160" i="29"/>
  <c r="R160" i="29"/>
  <c r="S160" i="29"/>
  <c r="T160" i="29"/>
  <c r="U160" i="29"/>
  <c r="V160" i="29"/>
  <c r="W160" i="29"/>
  <c r="A161" i="29"/>
  <c r="B161" i="29"/>
  <c r="I161" i="29"/>
  <c r="J161" i="29"/>
  <c r="K161" i="29"/>
  <c r="L161" i="29"/>
  <c r="M161" i="29"/>
  <c r="N161" i="29"/>
  <c r="P161" i="29"/>
  <c r="Q161" i="29"/>
  <c r="R161" i="29"/>
  <c r="S161" i="29"/>
  <c r="T161" i="29"/>
  <c r="U161" i="29"/>
  <c r="V161" i="29"/>
  <c r="W161" i="29"/>
  <c r="A162" i="29"/>
  <c r="B162" i="29"/>
  <c r="I162" i="29"/>
  <c r="J162" i="29"/>
  <c r="K162" i="29"/>
  <c r="L162" i="29"/>
  <c r="M162" i="29"/>
  <c r="N162" i="29"/>
  <c r="P162" i="29"/>
  <c r="Q162" i="29"/>
  <c r="R162" i="29"/>
  <c r="S162" i="29"/>
  <c r="T162" i="29"/>
  <c r="U162" i="29"/>
  <c r="V162" i="29"/>
  <c r="W162" i="29"/>
  <c r="A163" i="29"/>
  <c r="B163" i="29"/>
  <c r="I163" i="29"/>
  <c r="J163" i="29"/>
  <c r="K163" i="29"/>
  <c r="L163" i="29"/>
  <c r="M163" i="29"/>
  <c r="N163" i="29"/>
  <c r="P163" i="29"/>
  <c r="Q163" i="29"/>
  <c r="R163" i="29"/>
  <c r="S163" i="29"/>
  <c r="T163" i="29"/>
  <c r="U163" i="29"/>
  <c r="V163" i="29"/>
  <c r="W163" i="29"/>
  <c r="A164" i="29"/>
  <c r="B164" i="29"/>
  <c r="I164" i="29"/>
  <c r="J164" i="29"/>
  <c r="K164" i="29"/>
  <c r="L164" i="29"/>
  <c r="M164" i="29"/>
  <c r="N164" i="29"/>
  <c r="P164" i="29"/>
  <c r="Q164" i="29"/>
  <c r="R164" i="29"/>
  <c r="S164" i="29"/>
  <c r="T164" i="29"/>
  <c r="U164" i="29"/>
  <c r="V164" i="29"/>
  <c r="W164" i="29"/>
  <c r="A165" i="29"/>
  <c r="B165" i="29"/>
  <c r="I165" i="29"/>
  <c r="J165" i="29"/>
  <c r="K165" i="29"/>
  <c r="L165" i="29"/>
  <c r="M165" i="29"/>
  <c r="N165" i="29"/>
  <c r="P165" i="29"/>
  <c r="Q165" i="29"/>
  <c r="R165" i="29"/>
  <c r="S165" i="29"/>
  <c r="T165" i="29"/>
  <c r="U165" i="29"/>
  <c r="V165" i="29"/>
  <c r="W165" i="29"/>
  <c r="A166" i="29"/>
  <c r="B166" i="29"/>
  <c r="I166" i="29"/>
  <c r="J166" i="29"/>
  <c r="K166" i="29"/>
  <c r="L166" i="29"/>
  <c r="M166" i="29"/>
  <c r="N166" i="29"/>
  <c r="P166" i="29"/>
  <c r="Q166" i="29"/>
  <c r="R166" i="29"/>
  <c r="S166" i="29"/>
  <c r="T166" i="29"/>
  <c r="U166" i="29"/>
  <c r="V166" i="29"/>
  <c r="W166" i="29"/>
  <c r="A167" i="29"/>
  <c r="B167" i="29"/>
  <c r="I167" i="29"/>
  <c r="J167" i="29"/>
  <c r="K167" i="29"/>
  <c r="L167" i="29"/>
  <c r="M167" i="29"/>
  <c r="N167" i="29"/>
  <c r="P167" i="29"/>
  <c r="Q167" i="29"/>
  <c r="R167" i="29"/>
  <c r="S167" i="29"/>
  <c r="T167" i="29"/>
  <c r="U167" i="29"/>
  <c r="V167" i="29"/>
  <c r="W167" i="29"/>
  <c r="A168" i="29"/>
  <c r="B168" i="29"/>
  <c r="I168" i="29"/>
  <c r="J168" i="29"/>
  <c r="K168" i="29"/>
  <c r="L168" i="29"/>
  <c r="M168" i="29"/>
  <c r="N168" i="29"/>
  <c r="P168" i="29"/>
  <c r="Q168" i="29"/>
  <c r="R168" i="29"/>
  <c r="S168" i="29"/>
  <c r="T168" i="29"/>
  <c r="U168" i="29"/>
  <c r="V168" i="29"/>
  <c r="W168" i="29"/>
  <c r="A169" i="29"/>
  <c r="B169" i="29"/>
  <c r="I169" i="29"/>
  <c r="J169" i="29"/>
  <c r="K169" i="29"/>
  <c r="L169" i="29"/>
  <c r="M169" i="29"/>
  <c r="N169" i="29"/>
  <c r="P169" i="29"/>
  <c r="Q169" i="29"/>
  <c r="R169" i="29"/>
  <c r="S169" i="29"/>
  <c r="T169" i="29"/>
  <c r="U169" i="29"/>
  <c r="V169" i="29"/>
  <c r="W169" i="29"/>
  <c r="A170" i="29"/>
  <c r="B170" i="29"/>
  <c r="I170" i="29"/>
  <c r="J170" i="29"/>
  <c r="K170" i="29"/>
  <c r="L170" i="29"/>
  <c r="M170" i="29"/>
  <c r="N170" i="29"/>
  <c r="P170" i="29"/>
  <c r="Q170" i="29"/>
  <c r="R170" i="29"/>
  <c r="S170" i="29"/>
  <c r="T170" i="29"/>
  <c r="U170" i="29"/>
  <c r="V170" i="29"/>
  <c r="W170" i="29"/>
  <c r="A171" i="29"/>
  <c r="B171" i="29"/>
  <c r="I171" i="29"/>
  <c r="J171" i="29"/>
  <c r="K171" i="29"/>
  <c r="L171" i="29"/>
  <c r="M171" i="29"/>
  <c r="N171" i="29"/>
  <c r="P171" i="29"/>
  <c r="Q171" i="29"/>
  <c r="R171" i="29"/>
  <c r="S171" i="29"/>
  <c r="T171" i="29"/>
  <c r="U171" i="29"/>
  <c r="V171" i="29"/>
  <c r="W171" i="29"/>
  <c r="A172" i="29"/>
  <c r="B172" i="29"/>
  <c r="I172" i="29"/>
  <c r="J172" i="29"/>
  <c r="K172" i="29"/>
  <c r="L172" i="29"/>
  <c r="M172" i="29"/>
  <c r="N172" i="29"/>
  <c r="P172" i="29"/>
  <c r="Q172" i="29"/>
  <c r="R172" i="29"/>
  <c r="S172" i="29"/>
  <c r="T172" i="29"/>
  <c r="U172" i="29"/>
  <c r="V172" i="29"/>
  <c r="W172" i="29"/>
  <c r="A173" i="29"/>
  <c r="B173" i="29"/>
  <c r="I173" i="29"/>
  <c r="J173" i="29"/>
  <c r="K173" i="29"/>
  <c r="L173" i="29"/>
  <c r="M173" i="29"/>
  <c r="N173" i="29"/>
  <c r="P173" i="29"/>
  <c r="Q173" i="29"/>
  <c r="R173" i="29"/>
  <c r="S173" i="29"/>
  <c r="T173" i="29"/>
  <c r="U173" i="29"/>
  <c r="V173" i="29"/>
  <c r="W173" i="29"/>
  <c r="A174" i="29"/>
  <c r="B174" i="29"/>
  <c r="I174" i="29"/>
  <c r="J174" i="29"/>
  <c r="K174" i="29"/>
  <c r="L174" i="29"/>
  <c r="M174" i="29"/>
  <c r="N174" i="29"/>
  <c r="P174" i="29"/>
  <c r="Q174" i="29"/>
  <c r="R174" i="29"/>
  <c r="S174" i="29"/>
  <c r="T174" i="29"/>
  <c r="U174" i="29"/>
  <c r="V174" i="29"/>
  <c r="W174" i="29"/>
  <c r="A175" i="29"/>
  <c r="B175" i="29"/>
  <c r="I175" i="29"/>
  <c r="J175" i="29"/>
  <c r="K175" i="29"/>
  <c r="L175" i="29"/>
  <c r="M175" i="29"/>
  <c r="N175" i="29"/>
  <c r="P175" i="29"/>
  <c r="Q175" i="29"/>
  <c r="R175" i="29"/>
  <c r="S175" i="29"/>
  <c r="T175" i="29"/>
  <c r="U175" i="29"/>
  <c r="V175" i="29"/>
  <c r="W175" i="29"/>
  <c r="A176" i="29"/>
  <c r="B176" i="29"/>
  <c r="I176" i="29"/>
  <c r="J176" i="29"/>
  <c r="K176" i="29"/>
  <c r="L176" i="29"/>
  <c r="M176" i="29"/>
  <c r="N176" i="29"/>
  <c r="P176" i="29"/>
  <c r="Q176" i="29"/>
  <c r="R176" i="29"/>
  <c r="S176" i="29"/>
  <c r="T176" i="29"/>
  <c r="U176" i="29"/>
  <c r="V176" i="29"/>
  <c r="W176" i="29"/>
  <c r="A177" i="29"/>
  <c r="B177" i="29"/>
  <c r="I177" i="29"/>
  <c r="J177" i="29"/>
  <c r="K177" i="29"/>
  <c r="L177" i="29"/>
  <c r="M177" i="29"/>
  <c r="N177" i="29"/>
  <c r="P177" i="29"/>
  <c r="Q177" i="29"/>
  <c r="R177" i="29"/>
  <c r="S177" i="29"/>
  <c r="T177" i="29"/>
  <c r="U177" i="29"/>
  <c r="V177" i="29"/>
  <c r="W177" i="29"/>
  <c r="A178" i="29"/>
  <c r="B178" i="29"/>
  <c r="I178" i="29"/>
  <c r="J178" i="29"/>
  <c r="K178" i="29"/>
  <c r="L178" i="29"/>
  <c r="M178" i="29"/>
  <c r="N178" i="29"/>
  <c r="P178" i="29"/>
  <c r="Q178" i="29"/>
  <c r="R178" i="29"/>
  <c r="S178" i="29"/>
  <c r="T178" i="29"/>
  <c r="U178" i="29"/>
  <c r="V178" i="29"/>
  <c r="W178" i="29"/>
  <c r="A179" i="29"/>
  <c r="B179" i="29"/>
  <c r="I179" i="29"/>
  <c r="J179" i="29"/>
  <c r="K179" i="29"/>
  <c r="L179" i="29"/>
  <c r="M179" i="29"/>
  <c r="N179" i="29"/>
  <c r="P179" i="29"/>
  <c r="Q179" i="29"/>
  <c r="R179" i="29"/>
  <c r="S179" i="29"/>
  <c r="T179" i="29"/>
  <c r="U179" i="29"/>
  <c r="V179" i="29"/>
  <c r="W179" i="29"/>
  <c r="A180" i="29"/>
  <c r="B180" i="29"/>
  <c r="I180" i="29"/>
  <c r="J180" i="29"/>
  <c r="K180" i="29"/>
  <c r="L180" i="29"/>
  <c r="M180" i="29"/>
  <c r="N180" i="29"/>
  <c r="P180" i="29"/>
  <c r="Q180" i="29"/>
  <c r="R180" i="29"/>
  <c r="S180" i="29"/>
  <c r="T180" i="29"/>
  <c r="U180" i="29"/>
  <c r="V180" i="29"/>
  <c r="W180" i="29"/>
  <c r="A181" i="29"/>
  <c r="B181" i="29"/>
  <c r="I181" i="29"/>
  <c r="J181" i="29"/>
  <c r="K181" i="29"/>
  <c r="L181" i="29"/>
  <c r="M181" i="29"/>
  <c r="N181" i="29"/>
  <c r="P181" i="29"/>
  <c r="Q181" i="29"/>
  <c r="R181" i="29"/>
  <c r="S181" i="29"/>
  <c r="T181" i="29"/>
  <c r="U181" i="29"/>
  <c r="V181" i="29"/>
  <c r="W181" i="29"/>
  <c r="A182" i="29"/>
  <c r="B182" i="29"/>
  <c r="I182" i="29"/>
  <c r="J182" i="29"/>
  <c r="K182" i="29"/>
  <c r="L182" i="29"/>
  <c r="M182" i="29"/>
  <c r="N182" i="29"/>
  <c r="P182" i="29"/>
  <c r="Q182" i="29"/>
  <c r="R182" i="29"/>
  <c r="S182" i="29"/>
  <c r="T182" i="29"/>
  <c r="U182" i="29"/>
  <c r="V182" i="29"/>
  <c r="W182" i="29"/>
  <c r="A183" i="29"/>
  <c r="B183" i="29"/>
  <c r="I183" i="29"/>
  <c r="J183" i="29"/>
  <c r="K183" i="29"/>
  <c r="L183" i="29"/>
  <c r="M183" i="29"/>
  <c r="N183" i="29"/>
  <c r="P183" i="29"/>
  <c r="Q183" i="29"/>
  <c r="R183" i="29"/>
  <c r="S183" i="29"/>
  <c r="T183" i="29"/>
  <c r="U183" i="29"/>
  <c r="V183" i="29"/>
  <c r="W183" i="29"/>
  <c r="A184" i="29"/>
  <c r="B184" i="29"/>
  <c r="I184" i="29"/>
  <c r="J184" i="29"/>
  <c r="K184" i="29"/>
  <c r="L184" i="29"/>
  <c r="M184" i="29"/>
  <c r="N184" i="29"/>
  <c r="P184" i="29"/>
  <c r="Q184" i="29"/>
  <c r="R184" i="29"/>
  <c r="S184" i="29"/>
  <c r="T184" i="29"/>
  <c r="U184" i="29"/>
  <c r="V184" i="29"/>
  <c r="W184" i="29"/>
  <c r="A185" i="29"/>
  <c r="B185" i="29"/>
  <c r="I185" i="29"/>
  <c r="J185" i="29"/>
  <c r="K185" i="29"/>
  <c r="L185" i="29"/>
  <c r="M185" i="29"/>
  <c r="N185" i="29"/>
  <c r="P185" i="29"/>
  <c r="Q185" i="29"/>
  <c r="R185" i="29"/>
  <c r="S185" i="29"/>
  <c r="T185" i="29"/>
  <c r="U185" i="29"/>
  <c r="V185" i="29"/>
  <c r="W185" i="29"/>
  <c r="A186" i="29"/>
  <c r="B186" i="29"/>
  <c r="I186" i="29"/>
  <c r="J186" i="29"/>
  <c r="K186" i="29"/>
  <c r="L186" i="29"/>
  <c r="M186" i="29"/>
  <c r="N186" i="29"/>
  <c r="P186" i="29"/>
  <c r="Q186" i="29"/>
  <c r="R186" i="29"/>
  <c r="S186" i="29"/>
  <c r="T186" i="29"/>
  <c r="U186" i="29"/>
  <c r="V186" i="29"/>
  <c r="W186" i="29"/>
  <c r="A187" i="29"/>
  <c r="B187" i="29"/>
  <c r="I187" i="29"/>
  <c r="J187" i="29"/>
  <c r="K187" i="29"/>
  <c r="L187" i="29"/>
  <c r="M187" i="29"/>
  <c r="N187" i="29"/>
  <c r="P187" i="29"/>
  <c r="Q187" i="29"/>
  <c r="R187" i="29"/>
  <c r="S187" i="29"/>
  <c r="T187" i="29"/>
  <c r="U187" i="29"/>
  <c r="V187" i="29"/>
  <c r="W187" i="29"/>
  <c r="A188" i="29"/>
  <c r="B188" i="29"/>
  <c r="I188" i="29"/>
  <c r="J188" i="29"/>
  <c r="K188" i="29"/>
  <c r="L188" i="29"/>
  <c r="M188" i="29"/>
  <c r="N188" i="29"/>
  <c r="P188" i="29"/>
  <c r="Q188" i="29"/>
  <c r="R188" i="29"/>
  <c r="S188" i="29"/>
  <c r="T188" i="29"/>
  <c r="U188" i="29"/>
  <c r="V188" i="29"/>
  <c r="W188" i="29"/>
  <c r="A189" i="29"/>
  <c r="B189" i="29"/>
  <c r="I189" i="29"/>
  <c r="J189" i="29"/>
  <c r="K189" i="29"/>
  <c r="L189" i="29"/>
  <c r="M189" i="29"/>
  <c r="N189" i="29"/>
  <c r="P189" i="29"/>
  <c r="Q189" i="29"/>
  <c r="R189" i="29"/>
  <c r="S189" i="29"/>
  <c r="T189" i="29"/>
  <c r="U189" i="29"/>
  <c r="V189" i="29"/>
  <c r="W189" i="29"/>
  <c r="A190" i="29"/>
  <c r="B190" i="29"/>
  <c r="I190" i="29"/>
  <c r="J190" i="29"/>
  <c r="K190" i="29"/>
  <c r="L190" i="29"/>
  <c r="M190" i="29"/>
  <c r="N190" i="29"/>
  <c r="P190" i="29"/>
  <c r="Q190" i="29"/>
  <c r="R190" i="29"/>
  <c r="S190" i="29"/>
  <c r="T190" i="29"/>
  <c r="U190" i="29"/>
  <c r="V190" i="29"/>
  <c r="W190" i="29"/>
  <c r="A191" i="29"/>
  <c r="B191" i="29"/>
  <c r="I191" i="29"/>
  <c r="J191" i="29"/>
  <c r="K191" i="29"/>
  <c r="L191" i="29"/>
  <c r="M191" i="29"/>
  <c r="N191" i="29"/>
  <c r="P191" i="29"/>
  <c r="Q191" i="29"/>
  <c r="R191" i="29"/>
  <c r="S191" i="29"/>
  <c r="T191" i="29"/>
  <c r="U191" i="29"/>
  <c r="V191" i="29"/>
  <c r="W191" i="29"/>
  <c r="A192" i="29"/>
  <c r="B192" i="29"/>
  <c r="I192" i="29"/>
  <c r="J192" i="29"/>
  <c r="K192" i="29"/>
  <c r="L192" i="29"/>
  <c r="M192" i="29"/>
  <c r="N192" i="29"/>
  <c r="P192" i="29"/>
  <c r="Q192" i="29"/>
  <c r="R192" i="29"/>
  <c r="S192" i="29"/>
  <c r="T192" i="29"/>
  <c r="U192" i="29"/>
  <c r="V192" i="29"/>
  <c r="W192" i="29"/>
  <c r="A193" i="29"/>
  <c r="B193" i="29"/>
  <c r="I193" i="29"/>
  <c r="J193" i="29"/>
  <c r="K193" i="29"/>
  <c r="L193" i="29"/>
  <c r="M193" i="29"/>
  <c r="N193" i="29"/>
  <c r="P193" i="29"/>
  <c r="Q193" i="29"/>
  <c r="R193" i="29"/>
  <c r="S193" i="29"/>
  <c r="T193" i="29"/>
  <c r="U193" i="29"/>
  <c r="V193" i="29"/>
  <c r="W193" i="29"/>
  <c r="A194" i="29"/>
  <c r="B194" i="29"/>
  <c r="I194" i="29"/>
  <c r="J194" i="29"/>
  <c r="K194" i="29"/>
  <c r="L194" i="29"/>
  <c r="M194" i="29"/>
  <c r="N194" i="29"/>
  <c r="P194" i="29"/>
  <c r="Q194" i="29"/>
  <c r="R194" i="29"/>
  <c r="S194" i="29"/>
  <c r="T194" i="29"/>
  <c r="U194" i="29"/>
  <c r="V194" i="29"/>
  <c r="W194" i="29"/>
  <c r="A195" i="29"/>
  <c r="B195" i="29"/>
  <c r="I195" i="29"/>
  <c r="J195" i="29"/>
  <c r="K195" i="29"/>
  <c r="L195" i="29"/>
  <c r="M195" i="29"/>
  <c r="N195" i="29"/>
  <c r="P195" i="29"/>
  <c r="Q195" i="29"/>
  <c r="R195" i="29"/>
  <c r="S195" i="29"/>
  <c r="T195" i="29"/>
  <c r="U195" i="29"/>
  <c r="V195" i="29"/>
  <c r="W195" i="29"/>
  <c r="A196" i="29"/>
  <c r="B196" i="29"/>
  <c r="I196" i="29"/>
  <c r="J196" i="29"/>
  <c r="K196" i="29"/>
  <c r="L196" i="29"/>
  <c r="M196" i="29"/>
  <c r="N196" i="29"/>
  <c r="P196" i="29"/>
  <c r="Q196" i="29"/>
  <c r="R196" i="29"/>
  <c r="S196" i="29"/>
  <c r="T196" i="29"/>
  <c r="U196" i="29"/>
  <c r="V196" i="29"/>
  <c r="W196" i="29"/>
  <c r="A197" i="29"/>
  <c r="B197" i="29"/>
  <c r="I197" i="29"/>
  <c r="J197" i="29"/>
  <c r="K197" i="29"/>
  <c r="L197" i="29"/>
  <c r="M197" i="29"/>
  <c r="N197" i="29"/>
  <c r="P197" i="29"/>
  <c r="Q197" i="29"/>
  <c r="R197" i="29"/>
  <c r="S197" i="29"/>
  <c r="T197" i="29"/>
  <c r="U197" i="29"/>
  <c r="V197" i="29"/>
  <c r="W197" i="29"/>
  <c r="A198" i="29"/>
  <c r="B198" i="29"/>
  <c r="I198" i="29"/>
  <c r="J198" i="29"/>
  <c r="K198" i="29"/>
  <c r="L198" i="29"/>
  <c r="M198" i="29"/>
  <c r="N198" i="29"/>
  <c r="P198" i="29"/>
  <c r="Q198" i="29"/>
  <c r="R198" i="29"/>
  <c r="S198" i="29"/>
  <c r="T198" i="29"/>
  <c r="U198" i="29"/>
  <c r="V198" i="29"/>
  <c r="W198" i="29"/>
  <c r="A199" i="29"/>
  <c r="B199" i="29"/>
  <c r="I199" i="29"/>
  <c r="J199" i="29"/>
  <c r="K199" i="29"/>
  <c r="L199" i="29"/>
  <c r="M199" i="29"/>
  <c r="N199" i="29"/>
  <c r="P199" i="29"/>
  <c r="Q199" i="29"/>
  <c r="R199" i="29"/>
  <c r="S199" i="29"/>
  <c r="T199" i="29"/>
  <c r="U199" i="29"/>
  <c r="V199" i="29"/>
  <c r="W199" i="29"/>
  <c r="A200" i="29"/>
  <c r="B200" i="29"/>
  <c r="I200" i="29"/>
  <c r="J200" i="29"/>
  <c r="K200" i="29"/>
  <c r="L200" i="29"/>
  <c r="M200" i="29"/>
  <c r="N200" i="29"/>
  <c r="P200" i="29"/>
  <c r="Q200" i="29"/>
  <c r="R200" i="29"/>
  <c r="S200" i="29"/>
  <c r="T200" i="29"/>
  <c r="U200" i="29"/>
  <c r="V200" i="29"/>
  <c r="W200" i="29"/>
  <c r="A201" i="29"/>
  <c r="B201" i="29"/>
  <c r="I201" i="29"/>
  <c r="J201" i="29"/>
  <c r="K201" i="29"/>
  <c r="L201" i="29"/>
  <c r="M201" i="29"/>
  <c r="N201" i="29"/>
  <c r="P201" i="29"/>
  <c r="Q201" i="29"/>
  <c r="R201" i="29"/>
  <c r="S201" i="29"/>
  <c r="T201" i="29"/>
  <c r="U201" i="29"/>
  <c r="V201" i="29"/>
  <c r="W201" i="29"/>
  <c r="A202" i="29"/>
  <c r="B202" i="29"/>
  <c r="I202" i="29"/>
  <c r="J202" i="29"/>
  <c r="K202" i="29"/>
  <c r="L202" i="29"/>
  <c r="M202" i="29"/>
  <c r="N202" i="29"/>
  <c r="P202" i="29"/>
  <c r="Q202" i="29"/>
  <c r="R202" i="29"/>
  <c r="S202" i="29"/>
  <c r="T202" i="29"/>
  <c r="U202" i="29"/>
  <c r="V202" i="29"/>
  <c r="W202" i="29"/>
  <c r="A203" i="29"/>
  <c r="B203" i="29"/>
  <c r="I203" i="29"/>
  <c r="J203" i="29"/>
  <c r="K203" i="29"/>
  <c r="L203" i="29"/>
  <c r="M203" i="29"/>
  <c r="N203" i="29"/>
  <c r="P203" i="29"/>
  <c r="Q203" i="29"/>
  <c r="R203" i="29"/>
  <c r="S203" i="29"/>
  <c r="T203" i="29"/>
  <c r="U203" i="29"/>
  <c r="V203" i="29"/>
  <c r="W203" i="29"/>
  <c r="A204" i="29"/>
  <c r="B204" i="29"/>
  <c r="I204" i="29"/>
  <c r="J204" i="29"/>
  <c r="K204" i="29"/>
  <c r="L204" i="29"/>
  <c r="M204" i="29"/>
  <c r="N204" i="29"/>
  <c r="P204" i="29"/>
  <c r="Q204" i="29"/>
  <c r="R204" i="29"/>
  <c r="S204" i="29"/>
  <c r="T204" i="29"/>
  <c r="U204" i="29"/>
  <c r="V204" i="29"/>
  <c r="W204" i="29"/>
  <c r="A205" i="29"/>
  <c r="B205" i="29"/>
  <c r="I205" i="29"/>
  <c r="J205" i="29"/>
  <c r="K205" i="29"/>
  <c r="L205" i="29"/>
  <c r="M205" i="29"/>
  <c r="N205" i="29"/>
  <c r="P205" i="29"/>
  <c r="Q205" i="29"/>
  <c r="R205" i="29"/>
  <c r="S205" i="29"/>
  <c r="T205" i="29"/>
  <c r="U205" i="29"/>
  <c r="V205" i="29"/>
  <c r="W205" i="29"/>
  <c r="A206" i="29"/>
  <c r="B206" i="29"/>
  <c r="I206" i="29"/>
  <c r="J206" i="29"/>
  <c r="K206" i="29"/>
  <c r="L206" i="29"/>
  <c r="M206" i="29"/>
  <c r="N206" i="29"/>
  <c r="P206" i="29"/>
  <c r="Q206" i="29"/>
  <c r="R206" i="29"/>
  <c r="S206" i="29"/>
  <c r="T206" i="29"/>
  <c r="U206" i="29"/>
  <c r="V206" i="29"/>
  <c r="W206" i="29"/>
  <c r="A207" i="29"/>
  <c r="B207" i="29"/>
  <c r="I207" i="29"/>
  <c r="J207" i="29"/>
  <c r="K207" i="29"/>
  <c r="L207" i="29"/>
  <c r="M207" i="29"/>
  <c r="N207" i="29"/>
  <c r="P207" i="29"/>
  <c r="Q207" i="29"/>
  <c r="R207" i="29"/>
  <c r="S207" i="29"/>
  <c r="T207" i="29"/>
  <c r="U207" i="29"/>
  <c r="V207" i="29"/>
  <c r="W207" i="29"/>
  <c r="A208" i="29"/>
  <c r="B208" i="29"/>
  <c r="I208" i="29"/>
  <c r="J208" i="29"/>
  <c r="K208" i="29"/>
  <c r="L208" i="29"/>
  <c r="M208" i="29"/>
  <c r="N208" i="29"/>
  <c r="P208" i="29"/>
  <c r="Q208" i="29"/>
  <c r="R208" i="29"/>
  <c r="S208" i="29"/>
  <c r="T208" i="29"/>
  <c r="U208" i="29"/>
  <c r="V208" i="29"/>
  <c r="W208" i="29"/>
  <c r="A209" i="29"/>
  <c r="B209" i="29"/>
  <c r="I209" i="29"/>
  <c r="J209" i="29"/>
  <c r="K209" i="29"/>
  <c r="L209" i="29"/>
  <c r="M209" i="29"/>
  <c r="N209" i="29"/>
  <c r="P209" i="29"/>
  <c r="Q209" i="29"/>
  <c r="R209" i="29"/>
  <c r="S209" i="29"/>
  <c r="T209" i="29"/>
  <c r="U209" i="29"/>
  <c r="V209" i="29"/>
  <c r="W209" i="29"/>
  <c r="A210" i="29"/>
  <c r="B210" i="29"/>
  <c r="I210" i="29"/>
  <c r="J210" i="29"/>
  <c r="K210" i="29"/>
  <c r="L210" i="29"/>
  <c r="M210" i="29"/>
  <c r="N210" i="29"/>
  <c r="P210" i="29"/>
  <c r="Q210" i="29"/>
  <c r="R210" i="29"/>
  <c r="S210" i="29"/>
  <c r="T210" i="29"/>
  <c r="U210" i="29"/>
  <c r="V210" i="29"/>
  <c r="W210" i="29"/>
  <c r="A211" i="29"/>
  <c r="B211" i="29"/>
  <c r="I211" i="29"/>
  <c r="J211" i="29"/>
  <c r="K211" i="29"/>
  <c r="L211" i="29"/>
  <c r="M211" i="29"/>
  <c r="N211" i="29"/>
  <c r="P211" i="29"/>
  <c r="Q211" i="29"/>
  <c r="R211" i="29"/>
  <c r="S211" i="29"/>
  <c r="T211" i="29"/>
  <c r="U211" i="29"/>
  <c r="V211" i="29"/>
  <c r="W211" i="29"/>
  <c r="A212" i="29"/>
  <c r="B212" i="29"/>
  <c r="I212" i="29"/>
  <c r="J212" i="29"/>
  <c r="K212" i="29"/>
  <c r="L212" i="29"/>
  <c r="M212" i="29"/>
  <c r="N212" i="29"/>
  <c r="P212" i="29"/>
  <c r="Q212" i="29"/>
  <c r="R212" i="29"/>
  <c r="S212" i="29"/>
  <c r="T212" i="29"/>
  <c r="U212" i="29"/>
  <c r="V212" i="29"/>
  <c r="W212" i="29"/>
  <c r="A213" i="29"/>
  <c r="B213" i="29"/>
  <c r="I213" i="29"/>
  <c r="J213" i="29"/>
  <c r="K213" i="29"/>
  <c r="L213" i="29"/>
  <c r="M213" i="29"/>
  <c r="N213" i="29"/>
  <c r="P213" i="29"/>
  <c r="Q213" i="29"/>
  <c r="R213" i="29"/>
  <c r="S213" i="29"/>
  <c r="T213" i="29"/>
  <c r="U213" i="29"/>
  <c r="V213" i="29"/>
  <c r="W213" i="29"/>
  <c r="A214" i="29"/>
  <c r="B214" i="29"/>
  <c r="I214" i="29"/>
  <c r="J214" i="29"/>
  <c r="K214" i="29"/>
  <c r="L214" i="29"/>
  <c r="M214" i="29"/>
  <c r="N214" i="29"/>
  <c r="P214" i="29"/>
  <c r="Q214" i="29"/>
  <c r="R214" i="29"/>
  <c r="S214" i="29"/>
  <c r="T214" i="29"/>
  <c r="U214" i="29"/>
  <c r="V214" i="29"/>
  <c r="W214" i="29"/>
  <c r="A215" i="29"/>
  <c r="B215" i="29"/>
  <c r="I215" i="29"/>
  <c r="J215" i="29"/>
  <c r="K215" i="29"/>
  <c r="L215" i="29"/>
  <c r="M215" i="29"/>
  <c r="N215" i="29"/>
  <c r="P215" i="29"/>
  <c r="Q215" i="29"/>
  <c r="R215" i="29"/>
  <c r="S215" i="29"/>
  <c r="T215" i="29"/>
  <c r="U215" i="29"/>
  <c r="V215" i="29"/>
  <c r="W215" i="29"/>
  <c r="A216" i="29"/>
  <c r="B216" i="29"/>
  <c r="I216" i="29"/>
  <c r="J216" i="29"/>
  <c r="K216" i="29"/>
  <c r="L216" i="29"/>
  <c r="M216" i="29"/>
  <c r="N216" i="29"/>
  <c r="P216" i="29"/>
  <c r="Q216" i="29"/>
  <c r="R216" i="29"/>
  <c r="S216" i="29"/>
  <c r="T216" i="29"/>
  <c r="U216" i="29"/>
  <c r="V216" i="29"/>
  <c r="W216" i="29"/>
  <c r="A217" i="29"/>
  <c r="B217" i="29"/>
  <c r="I217" i="29"/>
  <c r="J217" i="29"/>
  <c r="K217" i="29"/>
  <c r="L217" i="29"/>
  <c r="M217" i="29"/>
  <c r="N217" i="29"/>
  <c r="P217" i="29"/>
  <c r="Q217" i="29"/>
  <c r="R217" i="29"/>
  <c r="S217" i="29"/>
  <c r="T217" i="29"/>
  <c r="U217" i="29"/>
  <c r="V217" i="29"/>
  <c r="W217" i="29"/>
  <c r="A218" i="29"/>
  <c r="B218" i="29"/>
  <c r="I218" i="29"/>
  <c r="J218" i="29"/>
  <c r="K218" i="29"/>
  <c r="L218" i="29"/>
  <c r="M218" i="29"/>
  <c r="N218" i="29"/>
  <c r="P218" i="29"/>
  <c r="Q218" i="29"/>
  <c r="R218" i="29"/>
  <c r="S218" i="29"/>
  <c r="T218" i="29"/>
  <c r="U218" i="29"/>
  <c r="V218" i="29"/>
  <c r="W218" i="29"/>
  <c r="A219" i="29"/>
  <c r="B219" i="29"/>
  <c r="I219" i="29"/>
  <c r="J219" i="29"/>
  <c r="K219" i="29"/>
  <c r="L219" i="29"/>
  <c r="M219" i="29"/>
  <c r="N219" i="29"/>
  <c r="P219" i="29"/>
  <c r="Q219" i="29"/>
  <c r="R219" i="29"/>
  <c r="S219" i="29"/>
  <c r="T219" i="29"/>
  <c r="U219" i="29"/>
  <c r="V219" i="29"/>
  <c r="W219" i="29"/>
  <c r="A220" i="29"/>
  <c r="B220" i="29"/>
  <c r="I220" i="29"/>
  <c r="J220" i="29"/>
  <c r="K220" i="29"/>
  <c r="L220" i="29"/>
  <c r="M220" i="29"/>
  <c r="N220" i="29"/>
  <c r="P220" i="29"/>
  <c r="Q220" i="29"/>
  <c r="R220" i="29"/>
  <c r="S220" i="29"/>
  <c r="T220" i="29"/>
  <c r="U220" i="29"/>
  <c r="V220" i="29"/>
  <c r="W220" i="29"/>
  <c r="A221" i="29"/>
  <c r="B221" i="29"/>
  <c r="I221" i="29"/>
  <c r="J221" i="29"/>
  <c r="K221" i="29"/>
  <c r="L221" i="29"/>
  <c r="M221" i="29"/>
  <c r="N221" i="29"/>
  <c r="P221" i="29"/>
  <c r="Q221" i="29"/>
  <c r="R221" i="29"/>
  <c r="S221" i="29"/>
  <c r="T221" i="29"/>
  <c r="U221" i="29"/>
  <c r="V221" i="29"/>
  <c r="W221" i="29"/>
  <c r="A222" i="29"/>
  <c r="B222" i="29"/>
  <c r="I222" i="29"/>
  <c r="J222" i="29"/>
  <c r="K222" i="29"/>
  <c r="L222" i="29"/>
  <c r="M222" i="29"/>
  <c r="N222" i="29"/>
  <c r="P222" i="29"/>
  <c r="Q222" i="29"/>
  <c r="R222" i="29"/>
  <c r="S222" i="29"/>
  <c r="T222" i="29"/>
  <c r="U222" i="29"/>
  <c r="V222" i="29"/>
  <c r="W222" i="29"/>
  <c r="A223" i="29"/>
  <c r="B223" i="29"/>
  <c r="I223" i="29"/>
  <c r="J223" i="29"/>
  <c r="K223" i="29"/>
  <c r="L223" i="29"/>
  <c r="M223" i="29"/>
  <c r="N223" i="29"/>
  <c r="P223" i="29"/>
  <c r="Q223" i="29"/>
  <c r="R223" i="29"/>
  <c r="S223" i="29"/>
  <c r="T223" i="29"/>
  <c r="U223" i="29"/>
  <c r="V223" i="29"/>
  <c r="W223" i="29"/>
  <c r="A224" i="29"/>
  <c r="B224" i="29"/>
  <c r="I224" i="29"/>
  <c r="J224" i="29"/>
  <c r="K224" i="29"/>
  <c r="L224" i="29"/>
  <c r="M224" i="29"/>
  <c r="N224" i="29"/>
  <c r="P224" i="29"/>
  <c r="Q224" i="29"/>
  <c r="R224" i="29"/>
  <c r="S224" i="29"/>
  <c r="T224" i="29"/>
  <c r="U224" i="29"/>
  <c r="V224" i="29"/>
  <c r="W224" i="29"/>
  <c r="A225" i="29"/>
  <c r="B225" i="29"/>
  <c r="I225" i="29"/>
  <c r="J225" i="29"/>
  <c r="K225" i="29"/>
  <c r="L225" i="29"/>
  <c r="M225" i="29"/>
  <c r="N225" i="29"/>
  <c r="P225" i="29"/>
  <c r="Q225" i="29"/>
  <c r="R225" i="29"/>
  <c r="S225" i="29"/>
  <c r="T225" i="29"/>
  <c r="U225" i="29"/>
  <c r="V225" i="29"/>
  <c r="W225" i="29"/>
  <c r="A226" i="29"/>
  <c r="B226" i="29"/>
  <c r="I226" i="29"/>
  <c r="J226" i="29"/>
  <c r="K226" i="29"/>
  <c r="L226" i="29"/>
  <c r="M226" i="29"/>
  <c r="N226" i="29"/>
  <c r="P226" i="29"/>
  <c r="Q226" i="29"/>
  <c r="R226" i="29"/>
  <c r="S226" i="29"/>
  <c r="T226" i="29"/>
  <c r="U226" i="29"/>
  <c r="V226" i="29"/>
  <c r="W226" i="29"/>
  <c r="A227" i="29"/>
  <c r="B227" i="29"/>
  <c r="I227" i="29"/>
  <c r="J227" i="29"/>
  <c r="K227" i="29"/>
  <c r="L227" i="29"/>
  <c r="M227" i="29"/>
  <c r="N227" i="29"/>
  <c r="P227" i="29"/>
  <c r="Q227" i="29"/>
  <c r="R227" i="29"/>
  <c r="S227" i="29"/>
  <c r="T227" i="29"/>
  <c r="U227" i="29"/>
  <c r="V227" i="29"/>
  <c r="W227" i="29"/>
  <c r="A228" i="29"/>
  <c r="B228" i="29"/>
  <c r="I228" i="29"/>
  <c r="J228" i="29"/>
  <c r="K228" i="29"/>
  <c r="L228" i="29"/>
  <c r="M228" i="29"/>
  <c r="N228" i="29"/>
  <c r="P228" i="29"/>
  <c r="Q228" i="29"/>
  <c r="R228" i="29"/>
  <c r="S228" i="29"/>
  <c r="T228" i="29"/>
  <c r="U228" i="29"/>
  <c r="V228" i="29"/>
  <c r="W228" i="29"/>
  <c r="A229" i="29"/>
  <c r="B229" i="29"/>
  <c r="I229" i="29"/>
  <c r="J229" i="29"/>
  <c r="K229" i="29"/>
  <c r="L229" i="29"/>
  <c r="M229" i="29"/>
  <c r="N229" i="29"/>
  <c r="P229" i="29"/>
  <c r="Q229" i="29"/>
  <c r="R229" i="29"/>
  <c r="S229" i="29"/>
  <c r="T229" i="29"/>
  <c r="U229" i="29"/>
  <c r="V229" i="29"/>
  <c r="W229" i="29"/>
  <c r="A230" i="29"/>
  <c r="B230" i="29"/>
  <c r="I230" i="29"/>
  <c r="J230" i="29"/>
  <c r="K230" i="29"/>
  <c r="L230" i="29"/>
  <c r="M230" i="29"/>
  <c r="N230" i="29"/>
  <c r="P230" i="29"/>
  <c r="Q230" i="29"/>
  <c r="R230" i="29"/>
  <c r="S230" i="29"/>
  <c r="T230" i="29"/>
  <c r="U230" i="29"/>
  <c r="V230" i="29"/>
  <c r="W230" i="29"/>
  <c r="A231" i="29"/>
  <c r="B231" i="29"/>
  <c r="I231" i="29"/>
  <c r="J231" i="29"/>
  <c r="K231" i="29"/>
  <c r="L231" i="29"/>
  <c r="M231" i="29"/>
  <c r="N231" i="29"/>
  <c r="P231" i="29"/>
  <c r="Q231" i="29"/>
  <c r="R231" i="29"/>
  <c r="S231" i="29"/>
  <c r="T231" i="29"/>
  <c r="U231" i="29"/>
  <c r="V231" i="29"/>
  <c r="W231" i="29"/>
  <c r="A232" i="29"/>
  <c r="B232" i="29"/>
  <c r="I232" i="29"/>
  <c r="J232" i="29"/>
  <c r="K232" i="29"/>
  <c r="L232" i="29"/>
  <c r="M232" i="29"/>
  <c r="N232" i="29"/>
  <c r="P232" i="29"/>
  <c r="Q232" i="29"/>
  <c r="R232" i="29"/>
  <c r="S232" i="29"/>
  <c r="T232" i="29"/>
  <c r="U232" i="29"/>
  <c r="V232" i="29"/>
  <c r="W232" i="29"/>
  <c r="A233" i="29"/>
  <c r="B233" i="29"/>
  <c r="I233" i="29"/>
  <c r="J233" i="29"/>
  <c r="K233" i="29"/>
  <c r="L233" i="29"/>
  <c r="M233" i="29"/>
  <c r="N233" i="29"/>
  <c r="P233" i="29"/>
  <c r="Q233" i="29"/>
  <c r="R233" i="29"/>
  <c r="S233" i="29"/>
  <c r="T233" i="29"/>
  <c r="U233" i="29"/>
  <c r="V233" i="29"/>
  <c r="W233" i="29"/>
  <c r="A234" i="29"/>
  <c r="B234" i="29"/>
  <c r="I234" i="29"/>
  <c r="J234" i="29"/>
  <c r="K234" i="29"/>
  <c r="L234" i="29"/>
  <c r="M234" i="29"/>
  <c r="N234" i="29"/>
  <c r="P234" i="29"/>
  <c r="Q234" i="29"/>
  <c r="R234" i="29"/>
  <c r="S234" i="29"/>
  <c r="T234" i="29"/>
  <c r="U234" i="29"/>
  <c r="V234" i="29"/>
  <c r="W234" i="29"/>
  <c r="A235" i="29"/>
  <c r="B235" i="29"/>
  <c r="I235" i="29"/>
  <c r="J235" i="29"/>
  <c r="K235" i="29"/>
  <c r="L235" i="29"/>
  <c r="M235" i="29"/>
  <c r="N235" i="29"/>
  <c r="P235" i="29"/>
  <c r="Q235" i="29"/>
  <c r="R235" i="29"/>
  <c r="S235" i="29"/>
  <c r="T235" i="29"/>
  <c r="U235" i="29"/>
  <c r="V235" i="29"/>
  <c r="W235" i="29"/>
  <c r="A236" i="29"/>
  <c r="B236" i="29"/>
  <c r="I236" i="29"/>
  <c r="J236" i="29"/>
  <c r="K236" i="29"/>
  <c r="L236" i="29"/>
  <c r="M236" i="29"/>
  <c r="N236" i="29"/>
  <c r="P236" i="29"/>
  <c r="Q236" i="29"/>
  <c r="R236" i="29"/>
  <c r="S236" i="29"/>
  <c r="T236" i="29"/>
  <c r="U236" i="29"/>
  <c r="V236" i="29"/>
  <c r="W236" i="29"/>
  <c r="A237" i="29"/>
  <c r="B237" i="29"/>
  <c r="I237" i="29"/>
  <c r="J237" i="29"/>
  <c r="K237" i="29"/>
  <c r="L237" i="29"/>
  <c r="M237" i="29"/>
  <c r="N237" i="29"/>
  <c r="P237" i="29"/>
  <c r="Q237" i="29"/>
  <c r="R237" i="29"/>
  <c r="S237" i="29"/>
  <c r="T237" i="29"/>
  <c r="U237" i="29"/>
  <c r="V237" i="29"/>
  <c r="W237" i="29"/>
  <c r="A238" i="29"/>
  <c r="B238" i="29"/>
  <c r="I238" i="29"/>
  <c r="J238" i="29"/>
  <c r="K238" i="29"/>
  <c r="L238" i="29"/>
  <c r="M238" i="29"/>
  <c r="N238" i="29"/>
  <c r="P238" i="29"/>
  <c r="Q238" i="29"/>
  <c r="R238" i="29"/>
  <c r="S238" i="29"/>
  <c r="T238" i="29"/>
  <c r="U238" i="29"/>
  <c r="V238" i="29"/>
  <c r="W238" i="29"/>
  <c r="A239" i="29"/>
  <c r="B239" i="29"/>
  <c r="I239" i="29"/>
  <c r="J239" i="29"/>
  <c r="K239" i="29"/>
  <c r="L239" i="29"/>
  <c r="M239" i="29"/>
  <c r="N239" i="29"/>
  <c r="P239" i="29"/>
  <c r="Q239" i="29"/>
  <c r="R239" i="29"/>
  <c r="S239" i="29"/>
  <c r="T239" i="29"/>
  <c r="U239" i="29"/>
  <c r="V239" i="29"/>
  <c r="W239" i="29"/>
  <c r="A240" i="29"/>
  <c r="B240" i="29"/>
  <c r="I240" i="29"/>
  <c r="J240" i="29"/>
  <c r="K240" i="29"/>
  <c r="L240" i="29"/>
  <c r="M240" i="29"/>
  <c r="N240" i="29"/>
  <c r="P240" i="29"/>
  <c r="Q240" i="29"/>
  <c r="R240" i="29"/>
  <c r="S240" i="29"/>
  <c r="T240" i="29"/>
  <c r="U240" i="29"/>
  <c r="V240" i="29"/>
  <c r="W240" i="29"/>
  <c r="A241" i="29"/>
  <c r="B241" i="29"/>
  <c r="I241" i="29"/>
  <c r="J241" i="29"/>
  <c r="K241" i="29"/>
  <c r="L241" i="29"/>
  <c r="M241" i="29"/>
  <c r="N241" i="29"/>
  <c r="P241" i="29"/>
  <c r="Q241" i="29"/>
  <c r="R241" i="29"/>
  <c r="S241" i="29"/>
  <c r="T241" i="29"/>
  <c r="U241" i="29"/>
  <c r="V241" i="29"/>
  <c r="W241" i="29"/>
  <c r="A242" i="29"/>
  <c r="B242" i="29"/>
  <c r="I242" i="29"/>
  <c r="J242" i="29"/>
  <c r="K242" i="29"/>
  <c r="L242" i="29"/>
  <c r="M242" i="29"/>
  <c r="N242" i="29"/>
  <c r="P242" i="29"/>
  <c r="Q242" i="29"/>
  <c r="R242" i="29"/>
  <c r="S242" i="29"/>
  <c r="T242" i="29"/>
  <c r="U242" i="29"/>
  <c r="V242" i="29"/>
  <c r="W242" i="29"/>
  <c r="A243" i="29"/>
  <c r="B243" i="29"/>
  <c r="I243" i="29"/>
  <c r="J243" i="29"/>
  <c r="K243" i="29"/>
  <c r="L243" i="29"/>
  <c r="M243" i="29"/>
  <c r="N243" i="29"/>
  <c r="P243" i="29"/>
  <c r="Q243" i="29"/>
  <c r="R243" i="29"/>
  <c r="S243" i="29"/>
  <c r="T243" i="29"/>
  <c r="U243" i="29"/>
  <c r="V243" i="29"/>
  <c r="W243" i="29"/>
  <c r="A244" i="29"/>
  <c r="B244" i="29"/>
  <c r="I244" i="29"/>
  <c r="J244" i="29"/>
  <c r="K244" i="29"/>
  <c r="L244" i="29"/>
  <c r="M244" i="29"/>
  <c r="N244" i="29"/>
  <c r="P244" i="29"/>
  <c r="Q244" i="29"/>
  <c r="R244" i="29"/>
  <c r="S244" i="29"/>
  <c r="T244" i="29"/>
  <c r="U244" i="29"/>
  <c r="V244" i="29"/>
  <c r="W244" i="29"/>
  <c r="A245" i="29"/>
  <c r="B245" i="29"/>
  <c r="I245" i="29"/>
  <c r="J245" i="29"/>
  <c r="K245" i="29"/>
  <c r="L245" i="29"/>
  <c r="M245" i="29"/>
  <c r="N245" i="29"/>
  <c r="P245" i="29"/>
  <c r="Q245" i="29"/>
  <c r="R245" i="29"/>
  <c r="S245" i="29"/>
  <c r="T245" i="29"/>
  <c r="U245" i="29"/>
  <c r="V245" i="29"/>
  <c r="W245" i="29"/>
  <c r="A246" i="29"/>
  <c r="B246" i="29"/>
  <c r="I246" i="29"/>
  <c r="J246" i="29"/>
  <c r="K246" i="29"/>
  <c r="L246" i="29"/>
  <c r="M246" i="29"/>
  <c r="N246" i="29"/>
  <c r="P246" i="29"/>
  <c r="Q246" i="29"/>
  <c r="R246" i="29"/>
  <c r="S246" i="29"/>
  <c r="T246" i="29"/>
  <c r="U246" i="29"/>
  <c r="V246" i="29"/>
  <c r="W246" i="29"/>
  <c r="A247" i="29"/>
  <c r="B247" i="29"/>
  <c r="I247" i="29"/>
  <c r="J247" i="29"/>
  <c r="K247" i="29"/>
  <c r="L247" i="29"/>
  <c r="M247" i="29"/>
  <c r="N247" i="29"/>
  <c r="P247" i="29"/>
  <c r="Q247" i="29"/>
  <c r="R247" i="29"/>
  <c r="S247" i="29"/>
  <c r="T247" i="29"/>
  <c r="U247" i="29"/>
  <c r="V247" i="29"/>
  <c r="W247" i="29"/>
  <c r="A248" i="29"/>
  <c r="B248" i="29"/>
  <c r="I248" i="29"/>
  <c r="J248" i="29"/>
  <c r="K248" i="29"/>
  <c r="L248" i="29"/>
  <c r="M248" i="29"/>
  <c r="N248" i="29"/>
  <c r="P248" i="29"/>
  <c r="Q248" i="29"/>
  <c r="R248" i="29"/>
  <c r="S248" i="29"/>
  <c r="T248" i="29"/>
  <c r="U248" i="29"/>
  <c r="V248" i="29"/>
  <c r="W248" i="29"/>
  <c r="A249" i="29"/>
  <c r="B249" i="29"/>
  <c r="I249" i="29"/>
  <c r="J249" i="29"/>
  <c r="K249" i="29"/>
  <c r="L249" i="29"/>
  <c r="M249" i="29"/>
  <c r="N249" i="29"/>
  <c r="P249" i="29"/>
  <c r="Q249" i="29"/>
  <c r="R249" i="29"/>
  <c r="S249" i="29"/>
  <c r="T249" i="29"/>
  <c r="U249" i="29"/>
  <c r="V249" i="29"/>
  <c r="W249" i="29"/>
  <c r="A250" i="29"/>
  <c r="B250" i="29"/>
  <c r="I250" i="29"/>
  <c r="J250" i="29"/>
  <c r="K250" i="29"/>
  <c r="L250" i="29"/>
  <c r="M250" i="29"/>
  <c r="N250" i="29"/>
  <c r="P250" i="29"/>
  <c r="Q250" i="29"/>
  <c r="R250" i="29"/>
  <c r="S250" i="29"/>
  <c r="T250" i="29"/>
  <c r="U250" i="29"/>
  <c r="V250" i="29"/>
  <c r="W250" i="29"/>
  <c r="A251" i="29"/>
  <c r="B251" i="29"/>
  <c r="I251" i="29"/>
  <c r="J251" i="29"/>
  <c r="K251" i="29"/>
  <c r="L251" i="29"/>
  <c r="M251" i="29"/>
  <c r="N251" i="29"/>
  <c r="P251" i="29"/>
  <c r="Q251" i="29"/>
  <c r="R251" i="29"/>
  <c r="S251" i="29"/>
  <c r="T251" i="29"/>
  <c r="U251" i="29"/>
  <c r="V251" i="29"/>
  <c r="W251" i="29"/>
  <c r="A252" i="29"/>
  <c r="B252" i="29"/>
  <c r="I252" i="29"/>
  <c r="J252" i="29"/>
  <c r="K252" i="29"/>
  <c r="L252" i="29"/>
  <c r="M252" i="29"/>
  <c r="N252" i="29"/>
  <c r="P252" i="29"/>
  <c r="Q252" i="29"/>
  <c r="R252" i="29"/>
  <c r="S252" i="29"/>
  <c r="T252" i="29"/>
  <c r="U252" i="29"/>
  <c r="V252" i="29"/>
  <c r="W252" i="29"/>
  <c r="A253" i="29"/>
  <c r="B253" i="29"/>
  <c r="I253" i="29"/>
  <c r="J253" i="29"/>
  <c r="K253" i="29"/>
  <c r="L253" i="29"/>
  <c r="M253" i="29"/>
  <c r="N253" i="29"/>
  <c r="P253" i="29"/>
  <c r="Q253" i="29"/>
  <c r="R253" i="29"/>
  <c r="S253" i="29"/>
  <c r="T253" i="29"/>
  <c r="U253" i="29"/>
  <c r="V253" i="29"/>
  <c r="W253" i="29"/>
  <c r="A254" i="29"/>
  <c r="B254" i="29"/>
  <c r="I254" i="29"/>
  <c r="J254" i="29"/>
  <c r="K254" i="29"/>
  <c r="L254" i="29"/>
  <c r="M254" i="29"/>
  <c r="N254" i="29"/>
  <c r="P254" i="29"/>
  <c r="Q254" i="29"/>
  <c r="R254" i="29"/>
  <c r="S254" i="29"/>
  <c r="T254" i="29"/>
  <c r="U254" i="29"/>
  <c r="V254" i="29"/>
  <c r="W254" i="29"/>
  <c r="A255" i="29"/>
  <c r="B255" i="29"/>
  <c r="I255" i="29"/>
  <c r="J255" i="29"/>
  <c r="K255" i="29"/>
  <c r="L255" i="29"/>
  <c r="M255" i="29"/>
  <c r="N255" i="29"/>
  <c r="P255" i="29"/>
  <c r="Q255" i="29"/>
  <c r="R255" i="29"/>
  <c r="S255" i="29"/>
  <c r="T255" i="29"/>
  <c r="U255" i="29"/>
  <c r="V255" i="29"/>
  <c r="W255" i="29"/>
  <c r="A256" i="29"/>
  <c r="B256" i="29"/>
  <c r="I256" i="29"/>
  <c r="J256" i="29"/>
  <c r="K256" i="29"/>
  <c r="L256" i="29"/>
  <c r="M256" i="29"/>
  <c r="N256" i="29"/>
  <c r="P256" i="29"/>
  <c r="Q256" i="29"/>
  <c r="R256" i="29"/>
  <c r="S256" i="29"/>
  <c r="T256" i="29"/>
  <c r="U256" i="29"/>
  <c r="V256" i="29"/>
  <c r="W256" i="29"/>
  <c r="A257" i="29"/>
  <c r="B257" i="29"/>
  <c r="I257" i="29"/>
  <c r="J257" i="29"/>
  <c r="K257" i="29"/>
  <c r="L257" i="29"/>
  <c r="M257" i="29"/>
  <c r="N257" i="29"/>
  <c r="P257" i="29"/>
  <c r="Q257" i="29"/>
  <c r="R257" i="29"/>
  <c r="S257" i="29"/>
  <c r="T257" i="29"/>
  <c r="U257" i="29"/>
  <c r="V257" i="29"/>
  <c r="W257" i="29"/>
  <c r="A258" i="29"/>
  <c r="B258" i="29"/>
  <c r="I258" i="29"/>
  <c r="J258" i="29"/>
  <c r="K258" i="29"/>
  <c r="L258" i="29"/>
  <c r="M258" i="29"/>
  <c r="N258" i="29"/>
  <c r="P258" i="29"/>
  <c r="Q258" i="29"/>
  <c r="R258" i="29"/>
  <c r="S258" i="29"/>
  <c r="T258" i="29"/>
  <c r="U258" i="29"/>
  <c r="V258" i="29"/>
  <c r="W258" i="29"/>
  <c r="A259" i="29"/>
  <c r="B259" i="29"/>
  <c r="I259" i="29"/>
  <c r="J259" i="29"/>
  <c r="K259" i="29"/>
  <c r="L259" i="29"/>
  <c r="M259" i="29"/>
  <c r="N259" i="29"/>
  <c r="P259" i="29"/>
  <c r="Q259" i="29"/>
  <c r="R259" i="29"/>
  <c r="S259" i="29"/>
  <c r="T259" i="29"/>
  <c r="U259" i="29"/>
  <c r="V259" i="29"/>
  <c r="W259" i="29"/>
  <c r="A260" i="29"/>
  <c r="B260" i="29"/>
  <c r="I260" i="29"/>
  <c r="J260" i="29"/>
  <c r="K260" i="29"/>
  <c r="L260" i="29"/>
  <c r="M260" i="29"/>
  <c r="N260" i="29"/>
  <c r="P260" i="29"/>
  <c r="Q260" i="29"/>
  <c r="R260" i="29"/>
  <c r="S260" i="29"/>
  <c r="T260" i="29"/>
  <c r="U260" i="29"/>
  <c r="V260" i="29"/>
  <c r="W260" i="29"/>
  <c r="A261" i="29"/>
  <c r="B261" i="29"/>
  <c r="I261" i="29"/>
  <c r="J261" i="29"/>
  <c r="K261" i="29"/>
  <c r="L261" i="29"/>
  <c r="M261" i="29"/>
  <c r="N261" i="29"/>
  <c r="P261" i="29"/>
  <c r="Q261" i="29"/>
  <c r="R261" i="29"/>
  <c r="S261" i="29"/>
  <c r="T261" i="29"/>
  <c r="U261" i="29"/>
  <c r="V261" i="29"/>
  <c r="W261" i="29"/>
  <c r="A262" i="29"/>
  <c r="B262" i="29"/>
  <c r="I262" i="29"/>
  <c r="J262" i="29"/>
  <c r="K262" i="29"/>
  <c r="L262" i="29"/>
  <c r="M262" i="29"/>
  <c r="N262" i="29"/>
  <c r="P262" i="29"/>
  <c r="Q262" i="29"/>
  <c r="R262" i="29"/>
  <c r="S262" i="29"/>
  <c r="T262" i="29"/>
  <c r="U262" i="29"/>
  <c r="V262" i="29"/>
  <c r="W262" i="29"/>
  <c r="A263" i="29"/>
  <c r="B263" i="29"/>
  <c r="I263" i="29"/>
  <c r="J263" i="29"/>
  <c r="K263" i="29"/>
  <c r="L263" i="29"/>
  <c r="M263" i="29"/>
  <c r="N263" i="29"/>
  <c r="P263" i="29"/>
  <c r="Q263" i="29"/>
  <c r="R263" i="29"/>
  <c r="S263" i="29"/>
  <c r="T263" i="29"/>
  <c r="U263" i="29"/>
  <c r="V263" i="29"/>
  <c r="W263" i="29"/>
  <c r="A264" i="29"/>
  <c r="B264" i="29"/>
  <c r="I264" i="29"/>
  <c r="J264" i="29"/>
  <c r="K264" i="29"/>
  <c r="L264" i="29"/>
  <c r="M264" i="29"/>
  <c r="N264" i="29"/>
  <c r="P264" i="29"/>
  <c r="Q264" i="29"/>
  <c r="R264" i="29"/>
  <c r="S264" i="29"/>
  <c r="T264" i="29"/>
  <c r="U264" i="29"/>
  <c r="V264" i="29"/>
  <c r="W264" i="29"/>
  <c r="A265" i="29"/>
  <c r="B265" i="29"/>
  <c r="I265" i="29"/>
  <c r="J265" i="29"/>
  <c r="K265" i="29"/>
  <c r="L265" i="29"/>
  <c r="M265" i="29"/>
  <c r="N265" i="29"/>
  <c r="P265" i="29"/>
  <c r="Q265" i="29"/>
  <c r="R265" i="29"/>
  <c r="S265" i="29"/>
  <c r="T265" i="29"/>
  <c r="U265" i="29"/>
  <c r="V265" i="29"/>
  <c r="W265" i="29"/>
  <c r="A266" i="29"/>
  <c r="B266" i="29"/>
  <c r="I266" i="29"/>
  <c r="J266" i="29"/>
  <c r="K266" i="29"/>
  <c r="L266" i="29"/>
  <c r="M266" i="29"/>
  <c r="N266" i="29"/>
  <c r="P266" i="29"/>
  <c r="Q266" i="29"/>
  <c r="R266" i="29"/>
  <c r="S266" i="29"/>
  <c r="T266" i="29"/>
  <c r="U266" i="29"/>
  <c r="V266" i="29"/>
  <c r="W266" i="29"/>
  <c r="A267" i="29"/>
  <c r="B267" i="29"/>
  <c r="I267" i="29"/>
  <c r="J267" i="29"/>
  <c r="K267" i="29"/>
  <c r="L267" i="29"/>
  <c r="M267" i="29"/>
  <c r="N267" i="29"/>
  <c r="P267" i="29"/>
  <c r="Q267" i="29"/>
  <c r="R267" i="29"/>
  <c r="S267" i="29"/>
  <c r="T267" i="29"/>
  <c r="U267" i="29"/>
  <c r="V267" i="29"/>
  <c r="W267" i="29"/>
  <c r="A268" i="29"/>
  <c r="B268" i="29"/>
  <c r="I268" i="29"/>
  <c r="J268" i="29"/>
  <c r="K268" i="29"/>
  <c r="L268" i="29"/>
  <c r="M268" i="29"/>
  <c r="N268" i="29"/>
  <c r="P268" i="29"/>
  <c r="Q268" i="29"/>
  <c r="R268" i="29"/>
  <c r="S268" i="29"/>
  <c r="T268" i="29"/>
  <c r="U268" i="29"/>
  <c r="V268" i="29"/>
  <c r="W268" i="29"/>
  <c r="A269" i="29"/>
  <c r="B269" i="29"/>
  <c r="I269" i="29"/>
  <c r="J269" i="29"/>
  <c r="K269" i="29"/>
  <c r="L269" i="29"/>
  <c r="M269" i="29"/>
  <c r="N269" i="29"/>
  <c r="P269" i="29"/>
  <c r="Q269" i="29"/>
  <c r="R269" i="29"/>
  <c r="S269" i="29"/>
  <c r="T269" i="29"/>
  <c r="U269" i="29"/>
  <c r="V269" i="29"/>
  <c r="W269" i="29"/>
  <c r="A270" i="29"/>
  <c r="B270" i="29"/>
  <c r="I270" i="29"/>
  <c r="J270" i="29"/>
  <c r="K270" i="29"/>
  <c r="L270" i="29"/>
  <c r="M270" i="29"/>
  <c r="N270" i="29"/>
  <c r="P270" i="29"/>
  <c r="Q270" i="29"/>
  <c r="R270" i="29"/>
  <c r="S270" i="29"/>
  <c r="T270" i="29"/>
  <c r="U270" i="29"/>
  <c r="V270" i="29"/>
  <c r="W270" i="29"/>
  <c r="A271" i="29"/>
  <c r="B271" i="29"/>
  <c r="I271" i="29"/>
  <c r="J271" i="29"/>
  <c r="K271" i="29"/>
  <c r="L271" i="29"/>
  <c r="M271" i="29"/>
  <c r="N271" i="29"/>
  <c r="P271" i="29"/>
  <c r="Q271" i="29"/>
  <c r="R271" i="29"/>
  <c r="S271" i="29"/>
  <c r="T271" i="29"/>
  <c r="U271" i="29"/>
  <c r="V271" i="29"/>
  <c r="W271" i="29"/>
  <c r="A272" i="29"/>
  <c r="B272" i="29"/>
  <c r="I272" i="29"/>
  <c r="J272" i="29"/>
  <c r="K272" i="29"/>
  <c r="L272" i="29"/>
  <c r="M272" i="29"/>
  <c r="N272" i="29"/>
  <c r="P272" i="29"/>
  <c r="Q272" i="29"/>
  <c r="R272" i="29"/>
  <c r="S272" i="29"/>
  <c r="T272" i="29"/>
  <c r="U272" i="29"/>
  <c r="V272" i="29"/>
  <c r="W272" i="29"/>
  <c r="A273" i="29"/>
  <c r="B273" i="29"/>
  <c r="I273" i="29"/>
  <c r="J273" i="29"/>
  <c r="K273" i="29"/>
  <c r="L273" i="29"/>
  <c r="M273" i="29"/>
  <c r="N273" i="29"/>
  <c r="P273" i="29"/>
  <c r="Q273" i="29"/>
  <c r="R273" i="29"/>
  <c r="S273" i="29"/>
  <c r="T273" i="29"/>
  <c r="U273" i="29"/>
  <c r="V273" i="29"/>
  <c r="W273" i="29"/>
  <c r="A274" i="29"/>
  <c r="B274" i="29"/>
  <c r="I274" i="29"/>
  <c r="J274" i="29"/>
  <c r="K274" i="29"/>
  <c r="L274" i="29"/>
  <c r="M274" i="29"/>
  <c r="N274" i="29"/>
  <c r="P274" i="29"/>
  <c r="Q274" i="29"/>
  <c r="R274" i="29"/>
  <c r="S274" i="29"/>
  <c r="T274" i="29"/>
  <c r="U274" i="29"/>
  <c r="V274" i="29"/>
  <c r="W274" i="29"/>
  <c r="A275" i="29"/>
  <c r="B275" i="29"/>
  <c r="I275" i="29"/>
  <c r="J275" i="29"/>
  <c r="K275" i="29"/>
  <c r="L275" i="29"/>
  <c r="M275" i="29"/>
  <c r="N275" i="29"/>
  <c r="P275" i="29"/>
  <c r="Q275" i="29"/>
  <c r="R275" i="29"/>
  <c r="S275" i="29"/>
  <c r="T275" i="29"/>
  <c r="U275" i="29"/>
  <c r="V275" i="29"/>
  <c r="W275" i="29"/>
  <c r="A276" i="29"/>
  <c r="B276" i="29"/>
  <c r="I276" i="29"/>
  <c r="J276" i="29"/>
  <c r="K276" i="29"/>
  <c r="L276" i="29"/>
  <c r="M276" i="29"/>
  <c r="N276" i="29"/>
  <c r="P276" i="29"/>
  <c r="Q276" i="29"/>
  <c r="R276" i="29"/>
  <c r="S276" i="29"/>
  <c r="T276" i="29"/>
  <c r="U276" i="29"/>
  <c r="V276" i="29"/>
  <c r="W276" i="29"/>
  <c r="A277" i="29"/>
  <c r="B277" i="29"/>
  <c r="I277" i="29"/>
  <c r="J277" i="29"/>
  <c r="K277" i="29"/>
  <c r="L277" i="29"/>
  <c r="M277" i="29"/>
  <c r="N277" i="29"/>
  <c r="P277" i="29"/>
  <c r="Q277" i="29"/>
  <c r="R277" i="29"/>
  <c r="S277" i="29"/>
  <c r="T277" i="29"/>
  <c r="U277" i="29"/>
  <c r="V277" i="29"/>
  <c r="W277" i="29"/>
  <c r="A278" i="29"/>
  <c r="B278" i="29"/>
  <c r="I278" i="29"/>
  <c r="J278" i="29"/>
  <c r="K278" i="29"/>
  <c r="L278" i="29"/>
  <c r="M278" i="29"/>
  <c r="N278" i="29"/>
  <c r="P278" i="29"/>
  <c r="Q278" i="29"/>
  <c r="R278" i="29"/>
  <c r="S278" i="29"/>
  <c r="T278" i="29"/>
  <c r="U278" i="29"/>
  <c r="V278" i="29"/>
  <c r="W278" i="29"/>
  <c r="A279" i="29"/>
  <c r="B279" i="29"/>
  <c r="I279" i="29"/>
  <c r="J279" i="29"/>
  <c r="K279" i="29"/>
  <c r="L279" i="29"/>
  <c r="M279" i="29"/>
  <c r="N279" i="29"/>
  <c r="P279" i="29"/>
  <c r="Q279" i="29"/>
  <c r="R279" i="29"/>
  <c r="S279" i="29"/>
  <c r="T279" i="29"/>
  <c r="U279" i="29"/>
  <c r="V279" i="29"/>
  <c r="W279" i="29"/>
  <c r="A280" i="29"/>
  <c r="B280" i="29"/>
  <c r="I280" i="29"/>
  <c r="J280" i="29"/>
  <c r="K280" i="29"/>
  <c r="L280" i="29"/>
  <c r="M280" i="29"/>
  <c r="N280" i="29"/>
  <c r="P280" i="29"/>
  <c r="Q280" i="29"/>
  <c r="R280" i="29"/>
  <c r="S280" i="29"/>
  <c r="T280" i="29"/>
  <c r="U280" i="29"/>
  <c r="V280" i="29"/>
  <c r="W280" i="29"/>
  <c r="A281" i="29"/>
  <c r="B281" i="29"/>
  <c r="I281" i="29"/>
  <c r="J281" i="29"/>
  <c r="K281" i="29"/>
  <c r="L281" i="29"/>
  <c r="M281" i="29"/>
  <c r="N281" i="29"/>
  <c r="P281" i="29"/>
  <c r="Q281" i="29"/>
  <c r="R281" i="29"/>
  <c r="S281" i="29"/>
  <c r="T281" i="29"/>
  <c r="U281" i="29"/>
  <c r="V281" i="29"/>
  <c r="W281" i="29"/>
  <c r="A282" i="29"/>
  <c r="B282" i="29"/>
  <c r="I282" i="29"/>
  <c r="J282" i="29"/>
  <c r="K282" i="29"/>
  <c r="L282" i="29"/>
  <c r="M282" i="29"/>
  <c r="N282" i="29"/>
  <c r="P282" i="29"/>
  <c r="Q282" i="29"/>
  <c r="R282" i="29"/>
  <c r="S282" i="29"/>
  <c r="T282" i="29"/>
  <c r="U282" i="29"/>
  <c r="V282" i="29"/>
  <c r="W282" i="29"/>
  <c r="A283" i="29"/>
  <c r="B283" i="29"/>
  <c r="I283" i="29"/>
  <c r="J283" i="29"/>
  <c r="K283" i="29"/>
  <c r="L283" i="29"/>
  <c r="M283" i="29"/>
  <c r="N283" i="29"/>
  <c r="P283" i="29"/>
  <c r="Q283" i="29"/>
  <c r="R283" i="29"/>
  <c r="S283" i="29"/>
  <c r="T283" i="29"/>
  <c r="U283" i="29"/>
  <c r="V283" i="29"/>
  <c r="W283" i="29"/>
  <c r="A284" i="29"/>
  <c r="B284" i="29"/>
  <c r="I284" i="29"/>
  <c r="J284" i="29"/>
  <c r="K284" i="29"/>
  <c r="L284" i="29"/>
  <c r="M284" i="29"/>
  <c r="N284" i="29"/>
  <c r="P284" i="29"/>
  <c r="Q284" i="29"/>
  <c r="R284" i="29"/>
  <c r="S284" i="29"/>
  <c r="T284" i="29"/>
  <c r="U284" i="29"/>
  <c r="V284" i="29"/>
  <c r="W284" i="29"/>
  <c r="A285" i="29"/>
  <c r="B285" i="29"/>
  <c r="I285" i="29"/>
  <c r="J285" i="29"/>
  <c r="K285" i="29"/>
  <c r="L285" i="29"/>
  <c r="M285" i="29"/>
  <c r="N285" i="29"/>
  <c r="P285" i="29"/>
  <c r="Q285" i="29"/>
  <c r="R285" i="29"/>
  <c r="S285" i="29"/>
  <c r="T285" i="29"/>
  <c r="U285" i="29"/>
  <c r="V285" i="29"/>
  <c r="W285" i="29"/>
  <c r="A286" i="29"/>
  <c r="B286" i="29"/>
  <c r="I286" i="29"/>
  <c r="J286" i="29"/>
  <c r="K286" i="29"/>
  <c r="L286" i="29"/>
  <c r="M286" i="29"/>
  <c r="N286" i="29"/>
  <c r="P286" i="29"/>
  <c r="Q286" i="29"/>
  <c r="R286" i="29"/>
  <c r="S286" i="29"/>
  <c r="T286" i="29"/>
  <c r="U286" i="29"/>
  <c r="V286" i="29"/>
  <c r="W286" i="29"/>
  <c r="A287" i="29"/>
  <c r="B287" i="29"/>
  <c r="I287" i="29"/>
  <c r="J287" i="29"/>
  <c r="K287" i="29"/>
  <c r="L287" i="29"/>
  <c r="M287" i="29"/>
  <c r="N287" i="29"/>
  <c r="P287" i="29"/>
  <c r="Q287" i="29"/>
  <c r="R287" i="29"/>
  <c r="S287" i="29"/>
  <c r="T287" i="29"/>
  <c r="U287" i="29"/>
  <c r="V287" i="29"/>
  <c r="W287" i="29"/>
  <c r="A288" i="29"/>
  <c r="B288" i="29"/>
  <c r="I288" i="29"/>
  <c r="J288" i="29"/>
  <c r="K288" i="29"/>
  <c r="L288" i="29"/>
  <c r="M288" i="29"/>
  <c r="N288" i="29"/>
  <c r="P288" i="29"/>
  <c r="Q288" i="29"/>
  <c r="R288" i="29"/>
  <c r="S288" i="29"/>
  <c r="T288" i="29"/>
  <c r="U288" i="29"/>
  <c r="V288" i="29"/>
  <c r="W288" i="29"/>
  <c r="A289" i="29"/>
  <c r="B289" i="29"/>
  <c r="I289" i="29"/>
  <c r="J289" i="29"/>
  <c r="K289" i="29"/>
  <c r="L289" i="29"/>
  <c r="M289" i="29"/>
  <c r="N289" i="29"/>
  <c r="P289" i="29"/>
  <c r="Q289" i="29"/>
  <c r="R289" i="29"/>
  <c r="S289" i="29"/>
  <c r="T289" i="29"/>
  <c r="U289" i="29"/>
  <c r="V289" i="29"/>
  <c r="W289" i="29"/>
  <c r="A290" i="29"/>
  <c r="B290" i="29"/>
  <c r="I290" i="29"/>
  <c r="J290" i="29"/>
  <c r="K290" i="29"/>
  <c r="L290" i="29"/>
  <c r="M290" i="29"/>
  <c r="N290" i="29"/>
  <c r="P290" i="29"/>
  <c r="Q290" i="29"/>
  <c r="R290" i="29"/>
  <c r="S290" i="29"/>
  <c r="T290" i="29"/>
  <c r="U290" i="29"/>
  <c r="V290" i="29"/>
  <c r="W290" i="29"/>
  <c r="A291" i="29"/>
  <c r="B291" i="29"/>
  <c r="I291" i="29"/>
  <c r="J291" i="29"/>
  <c r="K291" i="29"/>
  <c r="L291" i="29"/>
  <c r="M291" i="29"/>
  <c r="N291" i="29"/>
  <c r="P291" i="29"/>
  <c r="Q291" i="29"/>
  <c r="R291" i="29"/>
  <c r="S291" i="29"/>
  <c r="T291" i="29"/>
  <c r="U291" i="29"/>
  <c r="V291" i="29"/>
  <c r="W291" i="29"/>
  <c r="A292" i="29"/>
  <c r="B292" i="29"/>
  <c r="I292" i="29"/>
  <c r="J292" i="29"/>
  <c r="K292" i="29"/>
  <c r="L292" i="29"/>
  <c r="M292" i="29"/>
  <c r="N292" i="29"/>
  <c r="P292" i="29"/>
  <c r="Q292" i="29"/>
  <c r="R292" i="29"/>
  <c r="S292" i="29"/>
  <c r="T292" i="29"/>
  <c r="U292" i="29"/>
  <c r="V292" i="29"/>
  <c r="W292" i="29"/>
  <c r="A293" i="29"/>
  <c r="B293" i="29"/>
  <c r="I293" i="29"/>
  <c r="J293" i="29"/>
  <c r="K293" i="29"/>
  <c r="L293" i="29"/>
  <c r="M293" i="29"/>
  <c r="N293" i="29"/>
  <c r="P293" i="29"/>
  <c r="Q293" i="29"/>
  <c r="R293" i="29"/>
  <c r="S293" i="29"/>
  <c r="T293" i="29"/>
  <c r="U293" i="29"/>
  <c r="V293" i="29"/>
  <c r="W293" i="29"/>
  <c r="A294" i="29"/>
  <c r="B294" i="29"/>
  <c r="I294" i="29"/>
  <c r="J294" i="29"/>
  <c r="K294" i="29"/>
  <c r="L294" i="29"/>
  <c r="M294" i="29"/>
  <c r="N294" i="29"/>
  <c r="P294" i="29"/>
  <c r="Q294" i="29"/>
  <c r="R294" i="29"/>
  <c r="S294" i="29"/>
  <c r="T294" i="29"/>
  <c r="U294" i="29"/>
  <c r="V294" i="29"/>
  <c r="W294" i="29"/>
  <c r="A295" i="29"/>
  <c r="B295" i="29"/>
  <c r="I295" i="29"/>
  <c r="J295" i="29"/>
  <c r="K295" i="29"/>
  <c r="L295" i="29"/>
  <c r="M295" i="29"/>
  <c r="N295" i="29"/>
  <c r="P295" i="29"/>
  <c r="Q295" i="29"/>
  <c r="R295" i="29"/>
  <c r="S295" i="29"/>
  <c r="T295" i="29"/>
  <c r="U295" i="29"/>
  <c r="V295" i="29"/>
  <c r="W295" i="29"/>
  <c r="A296" i="29"/>
  <c r="B296" i="29"/>
  <c r="I296" i="29"/>
  <c r="J296" i="29"/>
  <c r="K296" i="29"/>
  <c r="L296" i="29"/>
  <c r="M296" i="29"/>
  <c r="N296" i="29"/>
  <c r="P296" i="29"/>
  <c r="Q296" i="29"/>
  <c r="R296" i="29"/>
  <c r="S296" i="29"/>
  <c r="T296" i="29"/>
  <c r="U296" i="29"/>
  <c r="V296" i="29"/>
  <c r="W296" i="29"/>
  <c r="A297" i="29"/>
  <c r="B297" i="29"/>
  <c r="I297" i="29"/>
  <c r="J297" i="29"/>
  <c r="K297" i="29"/>
  <c r="L297" i="29"/>
  <c r="M297" i="29"/>
  <c r="N297" i="29"/>
  <c r="P297" i="29"/>
  <c r="Q297" i="29"/>
  <c r="R297" i="29"/>
  <c r="S297" i="29"/>
  <c r="T297" i="29"/>
  <c r="U297" i="29"/>
  <c r="V297" i="29"/>
  <c r="W297" i="29"/>
  <c r="A298" i="29"/>
  <c r="B298" i="29"/>
  <c r="I298" i="29"/>
  <c r="J298" i="29"/>
  <c r="K298" i="29"/>
  <c r="L298" i="29"/>
  <c r="M298" i="29"/>
  <c r="N298" i="29"/>
  <c r="P298" i="29"/>
  <c r="Q298" i="29"/>
  <c r="R298" i="29"/>
  <c r="S298" i="29"/>
  <c r="T298" i="29"/>
  <c r="U298" i="29"/>
  <c r="V298" i="29"/>
  <c r="W298" i="29"/>
  <c r="A299" i="29"/>
  <c r="B299" i="29"/>
  <c r="I299" i="29"/>
  <c r="J299" i="29"/>
  <c r="K299" i="29"/>
  <c r="L299" i="29"/>
  <c r="M299" i="29"/>
  <c r="N299" i="29"/>
  <c r="P299" i="29"/>
  <c r="Q299" i="29"/>
  <c r="R299" i="29"/>
  <c r="S299" i="29"/>
  <c r="T299" i="29"/>
  <c r="U299" i="29"/>
  <c r="V299" i="29"/>
  <c r="W299" i="29"/>
  <c r="A300" i="29"/>
  <c r="B300" i="29"/>
  <c r="I300" i="29"/>
  <c r="J300" i="29"/>
  <c r="K300" i="29"/>
  <c r="L300" i="29"/>
  <c r="M300" i="29"/>
  <c r="N300" i="29"/>
  <c r="P300" i="29"/>
  <c r="Q300" i="29"/>
  <c r="R300" i="29"/>
  <c r="S300" i="29"/>
  <c r="T300" i="29"/>
  <c r="U300" i="29"/>
  <c r="V300" i="29"/>
  <c r="W300" i="29"/>
  <c r="A301" i="29"/>
  <c r="B301" i="29"/>
  <c r="I301" i="29"/>
  <c r="J301" i="29"/>
  <c r="K301" i="29"/>
  <c r="L301" i="29"/>
  <c r="M301" i="29"/>
  <c r="N301" i="29"/>
  <c r="P301" i="29"/>
  <c r="Q301" i="29"/>
  <c r="R301" i="29"/>
  <c r="S301" i="29"/>
  <c r="T301" i="29"/>
  <c r="U301" i="29"/>
  <c r="V301" i="29"/>
  <c r="W301" i="29"/>
  <c r="A302" i="29"/>
  <c r="B302" i="29"/>
  <c r="I302" i="29"/>
  <c r="J302" i="29"/>
  <c r="K302" i="29"/>
  <c r="L302" i="29"/>
  <c r="M302" i="29"/>
  <c r="N302" i="29"/>
  <c r="P302" i="29"/>
  <c r="Q302" i="29"/>
  <c r="R302" i="29"/>
  <c r="S302" i="29"/>
  <c r="T302" i="29"/>
  <c r="U302" i="29"/>
  <c r="V302" i="29"/>
  <c r="W302" i="29"/>
  <c r="A303" i="29"/>
  <c r="B303" i="29"/>
  <c r="I303" i="29"/>
  <c r="J303" i="29"/>
  <c r="K303" i="29"/>
  <c r="L303" i="29"/>
  <c r="M303" i="29"/>
  <c r="N303" i="29"/>
  <c r="P303" i="29"/>
  <c r="Q303" i="29"/>
  <c r="R303" i="29"/>
  <c r="S303" i="29"/>
  <c r="T303" i="29"/>
  <c r="U303" i="29"/>
  <c r="V303" i="29"/>
  <c r="W303" i="29"/>
  <c r="A304" i="29"/>
  <c r="B304" i="29"/>
  <c r="I304" i="29"/>
  <c r="J304" i="29"/>
  <c r="K304" i="29"/>
  <c r="L304" i="29"/>
  <c r="M304" i="29"/>
  <c r="N304" i="29"/>
  <c r="P304" i="29"/>
  <c r="Q304" i="29"/>
  <c r="R304" i="29"/>
  <c r="S304" i="29"/>
  <c r="T304" i="29"/>
  <c r="U304" i="29"/>
  <c r="V304" i="29"/>
  <c r="W304" i="29"/>
  <c r="A305" i="29"/>
  <c r="B305" i="29"/>
  <c r="I305" i="29"/>
  <c r="J305" i="29"/>
  <c r="K305" i="29"/>
  <c r="L305" i="29"/>
  <c r="M305" i="29"/>
  <c r="N305" i="29"/>
  <c r="P305" i="29"/>
  <c r="Q305" i="29"/>
  <c r="R305" i="29"/>
  <c r="S305" i="29"/>
  <c r="T305" i="29"/>
  <c r="U305" i="29"/>
  <c r="V305" i="29"/>
  <c r="W305" i="29"/>
  <c r="A306" i="29"/>
  <c r="B306" i="29"/>
  <c r="I306" i="29"/>
  <c r="J306" i="29"/>
  <c r="K306" i="29"/>
  <c r="L306" i="29"/>
  <c r="M306" i="29"/>
  <c r="N306" i="29"/>
  <c r="P306" i="29"/>
  <c r="Q306" i="29"/>
  <c r="R306" i="29"/>
  <c r="S306" i="29"/>
  <c r="T306" i="29"/>
  <c r="U306" i="29"/>
  <c r="V306" i="29"/>
  <c r="W306" i="29"/>
  <c r="A307" i="29"/>
  <c r="B307" i="29"/>
  <c r="I307" i="29"/>
  <c r="J307" i="29"/>
  <c r="K307" i="29"/>
  <c r="L307" i="29"/>
  <c r="M307" i="29"/>
  <c r="N307" i="29"/>
  <c r="P307" i="29"/>
  <c r="Q307" i="29"/>
  <c r="R307" i="29"/>
  <c r="S307" i="29"/>
  <c r="T307" i="29"/>
  <c r="U307" i="29"/>
  <c r="V307" i="29"/>
  <c r="W307" i="29"/>
  <c r="A308" i="29"/>
  <c r="B308" i="29"/>
  <c r="I308" i="29"/>
  <c r="J308" i="29"/>
  <c r="K308" i="29"/>
  <c r="L308" i="29"/>
  <c r="M308" i="29"/>
  <c r="N308" i="29"/>
  <c r="P308" i="29"/>
  <c r="Q308" i="29"/>
  <c r="R308" i="29"/>
  <c r="S308" i="29"/>
  <c r="T308" i="29"/>
  <c r="U308" i="29"/>
  <c r="V308" i="29"/>
  <c r="W308" i="29"/>
  <c r="A309" i="29"/>
  <c r="B309" i="29"/>
  <c r="I309" i="29"/>
  <c r="J309" i="29"/>
  <c r="K309" i="29"/>
  <c r="L309" i="29"/>
  <c r="M309" i="29"/>
  <c r="N309" i="29"/>
  <c r="P309" i="29"/>
  <c r="Q309" i="29"/>
  <c r="R309" i="29"/>
  <c r="S309" i="29"/>
  <c r="T309" i="29"/>
  <c r="U309" i="29"/>
  <c r="V309" i="29"/>
  <c r="W309" i="29"/>
  <c r="A310" i="29"/>
  <c r="B310" i="29"/>
  <c r="I310" i="29"/>
  <c r="J310" i="29"/>
  <c r="K310" i="29"/>
  <c r="L310" i="29"/>
  <c r="M310" i="29"/>
  <c r="N310" i="29"/>
  <c r="P310" i="29"/>
  <c r="Q310" i="29"/>
  <c r="R310" i="29"/>
  <c r="S310" i="29"/>
  <c r="T310" i="29"/>
  <c r="U310" i="29"/>
  <c r="V310" i="29"/>
  <c r="W310" i="29"/>
  <c r="A311" i="29"/>
  <c r="B311" i="29"/>
  <c r="I311" i="29"/>
  <c r="J311" i="29"/>
  <c r="K311" i="29"/>
  <c r="L311" i="29"/>
  <c r="M311" i="29"/>
  <c r="N311" i="29"/>
  <c r="P311" i="29"/>
  <c r="Q311" i="29"/>
  <c r="R311" i="29"/>
  <c r="S311" i="29"/>
  <c r="T311" i="29"/>
  <c r="U311" i="29"/>
  <c r="V311" i="29"/>
  <c r="W311" i="29"/>
  <c r="A312" i="29"/>
  <c r="B312" i="29"/>
  <c r="I312" i="29"/>
  <c r="J312" i="29"/>
  <c r="K312" i="29"/>
  <c r="L312" i="29"/>
  <c r="M312" i="29"/>
  <c r="N312" i="29"/>
  <c r="P312" i="29"/>
  <c r="Q312" i="29"/>
  <c r="R312" i="29"/>
  <c r="S312" i="29"/>
  <c r="T312" i="29"/>
  <c r="U312" i="29"/>
  <c r="V312" i="29"/>
  <c r="W312" i="29"/>
  <c r="A313" i="29"/>
  <c r="B313" i="29"/>
  <c r="I313" i="29"/>
  <c r="J313" i="29"/>
  <c r="K313" i="29"/>
  <c r="L313" i="29"/>
  <c r="M313" i="29"/>
  <c r="N313" i="29"/>
  <c r="P313" i="29"/>
  <c r="Q313" i="29"/>
  <c r="R313" i="29"/>
  <c r="S313" i="29"/>
  <c r="T313" i="29"/>
  <c r="U313" i="29"/>
  <c r="V313" i="29"/>
  <c r="W313" i="29"/>
  <c r="A314" i="29"/>
  <c r="B314" i="29"/>
  <c r="I314" i="29"/>
  <c r="J314" i="29"/>
  <c r="K314" i="29"/>
  <c r="L314" i="29"/>
  <c r="M314" i="29"/>
  <c r="N314" i="29"/>
  <c r="P314" i="29"/>
  <c r="Q314" i="29"/>
  <c r="R314" i="29"/>
  <c r="S314" i="29"/>
  <c r="T314" i="29"/>
  <c r="U314" i="29"/>
  <c r="V314" i="29"/>
  <c r="W314" i="29"/>
  <c r="A315" i="29"/>
  <c r="B315" i="29"/>
  <c r="I315" i="29"/>
  <c r="J315" i="29"/>
  <c r="K315" i="29"/>
  <c r="L315" i="29"/>
  <c r="M315" i="29"/>
  <c r="N315" i="29"/>
  <c r="P315" i="29"/>
  <c r="Q315" i="29"/>
  <c r="R315" i="29"/>
  <c r="S315" i="29"/>
  <c r="T315" i="29"/>
  <c r="U315" i="29"/>
  <c r="V315" i="29"/>
  <c r="W315" i="29"/>
  <c r="A316" i="29"/>
  <c r="B316" i="29"/>
  <c r="I316" i="29"/>
  <c r="J316" i="29"/>
  <c r="K316" i="29"/>
  <c r="L316" i="29"/>
  <c r="M316" i="29"/>
  <c r="N316" i="29"/>
  <c r="P316" i="29"/>
  <c r="Q316" i="29"/>
  <c r="R316" i="29"/>
  <c r="S316" i="29"/>
  <c r="T316" i="29"/>
  <c r="U316" i="29"/>
  <c r="V316" i="29"/>
  <c r="W316" i="29"/>
  <c r="A317" i="29"/>
  <c r="B317" i="29"/>
  <c r="I317" i="29"/>
  <c r="J317" i="29"/>
  <c r="K317" i="29"/>
  <c r="L317" i="29"/>
  <c r="M317" i="29"/>
  <c r="N317" i="29"/>
  <c r="P317" i="29"/>
  <c r="Q317" i="29"/>
  <c r="R317" i="29"/>
  <c r="S317" i="29"/>
  <c r="T317" i="29"/>
  <c r="U317" i="29"/>
  <c r="V317" i="29"/>
  <c r="W317" i="29"/>
  <c r="A318" i="29"/>
  <c r="B318" i="29"/>
  <c r="I318" i="29"/>
  <c r="J318" i="29"/>
  <c r="K318" i="29"/>
  <c r="L318" i="29"/>
  <c r="M318" i="29"/>
  <c r="N318" i="29"/>
  <c r="P318" i="29"/>
  <c r="Q318" i="29"/>
  <c r="R318" i="29"/>
  <c r="S318" i="29"/>
  <c r="T318" i="29"/>
  <c r="U318" i="29"/>
  <c r="V318" i="29"/>
  <c r="W318" i="29"/>
  <c r="A319" i="29"/>
  <c r="B319" i="29"/>
  <c r="I319" i="29"/>
  <c r="J319" i="29"/>
  <c r="K319" i="29"/>
  <c r="L319" i="29"/>
  <c r="M319" i="29"/>
  <c r="N319" i="29"/>
  <c r="P319" i="29"/>
  <c r="Q319" i="29"/>
  <c r="R319" i="29"/>
  <c r="S319" i="29"/>
  <c r="T319" i="29"/>
  <c r="U319" i="29"/>
  <c r="V319" i="29"/>
  <c r="W319" i="29"/>
  <c r="A320" i="29"/>
  <c r="B320" i="29"/>
  <c r="I320" i="29"/>
  <c r="J320" i="29"/>
  <c r="K320" i="29"/>
  <c r="L320" i="29"/>
  <c r="M320" i="29"/>
  <c r="N320" i="29"/>
  <c r="P320" i="29"/>
  <c r="Q320" i="29"/>
  <c r="R320" i="29"/>
  <c r="S320" i="29"/>
  <c r="T320" i="29"/>
  <c r="U320" i="29"/>
  <c r="V320" i="29"/>
  <c r="W320" i="29"/>
  <c r="A321" i="29"/>
  <c r="B321" i="29"/>
  <c r="I321" i="29"/>
  <c r="J321" i="29"/>
  <c r="K321" i="29"/>
  <c r="L321" i="29"/>
  <c r="M321" i="29"/>
  <c r="N321" i="29"/>
  <c r="P321" i="29"/>
  <c r="Q321" i="29"/>
  <c r="R321" i="29"/>
  <c r="S321" i="29"/>
  <c r="T321" i="29"/>
  <c r="U321" i="29"/>
  <c r="V321" i="29"/>
  <c r="W321" i="29"/>
  <c r="A322" i="29"/>
  <c r="B322" i="29"/>
  <c r="I322" i="29"/>
  <c r="J322" i="29"/>
  <c r="K322" i="29"/>
  <c r="L322" i="29"/>
  <c r="M322" i="29"/>
  <c r="N322" i="29"/>
  <c r="P322" i="29"/>
  <c r="Q322" i="29"/>
  <c r="R322" i="29"/>
  <c r="S322" i="29"/>
  <c r="T322" i="29"/>
  <c r="U322" i="29"/>
  <c r="V322" i="29"/>
  <c r="W322" i="29"/>
  <c r="A323" i="29"/>
  <c r="B323" i="29"/>
  <c r="I323" i="29"/>
  <c r="J323" i="29"/>
  <c r="K323" i="29"/>
  <c r="L323" i="29"/>
  <c r="M323" i="29"/>
  <c r="N323" i="29"/>
  <c r="P323" i="29"/>
  <c r="Q323" i="29"/>
  <c r="R323" i="29"/>
  <c r="S323" i="29"/>
  <c r="T323" i="29"/>
  <c r="U323" i="29"/>
  <c r="V323" i="29"/>
  <c r="W323" i="29"/>
  <c r="A324" i="29"/>
  <c r="B324" i="29"/>
  <c r="I324" i="29"/>
  <c r="J324" i="29"/>
  <c r="K324" i="29"/>
  <c r="L324" i="29"/>
  <c r="M324" i="29"/>
  <c r="N324" i="29"/>
  <c r="P324" i="29"/>
  <c r="Q324" i="29"/>
  <c r="R324" i="29"/>
  <c r="S324" i="29"/>
  <c r="T324" i="29"/>
  <c r="U324" i="29"/>
  <c r="V324" i="29"/>
  <c r="W324" i="29"/>
  <c r="A325" i="29"/>
  <c r="B325" i="29"/>
  <c r="I325" i="29"/>
  <c r="J325" i="29"/>
  <c r="K325" i="29"/>
  <c r="L325" i="29"/>
  <c r="M325" i="29"/>
  <c r="N325" i="29"/>
  <c r="P325" i="29"/>
  <c r="Q325" i="29"/>
  <c r="R325" i="29"/>
  <c r="S325" i="29"/>
  <c r="T325" i="29"/>
  <c r="U325" i="29"/>
  <c r="V325" i="29"/>
  <c r="W325" i="29"/>
  <c r="A326" i="29"/>
  <c r="B326" i="29"/>
  <c r="I326" i="29"/>
  <c r="J326" i="29"/>
  <c r="K326" i="29"/>
  <c r="L326" i="29"/>
  <c r="M326" i="29"/>
  <c r="N326" i="29"/>
  <c r="P326" i="29"/>
  <c r="Q326" i="29"/>
  <c r="R326" i="29"/>
  <c r="S326" i="29"/>
  <c r="T326" i="29"/>
  <c r="U326" i="29"/>
  <c r="V326" i="29"/>
  <c r="W326" i="29"/>
  <c r="A327" i="29"/>
  <c r="B327" i="29"/>
  <c r="I327" i="29"/>
  <c r="J327" i="29"/>
  <c r="K327" i="29"/>
  <c r="L327" i="29"/>
  <c r="M327" i="29"/>
  <c r="N327" i="29"/>
  <c r="P327" i="29"/>
  <c r="Q327" i="29"/>
  <c r="R327" i="29"/>
  <c r="S327" i="29"/>
  <c r="T327" i="29"/>
  <c r="U327" i="29"/>
  <c r="V327" i="29"/>
  <c r="W327" i="29"/>
  <c r="A328" i="29"/>
  <c r="B328" i="29"/>
  <c r="I328" i="29"/>
  <c r="J328" i="29"/>
  <c r="K328" i="29"/>
  <c r="L328" i="29"/>
  <c r="M328" i="29"/>
  <c r="N328" i="29"/>
  <c r="P328" i="29"/>
  <c r="Q328" i="29"/>
  <c r="R328" i="29"/>
  <c r="S328" i="29"/>
  <c r="T328" i="29"/>
  <c r="U328" i="29"/>
  <c r="V328" i="29"/>
  <c r="W328" i="29"/>
  <c r="A329" i="29"/>
  <c r="B329" i="29"/>
  <c r="I329" i="29"/>
  <c r="J329" i="29"/>
  <c r="K329" i="29"/>
  <c r="L329" i="29"/>
  <c r="M329" i="29"/>
  <c r="N329" i="29"/>
  <c r="P329" i="29"/>
  <c r="Q329" i="29"/>
  <c r="R329" i="29"/>
  <c r="S329" i="29"/>
  <c r="T329" i="29"/>
  <c r="U329" i="29"/>
  <c r="V329" i="29"/>
  <c r="W329" i="29"/>
  <c r="A330" i="29"/>
  <c r="B330" i="29"/>
  <c r="I330" i="29"/>
  <c r="J330" i="29"/>
  <c r="K330" i="29"/>
  <c r="L330" i="29"/>
  <c r="M330" i="29"/>
  <c r="N330" i="29"/>
  <c r="P330" i="29"/>
  <c r="Q330" i="29"/>
  <c r="R330" i="29"/>
  <c r="S330" i="29"/>
  <c r="T330" i="29"/>
  <c r="U330" i="29"/>
  <c r="V330" i="29"/>
  <c r="W330" i="29"/>
  <c r="A331" i="29"/>
  <c r="B331" i="29"/>
  <c r="I331" i="29"/>
  <c r="J331" i="29"/>
  <c r="K331" i="29"/>
  <c r="L331" i="29"/>
  <c r="M331" i="29"/>
  <c r="N331" i="29"/>
  <c r="P331" i="29"/>
  <c r="Q331" i="29"/>
  <c r="R331" i="29"/>
  <c r="S331" i="29"/>
  <c r="T331" i="29"/>
  <c r="U331" i="29"/>
  <c r="V331" i="29"/>
  <c r="W331" i="29"/>
  <c r="A332" i="29"/>
  <c r="B332" i="29"/>
  <c r="I332" i="29"/>
  <c r="J332" i="29"/>
  <c r="K332" i="29"/>
  <c r="L332" i="29"/>
  <c r="M332" i="29"/>
  <c r="N332" i="29"/>
  <c r="P332" i="29"/>
  <c r="Q332" i="29"/>
  <c r="R332" i="29"/>
  <c r="S332" i="29"/>
  <c r="T332" i="29"/>
  <c r="U332" i="29"/>
  <c r="V332" i="29"/>
  <c r="W332" i="29"/>
  <c r="A333" i="29"/>
  <c r="B333" i="29"/>
  <c r="I333" i="29"/>
  <c r="J333" i="29"/>
  <c r="K333" i="29"/>
  <c r="L333" i="29"/>
  <c r="M333" i="29"/>
  <c r="N333" i="29"/>
  <c r="P333" i="29"/>
  <c r="Q333" i="29"/>
  <c r="R333" i="29"/>
  <c r="S333" i="29"/>
  <c r="T333" i="29"/>
  <c r="U333" i="29"/>
  <c r="V333" i="29"/>
  <c r="W333" i="29"/>
  <c r="A334" i="29"/>
  <c r="B334" i="29"/>
  <c r="I334" i="29"/>
  <c r="J334" i="29"/>
  <c r="K334" i="29"/>
  <c r="L334" i="29"/>
  <c r="M334" i="29"/>
  <c r="N334" i="29"/>
  <c r="P334" i="29"/>
  <c r="Q334" i="29"/>
  <c r="R334" i="29"/>
  <c r="S334" i="29"/>
  <c r="T334" i="29"/>
  <c r="U334" i="29"/>
  <c r="V334" i="29"/>
  <c r="W334" i="29"/>
  <c r="A335" i="29"/>
  <c r="B335" i="29"/>
  <c r="I335" i="29"/>
  <c r="J335" i="29"/>
  <c r="K335" i="29"/>
  <c r="L335" i="29"/>
  <c r="M335" i="29"/>
  <c r="N335" i="29"/>
  <c r="P335" i="29"/>
  <c r="Q335" i="29"/>
  <c r="R335" i="29"/>
  <c r="S335" i="29"/>
  <c r="T335" i="29"/>
  <c r="U335" i="29"/>
  <c r="V335" i="29"/>
  <c r="W335" i="29"/>
  <c r="A336" i="29"/>
  <c r="B336" i="29"/>
  <c r="I336" i="29"/>
  <c r="J336" i="29"/>
  <c r="K336" i="29"/>
  <c r="L336" i="29"/>
  <c r="M336" i="29"/>
  <c r="N336" i="29"/>
  <c r="P336" i="29"/>
  <c r="Q336" i="29"/>
  <c r="R336" i="29"/>
  <c r="S336" i="29"/>
  <c r="T336" i="29"/>
  <c r="U336" i="29"/>
  <c r="V336" i="29"/>
  <c r="W336" i="29"/>
  <c r="A337" i="29"/>
  <c r="B337" i="29"/>
  <c r="I337" i="29"/>
  <c r="J337" i="29"/>
  <c r="K337" i="29"/>
  <c r="L337" i="29"/>
  <c r="M337" i="29"/>
  <c r="N337" i="29"/>
  <c r="P337" i="29"/>
  <c r="Q337" i="29"/>
  <c r="R337" i="29"/>
  <c r="S337" i="29"/>
  <c r="T337" i="29"/>
  <c r="U337" i="29"/>
  <c r="V337" i="29"/>
  <c r="W337" i="29"/>
  <c r="A338" i="29"/>
  <c r="B338" i="29"/>
  <c r="I338" i="29"/>
  <c r="J338" i="29"/>
  <c r="K338" i="29"/>
  <c r="L338" i="29"/>
  <c r="M338" i="29"/>
  <c r="N338" i="29"/>
  <c r="P338" i="29"/>
  <c r="Q338" i="29"/>
  <c r="R338" i="29"/>
  <c r="S338" i="29"/>
  <c r="T338" i="29"/>
  <c r="U338" i="29"/>
  <c r="V338" i="29"/>
  <c r="W338" i="29"/>
  <c r="A339" i="29"/>
  <c r="B339" i="29"/>
  <c r="I339" i="29"/>
  <c r="J339" i="29"/>
  <c r="K339" i="29"/>
  <c r="L339" i="29"/>
  <c r="M339" i="29"/>
  <c r="N339" i="29"/>
  <c r="P339" i="29"/>
  <c r="Q339" i="29"/>
  <c r="R339" i="29"/>
  <c r="S339" i="29"/>
  <c r="T339" i="29"/>
  <c r="U339" i="29"/>
  <c r="V339" i="29"/>
  <c r="W339" i="29"/>
  <c r="A340" i="29"/>
  <c r="B340" i="29"/>
  <c r="I340" i="29"/>
  <c r="J340" i="29"/>
  <c r="K340" i="29"/>
  <c r="L340" i="29"/>
  <c r="M340" i="29"/>
  <c r="N340" i="29"/>
  <c r="P340" i="29"/>
  <c r="Q340" i="29"/>
  <c r="R340" i="29"/>
  <c r="S340" i="29"/>
  <c r="T340" i="29"/>
  <c r="U340" i="29"/>
  <c r="V340" i="29"/>
  <c r="W340" i="29"/>
  <c r="A341" i="29"/>
  <c r="B341" i="29"/>
  <c r="I341" i="29"/>
  <c r="J341" i="29"/>
  <c r="K341" i="29"/>
  <c r="L341" i="29"/>
  <c r="M341" i="29"/>
  <c r="N341" i="29"/>
  <c r="P341" i="29"/>
  <c r="Q341" i="29"/>
  <c r="R341" i="29"/>
  <c r="S341" i="29"/>
  <c r="T341" i="29"/>
  <c r="U341" i="29"/>
  <c r="V341" i="29"/>
  <c r="W341" i="29"/>
  <c r="A342" i="29"/>
  <c r="B342" i="29"/>
  <c r="I342" i="29"/>
  <c r="J342" i="29"/>
  <c r="K342" i="29"/>
  <c r="L342" i="29"/>
  <c r="M342" i="29"/>
  <c r="N342" i="29"/>
  <c r="P342" i="29"/>
  <c r="Q342" i="29"/>
  <c r="R342" i="29"/>
  <c r="S342" i="29"/>
  <c r="T342" i="29"/>
  <c r="U342" i="29"/>
  <c r="V342" i="29"/>
  <c r="W342" i="29"/>
  <c r="A343" i="29"/>
  <c r="B343" i="29"/>
  <c r="I343" i="29"/>
  <c r="J343" i="29"/>
  <c r="K343" i="29"/>
  <c r="L343" i="29"/>
  <c r="M343" i="29"/>
  <c r="N343" i="29"/>
  <c r="P343" i="29"/>
  <c r="Q343" i="29"/>
  <c r="R343" i="29"/>
  <c r="S343" i="29"/>
  <c r="T343" i="29"/>
  <c r="U343" i="29"/>
  <c r="V343" i="29"/>
  <c r="W343" i="29"/>
  <c r="A344" i="29"/>
  <c r="B344" i="29"/>
  <c r="I344" i="29"/>
  <c r="J344" i="29"/>
  <c r="K344" i="29"/>
  <c r="L344" i="29"/>
  <c r="M344" i="29"/>
  <c r="N344" i="29"/>
  <c r="P344" i="29"/>
  <c r="Q344" i="29"/>
  <c r="R344" i="29"/>
  <c r="S344" i="29"/>
  <c r="T344" i="29"/>
  <c r="U344" i="29"/>
  <c r="V344" i="29"/>
  <c r="W344" i="29"/>
  <c r="A345" i="29"/>
  <c r="B345" i="29"/>
  <c r="I345" i="29"/>
  <c r="J345" i="29"/>
  <c r="K345" i="29"/>
  <c r="L345" i="29"/>
  <c r="M345" i="29"/>
  <c r="N345" i="29"/>
  <c r="P345" i="29"/>
  <c r="Q345" i="29"/>
  <c r="R345" i="29"/>
  <c r="S345" i="29"/>
  <c r="T345" i="29"/>
  <c r="U345" i="29"/>
  <c r="V345" i="29"/>
  <c r="W345" i="29"/>
  <c r="A346" i="29"/>
  <c r="B346" i="29"/>
  <c r="I346" i="29"/>
  <c r="J346" i="29"/>
  <c r="K346" i="29"/>
  <c r="L346" i="29"/>
  <c r="M346" i="29"/>
  <c r="N346" i="29"/>
  <c r="P346" i="29"/>
  <c r="Q346" i="29"/>
  <c r="R346" i="29"/>
  <c r="S346" i="29"/>
  <c r="T346" i="29"/>
  <c r="U346" i="29"/>
  <c r="V346" i="29"/>
  <c r="W346" i="29"/>
  <c r="A347" i="29"/>
  <c r="B347" i="29"/>
  <c r="I347" i="29"/>
  <c r="J347" i="29"/>
  <c r="K347" i="29"/>
  <c r="L347" i="29"/>
  <c r="M347" i="29"/>
  <c r="N347" i="29"/>
  <c r="P347" i="29"/>
  <c r="Q347" i="29"/>
  <c r="R347" i="29"/>
  <c r="S347" i="29"/>
  <c r="T347" i="29"/>
  <c r="U347" i="29"/>
  <c r="V347" i="29"/>
  <c r="W347" i="29"/>
  <c r="A348" i="29"/>
  <c r="B348" i="29"/>
  <c r="I348" i="29"/>
  <c r="J348" i="29"/>
  <c r="K348" i="29"/>
  <c r="L348" i="29"/>
  <c r="M348" i="29"/>
  <c r="N348" i="29"/>
  <c r="P348" i="29"/>
  <c r="Q348" i="29"/>
  <c r="R348" i="29"/>
  <c r="S348" i="29"/>
  <c r="T348" i="29"/>
  <c r="U348" i="29"/>
  <c r="V348" i="29"/>
  <c r="W348" i="29"/>
  <c r="A349" i="29"/>
  <c r="B349" i="29"/>
  <c r="I349" i="29"/>
  <c r="J349" i="29"/>
  <c r="K349" i="29"/>
  <c r="L349" i="29"/>
  <c r="M349" i="29"/>
  <c r="N349" i="29"/>
  <c r="P349" i="29"/>
  <c r="Q349" i="29"/>
  <c r="R349" i="29"/>
  <c r="S349" i="29"/>
  <c r="T349" i="29"/>
  <c r="U349" i="29"/>
  <c r="V349" i="29"/>
  <c r="W349" i="29"/>
  <c r="A350" i="29"/>
  <c r="B350" i="29"/>
  <c r="I350" i="29"/>
  <c r="J350" i="29"/>
  <c r="K350" i="29"/>
  <c r="L350" i="29"/>
  <c r="M350" i="29"/>
  <c r="N350" i="29"/>
  <c r="P350" i="29"/>
  <c r="Q350" i="29"/>
  <c r="R350" i="29"/>
  <c r="S350" i="29"/>
  <c r="T350" i="29"/>
  <c r="U350" i="29"/>
  <c r="V350" i="29"/>
  <c r="W350" i="29"/>
  <c r="A351" i="29"/>
  <c r="B351" i="29"/>
  <c r="I351" i="29"/>
  <c r="J351" i="29"/>
  <c r="K351" i="29"/>
  <c r="L351" i="29"/>
  <c r="M351" i="29"/>
  <c r="N351" i="29"/>
  <c r="P351" i="29"/>
  <c r="Q351" i="29"/>
  <c r="R351" i="29"/>
  <c r="S351" i="29"/>
  <c r="T351" i="29"/>
  <c r="U351" i="29"/>
  <c r="V351" i="29"/>
  <c r="W351" i="29"/>
  <c r="A352" i="29"/>
  <c r="B352" i="29"/>
  <c r="I352" i="29"/>
  <c r="J352" i="29"/>
  <c r="K352" i="29"/>
  <c r="L352" i="29"/>
  <c r="M352" i="29"/>
  <c r="N352" i="29"/>
  <c r="P352" i="29"/>
  <c r="Q352" i="29"/>
  <c r="R352" i="29"/>
  <c r="S352" i="29"/>
  <c r="T352" i="29"/>
  <c r="U352" i="29"/>
  <c r="V352" i="29"/>
  <c r="W352" i="29"/>
  <c r="A353" i="29"/>
  <c r="B353" i="29"/>
  <c r="I353" i="29"/>
  <c r="J353" i="29"/>
  <c r="K353" i="29"/>
  <c r="L353" i="29"/>
  <c r="M353" i="29"/>
  <c r="N353" i="29"/>
  <c r="P353" i="29"/>
  <c r="Q353" i="29"/>
  <c r="R353" i="29"/>
  <c r="S353" i="29"/>
  <c r="T353" i="29"/>
  <c r="U353" i="29"/>
  <c r="V353" i="29"/>
  <c r="W353" i="29"/>
  <c r="A354" i="29"/>
  <c r="B354" i="29"/>
  <c r="I354" i="29"/>
  <c r="J354" i="29"/>
  <c r="K354" i="29"/>
  <c r="L354" i="29"/>
  <c r="M354" i="29"/>
  <c r="N354" i="29"/>
  <c r="P354" i="29"/>
  <c r="Q354" i="29"/>
  <c r="R354" i="29"/>
  <c r="S354" i="29"/>
  <c r="T354" i="29"/>
  <c r="U354" i="29"/>
  <c r="V354" i="29"/>
  <c r="W354" i="29"/>
  <c r="A355" i="29"/>
  <c r="B355" i="29"/>
  <c r="I355" i="29"/>
  <c r="J355" i="29"/>
  <c r="K355" i="29"/>
  <c r="L355" i="29"/>
  <c r="M355" i="29"/>
  <c r="N355" i="29"/>
  <c r="P355" i="29"/>
  <c r="Q355" i="29"/>
  <c r="R355" i="29"/>
  <c r="S355" i="29"/>
  <c r="T355" i="29"/>
  <c r="U355" i="29"/>
  <c r="V355" i="29"/>
  <c r="W355" i="29"/>
  <c r="A356" i="29"/>
  <c r="B356" i="29"/>
  <c r="I356" i="29"/>
  <c r="J356" i="29"/>
  <c r="K356" i="29"/>
  <c r="L356" i="29"/>
  <c r="M356" i="29"/>
  <c r="N356" i="29"/>
  <c r="P356" i="29"/>
  <c r="Q356" i="29"/>
  <c r="R356" i="29"/>
  <c r="S356" i="29"/>
  <c r="T356" i="29"/>
  <c r="U356" i="29"/>
  <c r="V356" i="29"/>
  <c r="W356" i="29"/>
  <c r="A357" i="29"/>
  <c r="B357" i="29"/>
  <c r="I357" i="29"/>
  <c r="J357" i="29"/>
  <c r="K357" i="29"/>
  <c r="L357" i="29"/>
  <c r="M357" i="29"/>
  <c r="N357" i="29"/>
  <c r="P357" i="29"/>
  <c r="Q357" i="29"/>
  <c r="R357" i="29"/>
  <c r="S357" i="29"/>
  <c r="T357" i="29"/>
  <c r="U357" i="29"/>
  <c r="V357" i="29"/>
  <c r="W357" i="29"/>
  <c r="A358" i="29"/>
  <c r="B358" i="29"/>
  <c r="I358" i="29"/>
  <c r="J358" i="29"/>
  <c r="K358" i="29"/>
  <c r="L358" i="29"/>
  <c r="M358" i="29"/>
  <c r="N358" i="29"/>
  <c r="P358" i="29"/>
  <c r="Q358" i="29"/>
  <c r="R358" i="29"/>
  <c r="S358" i="29"/>
  <c r="T358" i="29"/>
  <c r="U358" i="29"/>
  <c r="V358" i="29"/>
  <c r="W358" i="29"/>
  <c r="A359" i="29"/>
  <c r="B359" i="29"/>
  <c r="I359" i="29"/>
  <c r="J359" i="29"/>
  <c r="K359" i="29"/>
  <c r="L359" i="29"/>
  <c r="M359" i="29"/>
  <c r="N359" i="29"/>
  <c r="P359" i="29"/>
  <c r="Q359" i="29"/>
  <c r="R359" i="29"/>
  <c r="S359" i="29"/>
  <c r="T359" i="29"/>
  <c r="U359" i="29"/>
  <c r="V359" i="29"/>
  <c r="W359" i="29"/>
  <c r="A360" i="29"/>
  <c r="B360" i="29"/>
  <c r="I360" i="29"/>
  <c r="J360" i="29"/>
  <c r="K360" i="29"/>
  <c r="L360" i="29"/>
  <c r="M360" i="29"/>
  <c r="N360" i="29"/>
  <c r="P360" i="29"/>
  <c r="Q360" i="29"/>
  <c r="R360" i="29"/>
  <c r="S360" i="29"/>
  <c r="T360" i="29"/>
  <c r="U360" i="29"/>
  <c r="V360" i="29"/>
  <c r="W360" i="29"/>
  <c r="A361" i="29"/>
  <c r="B361" i="29"/>
  <c r="I361" i="29"/>
  <c r="J361" i="29"/>
  <c r="K361" i="29"/>
  <c r="L361" i="29"/>
  <c r="M361" i="29"/>
  <c r="N361" i="29"/>
  <c r="P361" i="29"/>
  <c r="Q361" i="29"/>
  <c r="R361" i="29"/>
  <c r="S361" i="29"/>
  <c r="T361" i="29"/>
  <c r="U361" i="29"/>
  <c r="V361" i="29"/>
  <c r="W361" i="29"/>
  <c r="A362" i="29"/>
  <c r="B362" i="29"/>
  <c r="I362" i="29"/>
  <c r="J362" i="29"/>
  <c r="K362" i="29"/>
  <c r="L362" i="29"/>
  <c r="M362" i="29"/>
  <c r="N362" i="29"/>
  <c r="P362" i="29"/>
  <c r="Q362" i="29"/>
  <c r="R362" i="29"/>
  <c r="S362" i="29"/>
  <c r="T362" i="29"/>
  <c r="U362" i="29"/>
  <c r="V362" i="29"/>
  <c r="W362" i="29"/>
  <c r="A363" i="29"/>
  <c r="B363" i="29"/>
  <c r="I363" i="29"/>
  <c r="J363" i="29"/>
  <c r="K363" i="29"/>
  <c r="L363" i="29"/>
  <c r="M363" i="29"/>
  <c r="N363" i="29"/>
  <c r="P363" i="29"/>
  <c r="Q363" i="29"/>
  <c r="R363" i="29"/>
  <c r="S363" i="29"/>
  <c r="T363" i="29"/>
  <c r="U363" i="29"/>
  <c r="V363" i="29"/>
  <c r="W363" i="29"/>
  <c r="A364" i="29"/>
  <c r="B364" i="29"/>
  <c r="I364" i="29"/>
  <c r="J364" i="29"/>
  <c r="K364" i="29"/>
  <c r="L364" i="29"/>
  <c r="M364" i="29"/>
  <c r="N364" i="29"/>
  <c r="P364" i="29"/>
  <c r="Q364" i="29"/>
  <c r="R364" i="29"/>
  <c r="S364" i="29"/>
  <c r="T364" i="29"/>
  <c r="U364" i="29"/>
  <c r="V364" i="29"/>
  <c r="W364" i="29"/>
  <c r="A365" i="29"/>
  <c r="B365" i="29"/>
  <c r="I365" i="29"/>
  <c r="J365" i="29"/>
  <c r="K365" i="29"/>
  <c r="L365" i="29"/>
  <c r="M365" i="29"/>
  <c r="N365" i="29"/>
  <c r="P365" i="29"/>
  <c r="Q365" i="29"/>
  <c r="R365" i="29"/>
  <c r="S365" i="29"/>
  <c r="T365" i="29"/>
  <c r="U365" i="29"/>
  <c r="V365" i="29"/>
  <c r="W365" i="29"/>
  <c r="A366" i="29"/>
  <c r="B366" i="29"/>
  <c r="I366" i="29"/>
  <c r="J366" i="29"/>
  <c r="K366" i="29"/>
  <c r="L366" i="29"/>
  <c r="M366" i="29"/>
  <c r="N366" i="29"/>
  <c r="P366" i="29"/>
  <c r="Q366" i="29"/>
  <c r="R366" i="29"/>
  <c r="S366" i="29"/>
  <c r="T366" i="29"/>
  <c r="U366" i="29"/>
  <c r="V366" i="29"/>
  <c r="W366" i="29"/>
  <c r="A367" i="29"/>
  <c r="B367" i="29"/>
  <c r="I367" i="29"/>
  <c r="J367" i="29"/>
  <c r="K367" i="29"/>
  <c r="L367" i="29"/>
  <c r="M367" i="29"/>
  <c r="N367" i="29"/>
  <c r="P367" i="29"/>
  <c r="Q367" i="29"/>
  <c r="R367" i="29"/>
  <c r="S367" i="29"/>
  <c r="T367" i="29"/>
  <c r="U367" i="29"/>
  <c r="V367" i="29"/>
  <c r="W367" i="29"/>
  <c r="A368" i="29"/>
  <c r="B368" i="29"/>
  <c r="I368" i="29"/>
  <c r="J368" i="29"/>
  <c r="K368" i="29"/>
  <c r="L368" i="29"/>
  <c r="M368" i="29"/>
  <c r="N368" i="29"/>
  <c r="P368" i="29"/>
  <c r="Q368" i="29"/>
  <c r="R368" i="29"/>
  <c r="S368" i="29"/>
  <c r="T368" i="29"/>
  <c r="U368" i="29"/>
  <c r="V368" i="29"/>
  <c r="W368" i="29"/>
  <c r="A369" i="29"/>
  <c r="B369" i="29"/>
  <c r="I369" i="29"/>
  <c r="J369" i="29"/>
  <c r="K369" i="29"/>
  <c r="L369" i="29"/>
  <c r="M369" i="29"/>
  <c r="N369" i="29"/>
  <c r="P369" i="29"/>
  <c r="Q369" i="29"/>
  <c r="R369" i="29"/>
  <c r="S369" i="29"/>
  <c r="T369" i="29"/>
  <c r="U369" i="29"/>
  <c r="V369" i="29"/>
  <c r="W369" i="29"/>
  <c r="A370" i="29"/>
  <c r="B370" i="29"/>
  <c r="I370" i="29"/>
  <c r="J370" i="29"/>
  <c r="K370" i="29"/>
  <c r="L370" i="29"/>
  <c r="M370" i="29"/>
  <c r="N370" i="29"/>
  <c r="P370" i="29"/>
  <c r="Q370" i="29"/>
  <c r="R370" i="29"/>
  <c r="S370" i="29"/>
  <c r="T370" i="29"/>
  <c r="U370" i="29"/>
  <c r="V370" i="29"/>
  <c r="W370" i="29"/>
  <c r="A371" i="29"/>
  <c r="B371" i="29"/>
  <c r="I371" i="29"/>
  <c r="J371" i="29"/>
  <c r="K371" i="29"/>
  <c r="L371" i="29"/>
  <c r="M371" i="29"/>
  <c r="N371" i="29"/>
  <c r="P371" i="29"/>
  <c r="Q371" i="29"/>
  <c r="R371" i="29"/>
  <c r="S371" i="29"/>
  <c r="T371" i="29"/>
  <c r="U371" i="29"/>
  <c r="V371" i="29"/>
  <c r="W371" i="29"/>
  <c r="B1" i="34"/>
  <c r="C1" i="34"/>
  <c r="D1" i="34"/>
  <c r="E1" i="34"/>
  <c r="F1" i="34"/>
  <c r="G1" i="34"/>
  <c r="H1" i="34"/>
  <c r="I1" i="34"/>
  <c r="J1" i="34"/>
  <c r="K1" i="34"/>
  <c r="L1" i="34"/>
  <c r="M1" i="34"/>
  <c r="N1" i="34"/>
  <c r="O1" i="34"/>
  <c r="P1" i="34"/>
  <c r="Q1" i="34"/>
  <c r="R1" i="34"/>
  <c r="S1" i="34"/>
  <c r="T1" i="34"/>
  <c r="U1" i="34"/>
  <c r="V1" i="34"/>
  <c r="W1" i="34"/>
  <c r="K2" i="34"/>
  <c r="K3" i="34"/>
  <c r="L3" i="34"/>
  <c r="T3" i="34"/>
  <c r="B6" i="34"/>
  <c r="I6" i="34"/>
  <c r="J6" i="34"/>
  <c r="K6" i="34"/>
  <c r="L6" i="34"/>
  <c r="M6" i="34"/>
  <c r="N6" i="34"/>
  <c r="P6" i="34"/>
  <c r="Q6" i="34"/>
  <c r="R6" i="34"/>
  <c r="S6" i="34"/>
  <c r="T6" i="34"/>
  <c r="U6" i="34"/>
  <c r="V6" i="34"/>
  <c r="W6" i="34"/>
  <c r="A7" i="34"/>
  <c r="B7" i="34"/>
  <c r="I7" i="34"/>
  <c r="J7" i="34"/>
  <c r="K7" i="34"/>
  <c r="L7" i="34"/>
  <c r="M7" i="34"/>
  <c r="N7" i="34"/>
  <c r="P7" i="34"/>
  <c r="Q7" i="34"/>
  <c r="R7" i="34"/>
  <c r="S7" i="34"/>
  <c r="T7" i="34"/>
  <c r="U7" i="34"/>
  <c r="V7" i="34"/>
  <c r="W7" i="34"/>
  <c r="A8" i="34"/>
  <c r="B8" i="34"/>
  <c r="I8" i="34"/>
  <c r="J8" i="34"/>
  <c r="K8" i="34"/>
  <c r="L8" i="34"/>
  <c r="M8" i="34"/>
  <c r="N8" i="34"/>
  <c r="P8" i="34"/>
  <c r="Q8" i="34"/>
  <c r="R8" i="34"/>
  <c r="S8" i="34"/>
  <c r="T8" i="34"/>
  <c r="U8" i="34"/>
  <c r="V8" i="34"/>
  <c r="W8" i="34"/>
  <c r="A9" i="34"/>
  <c r="B9" i="34"/>
  <c r="I9" i="34"/>
  <c r="J9" i="34"/>
  <c r="K9" i="34"/>
  <c r="L9" i="34"/>
  <c r="M9" i="34"/>
  <c r="N9" i="34"/>
  <c r="P9" i="34"/>
  <c r="Q9" i="34"/>
  <c r="R9" i="34"/>
  <c r="S9" i="34"/>
  <c r="T9" i="34"/>
  <c r="U9" i="34"/>
  <c r="V9" i="34"/>
  <c r="W9" i="34"/>
  <c r="A10" i="34"/>
  <c r="B10" i="34"/>
  <c r="I10" i="34"/>
  <c r="J10" i="34"/>
  <c r="K10" i="34"/>
  <c r="L10" i="34"/>
  <c r="M10" i="34"/>
  <c r="N10" i="34"/>
  <c r="P10" i="34"/>
  <c r="Q10" i="34"/>
  <c r="R10" i="34"/>
  <c r="S10" i="34"/>
  <c r="T10" i="34"/>
  <c r="U10" i="34"/>
  <c r="V10" i="34"/>
  <c r="W10" i="34"/>
  <c r="A11" i="34"/>
  <c r="B11" i="34"/>
  <c r="I11" i="34"/>
  <c r="J11" i="34"/>
  <c r="K11" i="34"/>
  <c r="L11" i="34"/>
  <c r="M11" i="34"/>
  <c r="N11" i="34"/>
  <c r="P11" i="34"/>
  <c r="Q11" i="34"/>
  <c r="R11" i="34"/>
  <c r="S11" i="34"/>
  <c r="T11" i="34"/>
  <c r="U11" i="34"/>
  <c r="V11" i="34"/>
  <c r="W11" i="34"/>
  <c r="A12" i="34"/>
  <c r="B12" i="34"/>
  <c r="I12" i="34"/>
  <c r="J12" i="34"/>
  <c r="K12" i="34"/>
  <c r="L12" i="34"/>
  <c r="M12" i="34"/>
  <c r="N12" i="34"/>
  <c r="P12" i="34"/>
  <c r="Q12" i="34"/>
  <c r="R12" i="34"/>
  <c r="S12" i="34"/>
  <c r="T12" i="34"/>
  <c r="U12" i="34"/>
  <c r="V12" i="34"/>
  <c r="W12" i="34"/>
  <c r="A13" i="34"/>
  <c r="B13" i="34"/>
  <c r="I13" i="34"/>
  <c r="J13" i="34"/>
  <c r="K13" i="34"/>
  <c r="L13" i="34"/>
  <c r="M13" i="34"/>
  <c r="N13" i="34"/>
  <c r="P13" i="34"/>
  <c r="Q13" i="34"/>
  <c r="R13" i="34"/>
  <c r="S13" i="34"/>
  <c r="T13" i="34"/>
  <c r="U13" i="34"/>
  <c r="V13" i="34"/>
  <c r="W13" i="34"/>
  <c r="A14" i="34"/>
  <c r="B14" i="34"/>
  <c r="I14" i="34"/>
  <c r="J14" i="34"/>
  <c r="K14" i="34"/>
  <c r="L14" i="34"/>
  <c r="M14" i="34"/>
  <c r="N14" i="34"/>
  <c r="P14" i="34"/>
  <c r="Q14" i="34"/>
  <c r="R14" i="34"/>
  <c r="S14" i="34"/>
  <c r="T14" i="34"/>
  <c r="U14" i="34"/>
  <c r="V14" i="34"/>
  <c r="W14" i="34"/>
  <c r="A15" i="34"/>
  <c r="B15" i="34"/>
  <c r="I15" i="34"/>
  <c r="J15" i="34"/>
  <c r="K15" i="34"/>
  <c r="L15" i="34"/>
  <c r="M15" i="34"/>
  <c r="N15" i="34"/>
  <c r="P15" i="34"/>
  <c r="Q15" i="34"/>
  <c r="R15" i="34"/>
  <c r="S15" i="34"/>
  <c r="T15" i="34"/>
  <c r="U15" i="34"/>
  <c r="V15" i="34"/>
  <c r="W15" i="34"/>
  <c r="A16" i="34"/>
  <c r="B16" i="34"/>
  <c r="I16" i="34"/>
  <c r="J16" i="34"/>
  <c r="K16" i="34"/>
  <c r="L16" i="34"/>
  <c r="M16" i="34"/>
  <c r="N16" i="34"/>
  <c r="P16" i="34"/>
  <c r="Q16" i="34"/>
  <c r="R16" i="34"/>
  <c r="S16" i="34"/>
  <c r="T16" i="34"/>
  <c r="U16" i="34"/>
  <c r="V16" i="34"/>
  <c r="W16" i="34"/>
  <c r="A17" i="34"/>
  <c r="B17" i="34"/>
  <c r="I17" i="34"/>
  <c r="J17" i="34"/>
  <c r="K17" i="34"/>
  <c r="L17" i="34"/>
  <c r="M17" i="34"/>
  <c r="N17" i="34"/>
  <c r="P17" i="34"/>
  <c r="Q17" i="34"/>
  <c r="R17" i="34"/>
  <c r="S17" i="34"/>
  <c r="T17" i="34"/>
  <c r="U17" i="34"/>
  <c r="V17" i="34"/>
  <c r="W17" i="34"/>
  <c r="A18" i="34"/>
  <c r="B18" i="34"/>
  <c r="I18" i="34"/>
  <c r="J18" i="34"/>
  <c r="K18" i="34"/>
  <c r="L18" i="34"/>
  <c r="M18" i="34"/>
  <c r="N18" i="34"/>
  <c r="P18" i="34"/>
  <c r="Q18" i="34"/>
  <c r="R18" i="34"/>
  <c r="S18" i="34"/>
  <c r="T18" i="34"/>
  <c r="U18" i="34"/>
  <c r="V18" i="34"/>
  <c r="W18" i="34"/>
  <c r="A19" i="34"/>
  <c r="B19" i="34"/>
  <c r="I19" i="34"/>
  <c r="J19" i="34"/>
  <c r="K19" i="34"/>
  <c r="L19" i="34"/>
  <c r="M19" i="34"/>
  <c r="N19" i="34"/>
  <c r="P19" i="34"/>
  <c r="Q19" i="34"/>
  <c r="R19" i="34"/>
  <c r="S19" i="34"/>
  <c r="T19" i="34"/>
  <c r="U19" i="34"/>
  <c r="V19" i="34"/>
  <c r="W19" i="34"/>
  <c r="A20" i="34"/>
  <c r="B20" i="34"/>
  <c r="I20" i="34"/>
  <c r="J20" i="34"/>
  <c r="K20" i="34"/>
  <c r="L20" i="34"/>
  <c r="M20" i="34"/>
  <c r="N20" i="34"/>
  <c r="P20" i="34"/>
  <c r="Q20" i="34"/>
  <c r="R20" i="34"/>
  <c r="S20" i="34"/>
  <c r="T20" i="34"/>
  <c r="U20" i="34"/>
  <c r="V20" i="34"/>
  <c r="W20" i="34"/>
  <c r="A21" i="34"/>
  <c r="B21" i="34"/>
  <c r="I21" i="34"/>
  <c r="J21" i="34"/>
  <c r="K21" i="34"/>
  <c r="L21" i="34"/>
  <c r="M21" i="34"/>
  <c r="N21" i="34"/>
  <c r="P21" i="34"/>
  <c r="Q21" i="34"/>
  <c r="R21" i="34"/>
  <c r="S21" i="34"/>
  <c r="T21" i="34"/>
  <c r="U21" i="34"/>
  <c r="V21" i="34"/>
  <c r="W21" i="34"/>
  <c r="A22" i="34"/>
  <c r="B22" i="34"/>
  <c r="I22" i="34"/>
  <c r="J22" i="34"/>
  <c r="K22" i="34"/>
  <c r="L22" i="34"/>
  <c r="M22" i="34"/>
  <c r="N22" i="34"/>
  <c r="P22" i="34"/>
  <c r="Q22" i="34"/>
  <c r="R22" i="34"/>
  <c r="S22" i="34"/>
  <c r="T22" i="34"/>
  <c r="U22" i="34"/>
  <c r="V22" i="34"/>
  <c r="W22" i="34"/>
  <c r="A23" i="34"/>
  <c r="B23" i="34"/>
  <c r="I23" i="34"/>
  <c r="J23" i="34"/>
  <c r="K23" i="34"/>
  <c r="L23" i="34"/>
  <c r="M23" i="34"/>
  <c r="N23" i="34"/>
  <c r="P23" i="34"/>
  <c r="Q23" i="34"/>
  <c r="R23" i="34"/>
  <c r="S23" i="34"/>
  <c r="T23" i="34"/>
  <c r="U23" i="34"/>
  <c r="V23" i="34"/>
  <c r="W23" i="34"/>
  <c r="A24" i="34"/>
  <c r="B24" i="34"/>
  <c r="I24" i="34"/>
  <c r="J24" i="34"/>
  <c r="K24" i="34"/>
  <c r="L24" i="34"/>
  <c r="M24" i="34"/>
  <c r="N24" i="34"/>
  <c r="P24" i="34"/>
  <c r="Q24" i="34"/>
  <c r="R24" i="34"/>
  <c r="S24" i="34"/>
  <c r="T24" i="34"/>
  <c r="U24" i="34"/>
  <c r="V24" i="34"/>
  <c r="W24" i="34"/>
  <c r="A25" i="34"/>
  <c r="B25" i="34"/>
  <c r="I25" i="34"/>
  <c r="J25" i="34"/>
  <c r="K25" i="34"/>
  <c r="L25" i="34"/>
  <c r="M25" i="34"/>
  <c r="N25" i="34"/>
  <c r="P25" i="34"/>
  <c r="Q25" i="34"/>
  <c r="R25" i="34"/>
  <c r="S25" i="34"/>
  <c r="T25" i="34"/>
  <c r="U25" i="34"/>
  <c r="V25" i="34"/>
  <c r="W25" i="34"/>
  <c r="A26" i="34"/>
  <c r="B26" i="34"/>
  <c r="I26" i="34"/>
  <c r="J26" i="34"/>
  <c r="K26" i="34"/>
  <c r="L26" i="34"/>
  <c r="M26" i="34"/>
  <c r="N26" i="34"/>
  <c r="P26" i="34"/>
  <c r="Q26" i="34"/>
  <c r="R26" i="34"/>
  <c r="S26" i="34"/>
  <c r="T26" i="34"/>
  <c r="U26" i="34"/>
  <c r="V26" i="34"/>
  <c r="W26" i="34"/>
  <c r="A27" i="34"/>
  <c r="B27" i="34"/>
  <c r="I27" i="34"/>
  <c r="J27" i="34"/>
  <c r="K27" i="34"/>
  <c r="L27" i="34"/>
  <c r="M27" i="34"/>
  <c r="N27" i="34"/>
  <c r="P27" i="34"/>
  <c r="Q27" i="34"/>
  <c r="R27" i="34"/>
  <c r="S27" i="34"/>
  <c r="T27" i="34"/>
  <c r="U27" i="34"/>
  <c r="V27" i="34"/>
  <c r="W27" i="34"/>
  <c r="A28" i="34"/>
  <c r="B28" i="34"/>
  <c r="I28" i="34"/>
  <c r="J28" i="34"/>
  <c r="K28" i="34"/>
  <c r="L28" i="34"/>
  <c r="M28" i="34"/>
  <c r="N28" i="34"/>
  <c r="P28" i="34"/>
  <c r="Q28" i="34"/>
  <c r="R28" i="34"/>
  <c r="S28" i="34"/>
  <c r="T28" i="34"/>
  <c r="U28" i="34"/>
  <c r="V28" i="34"/>
  <c r="W28" i="34"/>
  <c r="A29" i="34"/>
  <c r="B29" i="34"/>
  <c r="I29" i="34"/>
  <c r="J29" i="34"/>
  <c r="K29" i="34"/>
  <c r="L29" i="34"/>
  <c r="M29" i="34"/>
  <c r="N29" i="34"/>
  <c r="P29" i="34"/>
  <c r="Q29" i="34"/>
  <c r="R29" i="34"/>
  <c r="S29" i="34"/>
  <c r="T29" i="34"/>
  <c r="U29" i="34"/>
  <c r="V29" i="34"/>
  <c r="W29" i="34"/>
  <c r="A30" i="34"/>
  <c r="B30" i="34"/>
  <c r="I30" i="34"/>
  <c r="J30" i="34"/>
  <c r="K30" i="34"/>
  <c r="L30" i="34"/>
  <c r="M30" i="34"/>
  <c r="N30" i="34"/>
  <c r="P30" i="34"/>
  <c r="Q30" i="34"/>
  <c r="R30" i="34"/>
  <c r="S30" i="34"/>
  <c r="T30" i="34"/>
  <c r="U30" i="34"/>
  <c r="V30" i="34"/>
  <c r="W30" i="34"/>
  <c r="A31" i="34"/>
  <c r="B31" i="34"/>
  <c r="I31" i="34"/>
  <c r="J31" i="34"/>
  <c r="K31" i="34"/>
  <c r="L31" i="34"/>
  <c r="M31" i="34"/>
  <c r="N31" i="34"/>
  <c r="P31" i="34"/>
  <c r="Q31" i="34"/>
  <c r="R31" i="34"/>
  <c r="S31" i="34"/>
  <c r="T31" i="34"/>
  <c r="U31" i="34"/>
  <c r="V31" i="34"/>
  <c r="W31" i="34"/>
  <c r="A32" i="34"/>
  <c r="B32" i="34"/>
  <c r="I32" i="34"/>
  <c r="J32" i="34"/>
  <c r="K32" i="34"/>
  <c r="L32" i="34"/>
  <c r="M32" i="34"/>
  <c r="N32" i="34"/>
  <c r="P32" i="34"/>
  <c r="Q32" i="34"/>
  <c r="R32" i="34"/>
  <c r="S32" i="34"/>
  <c r="T32" i="34"/>
  <c r="U32" i="34"/>
  <c r="V32" i="34"/>
  <c r="W32" i="34"/>
  <c r="A33" i="34"/>
  <c r="B33" i="34"/>
  <c r="I33" i="34"/>
  <c r="J33" i="34"/>
  <c r="K33" i="34"/>
  <c r="L33" i="34"/>
  <c r="M33" i="34"/>
  <c r="N33" i="34"/>
  <c r="P33" i="34"/>
  <c r="Q33" i="34"/>
  <c r="R33" i="34"/>
  <c r="S33" i="34"/>
  <c r="T33" i="34"/>
  <c r="U33" i="34"/>
  <c r="V33" i="34"/>
  <c r="W33" i="34"/>
  <c r="A34" i="34"/>
  <c r="B34" i="34"/>
  <c r="I34" i="34"/>
  <c r="J34" i="34"/>
  <c r="K34" i="34"/>
  <c r="L34" i="34"/>
  <c r="M34" i="34"/>
  <c r="N34" i="34"/>
  <c r="P34" i="34"/>
  <c r="Q34" i="34"/>
  <c r="R34" i="34"/>
  <c r="S34" i="34"/>
  <c r="T34" i="34"/>
  <c r="U34" i="34"/>
  <c r="V34" i="34"/>
  <c r="W34" i="34"/>
  <c r="A35" i="34"/>
  <c r="B35" i="34"/>
  <c r="I35" i="34"/>
  <c r="J35" i="34"/>
  <c r="K35" i="34"/>
  <c r="L35" i="34"/>
  <c r="M35" i="34"/>
  <c r="N35" i="34"/>
  <c r="P35" i="34"/>
  <c r="Q35" i="34"/>
  <c r="R35" i="34"/>
  <c r="S35" i="34"/>
  <c r="T35" i="34"/>
  <c r="U35" i="34"/>
  <c r="V35" i="34"/>
  <c r="W35" i="34"/>
  <c r="A36" i="34"/>
  <c r="B36" i="34"/>
  <c r="I36" i="34"/>
  <c r="J36" i="34"/>
  <c r="K36" i="34"/>
  <c r="L36" i="34"/>
  <c r="M36" i="34"/>
  <c r="N36" i="34"/>
  <c r="P36" i="34"/>
  <c r="Q36" i="34"/>
  <c r="R36" i="34"/>
  <c r="S36" i="34"/>
  <c r="T36" i="34"/>
  <c r="U36" i="34"/>
  <c r="V36" i="34"/>
  <c r="W36" i="34"/>
  <c r="A37" i="34"/>
  <c r="B37" i="34"/>
  <c r="I37" i="34"/>
  <c r="J37" i="34"/>
  <c r="K37" i="34"/>
  <c r="L37" i="34"/>
  <c r="M37" i="34"/>
  <c r="N37" i="34"/>
  <c r="P37" i="34"/>
  <c r="Q37" i="34"/>
  <c r="R37" i="34"/>
  <c r="S37" i="34"/>
  <c r="T37" i="34"/>
  <c r="U37" i="34"/>
  <c r="V37" i="34"/>
  <c r="W37" i="34"/>
  <c r="A38" i="34"/>
  <c r="B38" i="34"/>
  <c r="I38" i="34"/>
  <c r="J38" i="34"/>
  <c r="K38" i="34"/>
  <c r="L38" i="34"/>
  <c r="M38" i="34"/>
  <c r="N38" i="34"/>
  <c r="P38" i="34"/>
  <c r="Q38" i="34"/>
  <c r="R38" i="34"/>
  <c r="S38" i="34"/>
  <c r="T38" i="34"/>
  <c r="U38" i="34"/>
  <c r="V38" i="34"/>
  <c r="W38" i="34"/>
  <c r="A39" i="34"/>
  <c r="B39" i="34"/>
  <c r="I39" i="34"/>
  <c r="J39" i="34"/>
  <c r="K39" i="34"/>
  <c r="L39" i="34"/>
  <c r="M39" i="34"/>
  <c r="N39" i="34"/>
  <c r="P39" i="34"/>
  <c r="Q39" i="34"/>
  <c r="R39" i="34"/>
  <c r="S39" i="34"/>
  <c r="T39" i="34"/>
  <c r="U39" i="34"/>
  <c r="V39" i="34"/>
  <c r="W39" i="34"/>
  <c r="A40" i="34"/>
  <c r="B40" i="34"/>
  <c r="I40" i="34"/>
  <c r="J40" i="34"/>
  <c r="K40" i="34"/>
  <c r="L40" i="34"/>
  <c r="M40" i="34"/>
  <c r="N40" i="34"/>
  <c r="P40" i="34"/>
  <c r="Q40" i="34"/>
  <c r="R40" i="34"/>
  <c r="S40" i="34"/>
  <c r="T40" i="34"/>
  <c r="U40" i="34"/>
  <c r="V40" i="34"/>
  <c r="W40" i="34"/>
  <c r="A41" i="34"/>
  <c r="B41" i="34"/>
  <c r="I41" i="34"/>
  <c r="J41" i="34"/>
  <c r="K41" i="34"/>
  <c r="L41" i="34"/>
  <c r="M41" i="34"/>
  <c r="N41" i="34"/>
  <c r="P41" i="34"/>
  <c r="Q41" i="34"/>
  <c r="R41" i="34"/>
  <c r="S41" i="34"/>
  <c r="T41" i="34"/>
  <c r="U41" i="34"/>
  <c r="V41" i="34"/>
  <c r="W41" i="34"/>
  <c r="A42" i="34"/>
  <c r="B42" i="34"/>
  <c r="I42" i="34"/>
  <c r="J42" i="34"/>
  <c r="K42" i="34"/>
  <c r="L42" i="34"/>
  <c r="M42" i="34"/>
  <c r="N42" i="34"/>
  <c r="P42" i="34"/>
  <c r="Q42" i="34"/>
  <c r="R42" i="34"/>
  <c r="S42" i="34"/>
  <c r="T42" i="34"/>
  <c r="U42" i="34"/>
  <c r="V42" i="34"/>
  <c r="W42" i="34"/>
  <c r="A43" i="34"/>
  <c r="B43" i="34"/>
  <c r="I43" i="34"/>
  <c r="J43" i="34"/>
  <c r="K43" i="34"/>
  <c r="L43" i="34"/>
  <c r="M43" i="34"/>
  <c r="N43" i="34"/>
  <c r="P43" i="34"/>
  <c r="Q43" i="34"/>
  <c r="R43" i="34"/>
  <c r="S43" i="34"/>
  <c r="T43" i="34"/>
  <c r="U43" i="34"/>
  <c r="V43" i="34"/>
  <c r="W43" i="34"/>
  <c r="A44" i="34"/>
  <c r="B44" i="34"/>
  <c r="I44" i="34"/>
  <c r="J44" i="34"/>
  <c r="K44" i="34"/>
  <c r="L44" i="34"/>
  <c r="M44" i="34"/>
  <c r="N44" i="34"/>
  <c r="P44" i="34"/>
  <c r="Q44" i="34"/>
  <c r="R44" i="34"/>
  <c r="S44" i="34"/>
  <c r="T44" i="34"/>
  <c r="U44" i="34"/>
  <c r="V44" i="34"/>
  <c r="W44" i="34"/>
  <c r="A45" i="34"/>
  <c r="B45" i="34"/>
  <c r="I45" i="34"/>
  <c r="J45" i="34"/>
  <c r="K45" i="34"/>
  <c r="L45" i="34"/>
  <c r="M45" i="34"/>
  <c r="N45" i="34"/>
  <c r="P45" i="34"/>
  <c r="Q45" i="34"/>
  <c r="R45" i="34"/>
  <c r="S45" i="34"/>
  <c r="T45" i="34"/>
  <c r="U45" i="34"/>
  <c r="V45" i="34"/>
  <c r="W45" i="34"/>
  <c r="A46" i="34"/>
  <c r="B46" i="34"/>
  <c r="I46" i="34"/>
  <c r="J46" i="34"/>
  <c r="K46" i="34"/>
  <c r="L46" i="34"/>
  <c r="M46" i="34"/>
  <c r="N46" i="34"/>
  <c r="P46" i="34"/>
  <c r="Q46" i="34"/>
  <c r="R46" i="34"/>
  <c r="S46" i="34"/>
  <c r="T46" i="34"/>
  <c r="U46" i="34"/>
  <c r="V46" i="34"/>
  <c r="W46" i="34"/>
  <c r="A47" i="34"/>
  <c r="B47" i="34"/>
  <c r="I47" i="34"/>
  <c r="J47" i="34"/>
  <c r="K47" i="34"/>
  <c r="L47" i="34"/>
  <c r="M47" i="34"/>
  <c r="N47" i="34"/>
  <c r="P47" i="34"/>
  <c r="Q47" i="34"/>
  <c r="R47" i="34"/>
  <c r="S47" i="34"/>
  <c r="T47" i="34"/>
  <c r="U47" i="34"/>
  <c r="V47" i="34"/>
  <c r="W47" i="34"/>
  <c r="A48" i="34"/>
  <c r="B48" i="34"/>
  <c r="I48" i="34"/>
  <c r="J48" i="34"/>
  <c r="K48" i="34"/>
  <c r="L48" i="34"/>
  <c r="M48" i="34"/>
  <c r="N48" i="34"/>
  <c r="P48" i="34"/>
  <c r="Q48" i="34"/>
  <c r="R48" i="34"/>
  <c r="S48" i="34"/>
  <c r="T48" i="34"/>
  <c r="U48" i="34"/>
  <c r="V48" i="34"/>
  <c r="W48" i="34"/>
  <c r="A49" i="34"/>
  <c r="B49" i="34"/>
  <c r="I49" i="34"/>
  <c r="J49" i="34"/>
  <c r="K49" i="34"/>
  <c r="L49" i="34"/>
  <c r="M49" i="34"/>
  <c r="N49" i="34"/>
  <c r="P49" i="34"/>
  <c r="Q49" i="34"/>
  <c r="R49" i="34"/>
  <c r="S49" i="34"/>
  <c r="T49" i="34"/>
  <c r="U49" i="34"/>
  <c r="V49" i="34"/>
  <c r="W49" i="34"/>
  <c r="A50" i="34"/>
  <c r="B50" i="34"/>
  <c r="I50" i="34"/>
  <c r="J50" i="34"/>
  <c r="K50" i="34"/>
  <c r="L50" i="34"/>
  <c r="M50" i="34"/>
  <c r="N50" i="34"/>
  <c r="P50" i="34"/>
  <c r="Q50" i="34"/>
  <c r="R50" i="34"/>
  <c r="S50" i="34"/>
  <c r="T50" i="34"/>
  <c r="U50" i="34"/>
  <c r="V50" i="34"/>
  <c r="W50" i="34"/>
  <c r="A51" i="34"/>
  <c r="B51" i="34"/>
  <c r="I51" i="34"/>
  <c r="J51" i="34"/>
  <c r="K51" i="34"/>
  <c r="L51" i="34"/>
  <c r="M51" i="34"/>
  <c r="N51" i="34"/>
  <c r="P51" i="34"/>
  <c r="Q51" i="34"/>
  <c r="R51" i="34"/>
  <c r="S51" i="34"/>
  <c r="T51" i="34"/>
  <c r="U51" i="34"/>
  <c r="V51" i="34"/>
  <c r="W51" i="34"/>
  <c r="A52" i="34"/>
  <c r="B52" i="34"/>
  <c r="I52" i="34"/>
  <c r="J52" i="34"/>
  <c r="K52" i="34"/>
  <c r="L52" i="34"/>
  <c r="M52" i="34"/>
  <c r="N52" i="34"/>
  <c r="P52" i="34"/>
  <c r="Q52" i="34"/>
  <c r="R52" i="34"/>
  <c r="S52" i="34"/>
  <c r="T52" i="34"/>
  <c r="U52" i="34"/>
  <c r="V52" i="34"/>
  <c r="W52" i="34"/>
  <c r="A53" i="34"/>
  <c r="B53" i="34"/>
  <c r="I53" i="34"/>
  <c r="J53" i="34"/>
  <c r="K53" i="34"/>
  <c r="L53" i="34"/>
  <c r="M53" i="34"/>
  <c r="N53" i="34"/>
  <c r="P53" i="34"/>
  <c r="Q53" i="34"/>
  <c r="R53" i="34"/>
  <c r="S53" i="34"/>
  <c r="T53" i="34"/>
  <c r="U53" i="34"/>
  <c r="V53" i="34"/>
  <c r="W53" i="34"/>
  <c r="A54" i="34"/>
  <c r="B54" i="34"/>
  <c r="I54" i="34"/>
  <c r="J54" i="34"/>
  <c r="K54" i="34"/>
  <c r="L54" i="34"/>
  <c r="M54" i="34"/>
  <c r="N54" i="34"/>
  <c r="P54" i="34"/>
  <c r="Q54" i="34"/>
  <c r="R54" i="34"/>
  <c r="S54" i="34"/>
  <c r="T54" i="34"/>
  <c r="U54" i="34"/>
  <c r="V54" i="34"/>
  <c r="W54" i="34"/>
  <c r="A55" i="34"/>
  <c r="B55" i="34"/>
  <c r="I55" i="34"/>
  <c r="J55" i="34"/>
  <c r="K55" i="34"/>
  <c r="L55" i="34"/>
  <c r="M55" i="34"/>
  <c r="N55" i="34"/>
  <c r="P55" i="34"/>
  <c r="Q55" i="34"/>
  <c r="R55" i="34"/>
  <c r="S55" i="34"/>
  <c r="T55" i="34"/>
  <c r="U55" i="34"/>
  <c r="V55" i="34"/>
  <c r="W55" i="34"/>
  <c r="A56" i="34"/>
  <c r="B56" i="34"/>
  <c r="I56" i="34"/>
  <c r="J56" i="34"/>
  <c r="K56" i="34"/>
  <c r="L56" i="34"/>
  <c r="M56" i="34"/>
  <c r="N56" i="34"/>
  <c r="P56" i="34"/>
  <c r="Q56" i="34"/>
  <c r="R56" i="34"/>
  <c r="S56" i="34"/>
  <c r="T56" i="34"/>
  <c r="U56" i="34"/>
  <c r="V56" i="34"/>
  <c r="W56" i="34"/>
  <c r="A57" i="34"/>
  <c r="B57" i="34"/>
  <c r="I57" i="34"/>
  <c r="J57" i="34"/>
  <c r="K57" i="34"/>
  <c r="L57" i="34"/>
  <c r="M57" i="34"/>
  <c r="N57" i="34"/>
  <c r="P57" i="34"/>
  <c r="Q57" i="34"/>
  <c r="R57" i="34"/>
  <c r="S57" i="34"/>
  <c r="T57" i="34"/>
  <c r="U57" i="34"/>
  <c r="V57" i="34"/>
  <c r="W57" i="34"/>
  <c r="A58" i="34"/>
  <c r="B58" i="34"/>
  <c r="I58" i="34"/>
  <c r="J58" i="34"/>
  <c r="K58" i="34"/>
  <c r="L58" i="34"/>
  <c r="M58" i="34"/>
  <c r="N58" i="34"/>
  <c r="P58" i="34"/>
  <c r="Q58" i="34"/>
  <c r="R58" i="34"/>
  <c r="S58" i="34"/>
  <c r="T58" i="34"/>
  <c r="U58" i="34"/>
  <c r="V58" i="34"/>
  <c r="W58" i="34"/>
  <c r="A59" i="34"/>
  <c r="B59" i="34"/>
  <c r="I59" i="34"/>
  <c r="J59" i="34"/>
  <c r="K59" i="34"/>
  <c r="L59" i="34"/>
  <c r="M59" i="34"/>
  <c r="N59" i="34"/>
  <c r="P59" i="34"/>
  <c r="Q59" i="34"/>
  <c r="R59" i="34"/>
  <c r="S59" i="34"/>
  <c r="T59" i="34"/>
  <c r="U59" i="34"/>
  <c r="V59" i="34"/>
  <c r="W59" i="34"/>
  <c r="A60" i="34"/>
  <c r="B60" i="34"/>
  <c r="I60" i="34"/>
  <c r="J60" i="34"/>
  <c r="K60" i="34"/>
  <c r="L60" i="34"/>
  <c r="M60" i="34"/>
  <c r="N60" i="34"/>
  <c r="P60" i="34"/>
  <c r="Q60" i="34"/>
  <c r="R60" i="34"/>
  <c r="S60" i="34"/>
  <c r="T60" i="34"/>
  <c r="U60" i="34"/>
  <c r="V60" i="34"/>
  <c r="W60" i="34"/>
  <c r="A61" i="34"/>
  <c r="B61" i="34"/>
  <c r="I61" i="34"/>
  <c r="J61" i="34"/>
  <c r="K61" i="34"/>
  <c r="L61" i="34"/>
  <c r="M61" i="34"/>
  <c r="N61" i="34"/>
  <c r="P61" i="34"/>
  <c r="Q61" i="34"/>
  <c r="R61" i="34"/>
  <c r="S61" i="34"/>
  <c r="T61" i="34"/>
  <c r="U61" i="34"/>
  <c r="V61" i="34"/>
  <c r="W61" i="34"/>
  <c r="A62" i="34"/>
  <c r="B62" i="34"/>
  <c r="I62" i="34"/>
  <c r="J62" i="34"/>
  <c r="K62" i="34"/>
  <c r="L62" i="34"/>
  <c r="M62" i="34"/>
  <c r="N62" i="34"/>
  <c r="P62" i="34"/>
  <c r="Q62" i="34"/>
  <c r="R62" i="34"/>
  <c r="S62" i="34"/>
  <c r="T62" i="34"/>
  <c r="U62" i="34"/>
  <c r="V62" i="34"/>
  <c r="W62" i="34"/>
  <c r="A63" i="34"/>
  <c r="B63" i="34"/>
  <c r="I63" i="34"/>
  <c r="J63" i="34"/>
  <c r="K63" i="34"/>
  <c r="L63" i="34"/>
  <c r="M63" i="34"/>
  <c r="N63" i="34"/>
  <c r="P63" i="34"/>
  <c r="Q63" i="34"/>
  <c r="R63" i="34"/>
  <c r="S63" i="34"/>
  <c r="T63" i="34"/>
  <c r="U63" i="34"/>
  <c r="V63" i="34"/>
  <c r="W63" i="34"/>
  <c r="A64" i="34"/>
  <c r="B64" i="34"/>
  <c r="I64" i="34"/>
  <c r="J64" i="34"/>
  <c r="K64" i="34"/>
  <c r="L64" i="34"/>
  <c r="M64" i="34"/>
  <c r="N64" i="34"/>
  <c r="P64" i="34"/>
  <c r="Q64" i="34"/>
  <c r="R64" i="34"/>
  <c r="S64" i="34"/>
  <c r="T64" i="34"/>
  <c r="U64" i="34"/>
  <c r="V64" i="34"/>
  <c r="W64" i="34"/>
  <c r="A65" i="34"/>
  <c r="B65" i="34"/>
  <c r="I65" i="34"/>
  <c r="J65" i="34"/>
  <c r="K65" i="34"/>
  <c r="L65" i="34"/>
  <c r="M65" i="34"/>
  <c r="N65" i="34"/>
  <c r="P65" i="34"/>
  <c r="Q65" i="34"/>
  <c r="R65" i="34"/>
  <c r="S65" i="34"/>
  <c r="T65" i="34"/>
  <c r="U65" i="34"/>
  <c r="V65" i="34"/>
  <c r="W65" i="34"/>
  <c r="A66" i="34"/>
  <c r="B66" i="34"/>
  <c r="I66" i="34"/>
  <c r="J66" i="34"/>
  <c r="K66" i="34"/>
  <c r="L66" i="34"/>
  <c r="M66" i="34"/>
  <c r="N66" i="34"/>
  <c r="P66" i="34"/>
  <c r="Q66" i="34"/>
  <c r="R66" i="34"/>
  <c r="S66" i="34"/>
  <c r="T66" i="34"/>
  <c r="U66" i="34"/>
  <c r="V66" i="34"/>
  <c r="W66" i="34"/>
  <c r="A67" i="34"/>
  <c r="B67" i="34"/>
  <c r="I67" i="34"/>
  <c r="J67" i="34"/>
  <c r="K67" i="34"/>
  <c r="L67" i="34"/>
  <c r="M67" i="34"/>
  <c r="N67" i="34"/>
  <c r="P67" i="34"/>
  <c r="Q67" i="34"/>
  <c r="R67" i="34"/>
  <c r="S67" i="34"/>
  <c r="T67" i="34"/>
  <c r="U67" i="34"/>
  <c r="V67" i="34"/>
  <c r="W67" i="34"/>
  <c r="A68" i="34"/>
  <c r="B68" i="34"/>
  <c r="I68" i="34"/>
  <c r="J68" i="34"/>
  <c r="K68" i="34"/>
  <c r="L68" i="34"/>
  <c r="M68" i="34"/>
  <c r="N68" i="34"/>
  <c r="P68" i="34"/>
  <c r="Q68" i="34"/>
  <c r="R68" i="34"/>
  <c r="S68" i="34"/>
  <c r="T68" i="34"/>
  <c r="U68" i="34"/>
  <c r="V68" i="34"/>
  <c r="W68" i="34"/>
  <c r="A69" i="34"/>
  <c r="B69" i="34"/>
  <c r="I69" i="34"/>
  <c r="J69" i="34"/>
  <c r="K69" i="34"/>
  <c r="L69" i="34"/>
  <c r="M69" i="34"/>
  <c r="N69" i="34"/>
  <c r="P69" i="34"/>
  <c r="Q69" i="34"/>
  <c r="R69" i="34"/>
  <c r="S69" i="34"/>
  <c r="T69" i="34"/>
  <c r="U69" i="34"/>
  <c r="V69" i="34"/>
  <c r="W69" i="34"/>
  <c r="A70" i="34"/>
  <c r="B70" i="34"/>
  <c r="I70" i="34"/>
  <c r="J70" i="34"/>
  <c r="K70" i="34"/>
  <c r="L70" i="34"/>
  <c r="M70" i="34"/>
  <c r="N70" i="34"/>
  <c r="P70" i="34"/>
  <c r="Q70" i="34"/>
  <c r="R70" i="34"/>
  <c r="S70" i="34"/>
  <c r="T70" i="34"/>
  <c r="U70" i="34"/>
  <c r="V70" i="34"/>
  <c r="W70" i="34"/>
  <c r="A71" i="34"/>
  <c r="B71" i="34"/>
  <c r="I71" i="34"/>
  <c r="J71" i="34"/>
  <c r="K71" i="34"/>
  <c r="L71" i="34"/>
  <c r="M71" i="34"/>
  <c r="N71" i="34"/>
  <c r="P71" i="34"/>
  <c r="Q71" i="34"/>
  <c r="R71" i="34"/>
  <c r="S71" i="34"/>
  <c r="T71" i="34"/>
  <c r="U71" i="34"/>
  <c r="V71" i="34"/>
  <c r="W71" i="34"/>
  <c r="A72" i="34"/>
  <c r="B72" i="34"/>
  <c r="I72" i="34"/>
  <c r="J72" i="34"/>
  <c r="K72" i="34"/>
  <c r="L72" i="34"/>
  <c r="M72" i="34"/>
  <c r="N72" i="34"/>
  <c r="P72" i="34"/>
  <c r="Q72" i="34"/>
  <c r="R72" i="34"/>
  <c r="S72" i="34"/>
  <c r="T72" i="34"/>
  <c r="U72" i="34"/>
  <c r="V72" i="34"/>
  <c r="W72" i="34"/>
  <c r="A73" i="34"/>
  <c r="B73" i="34"/>
  <c r="I73" i="34"/>
  <c r="J73" i="34"/>
  <c r="K73" i="34"/>
  <c r="L73" i="34"/>
  <c r="M73" i="34"/>
  <c r="N73" i="34"/>
  <c r="P73" i="34"/>
  <c r="Q73" i="34"/>
  <c r="R73" i="34"/>
  <c r="S73" i="34"/>
  <c r="T73" i="34"/>
  <c r="U73" i="34"/>
  <c r="V73" i="34"/>
  <c r="W73" i="34"/>
  <c r="A74" i="34"/>
  <c r="B74" i="34"/>
  <c r="I74" i="34"/>
  <c r="J74" i="34"/>
  <c r="K74" i="34"/>
  <c r="L74" i="34"/>
  <c r="M74" i="34"/>
  <c r="N74" i="34"/>
  <c r="P74" i="34"/>
  <c r="Q74" i="34"/>
  <c r="R74" i="34"/>
  <c r="S74" i="34"/>
  <c r="T74" i="34"/>
  <c r="U74" i="34"/>
  <c r="V74" i="34"/>
  <c r="W74" i="34"/>
  <c r="A75" i="34"/>
  <c r="B75" i="34"/>
  <c r="I75" i="34"/>
  <c r="J75" i="34"/>
  <c r="K75" i="34"/>
  <c r="L75" i="34"/>
  <c r="M75" i="34"/>
  <c r="N75" i="34"/>
  <c r="P75" i="34"/>
  <c r="Q75" i="34"/>
  <c r="R75" i="34"/>
  <c r="S75" i="34"/>
  <c r="T75" i="34"/>
  <c r="U75" i="34"/>
  <c r="V75" i="34"/>
  <c r="W75" i="34"/>
  <c r="A76" i="34"/>
  <c r="B76" i="34"/>
  <c r="I76" i="34"/>
  <c r="J76" i="34"/>
  <c r="K76" i="34"/>
  <c r="L76" i="34"/>
  <c r="M76" i="34"/>
  <c r="N76" i="34"/>
  <c r="P76" i="34"/>
  <c r="Q76" i="34"/>
  <c r="R76" i="34"/>
  <c r="S76" i="34"/>
  <c r="T76" i="34"/>
  <c r="U76" i="34"/>
  <c r="V76" i="34"/>
  <c r="W76" i="34"/>
  <c r="A77" i="34"/>
  <c r="B77" i="34"/>
  <c r="I77" i="34"/>
  <c r="J77" i="34"/>
  <c r="K77" i="34"/>
  <c r="L77" i="34"/>
  <c r="M77" i="34"/>
  <c r="N77" i="34"/>
  <c r="P77" i="34"/>
  <c r="Q77" i="34"/>
  <c r="R77" i="34"/>
  <c r="S77" i="34"/>
  <c r="T77" i="34"/>
  <c r="U77" i="34"/>
  <c r="V77" i="34"/>
  <c r="W77" i="34"/>
  <c r="A78" i="34"/>
  <c r="B78" i="34"/>
  <c r="I78" i="34"/>
  <c r="J78" i="34"/>
  <c r="K78" i="34"/>
  <c r="L78" i="34"/>
  <c r="M78" i="34"/>
  <c r="N78" i="34"/>
  <c r="P78" i="34"/>
  <c r="Q78" i="34"/>
  <c r="R78" i="34"/>
  <c r="S78" i="34"/>
  <c r="T78" i="34"/>
  <c r="U78" i="34"/>
  <c r="V78" i="34"/>
  <c r="W78" i="34"/>
  <c r="A79" i="34"/>
  <c r="B79" i="34"/>
  <c r="I79" i="34"/>
  <c r="J79" i="34"/>
  <c r="K79" i="34"/>
  <c r="L79" i="34"/>
  <c r="M79" i="34"/>
  <c r="N79" i="34"/>
  <c r="P79" i="34"/>
  <c r="Q79" i="34"/>
  <c r="R79" i="34"/>
  <c r="S79" i="34"/>
  <c r="T79" i="34"/>
  <c r="U79" i="34"/>
  <c r="V79" i="34"/>
  <c r="W79" i="34"/>
  <c r="A80" i="34"/>
  <c r="B80" i="34"/>
  <c r="I80" i="34"/>
  <c r="J80" i="34"/>
  <c r="K80" i="34"/>
  <c r="L80" i="34"/>
  <c r="M80" i="34"/>
  <c r="N80" i="34"/>
  <c r="P80" i="34"/>
  <c r="Q80" i="34"/>
  <c r="R80" i="34"/>
  <c r="S80" i="34"/>
  <c r="T80" i="34"/>
  <c r="U80" i="34"/>
  <c r="V80" i="34"/>
  <c r="W80" i="34"/>
  <c r="A81" i="34"/>
  <c r="B81" i="34"/>
  <c r="I81" i="34"/>
  <c r="J81" i="34"/>
  <c r="K81" i="34"/>
  <c r="L81" i="34"/>
  <c r="M81" i="34"/>
  <c r="N81" i="34"/>
  <c r="P81" i="34"/>
  <c r="Q81" i="34"/>
  <c r="R81" i="34"/>
  <c r="S81" i="34"/>
  <c r="T81" i="34"/>
  <c r="U81" i="34"/>
  <c r="V81" i="34"/>
  <c r="W81" i="34"/>
  <c r="A82" i="34"/>
  <c r="B82" i="34"/>
  <c r="I82" i="34"/>
  <c r="J82" i="34"/>
  <c r="K82" i="34"/>
  <c r="L82" i="34"/>
  <c r="M82" i="34"/>
  <c r="N82" i="34"/>
  <c r="P82" i="34"/>
  <c r="Q82" i="34"/>
  <c r="R82" i="34"/>
  <c r="S82" i="34"/>
  <c r="T82" i="34"/>
  <c r="U82" i="34"/>
  <c r="V82" i="34"/>
  <c r="W82" i="34"/>
  <c r="A83" i="34"/>
  <c r="B83" i="34"/>
  <c r="I83" i="34"/>
  <c r="J83" i="34"/>
  <c r="K83" i="34"/>
  <c r="L83" i="34"/>
  <c r="M83" i="34"/>
  <c r="N83" i="34"/>
  <c r="P83" i="34"/>
  <c r="Q83" i="34"/>
  <c r="R83" i="34"/>
  <c r="S83" i="34"/>
  <c r="T83" i="34"/>
  <c r="U83" i="34"/>
  <c r="V83" i="34"/>
  <c r="W83" i="34"/>
  <c r="A84" i="34"/>
  <c r="B84" i="34"/>
  <c r="I84" i="34"/>
  <c r="J84" i="34"/>
  <c r="K84" i="34"/>
  <c r="L84" i="34"/>
  <c r="M84" i="34"/>
  <c r="N84" i="34"/>
  <c r="P84" i="34"/>
  <c r="Q84" i="34"/>
  <c r="R84" i="34"/>
  <c r="S84" i="34"/>
  <c r="T84" i="34"/>
  <c r="U84" i="34"/>
  <c r="V84" i="34"/>
  <c r="W84" i="34"/>
  <c r="A85" i="34"/>
  <c r="B85" i="34"/>
  <c r="I85" i="34"/>
  <c r="J85" i="34"/>
  <c r="K85" i="34"/>
  <c r="L85" i="34"/>
  <c r="M85" i="34"/>
  <c r="N85" i="34"/>
  <c r="P85" i="34"/>
  <c r="Q85" i="34"/>
  <c r="R85" i="34"/>
  <c r="S85" i="34"/>
  <c r="T85" i="34"/>
  <c r="U85" i="34"/>
  <c r="V85" i="34"/>
  <c r="W85" i="34"/>
  <c r="A86" i="34"/>
  <c r="B86" i="34"/>
  <c r="I86" i="34"/>
  <c r="J86" i="34"/>
  <c r="K86" i="34"/>
  <c r="L86" i="34"/>
  <c r="M86" i="34"/>
  <c r="N86" i="34"/>
  <c r="P86" i="34"/>
  <c r="Q86" i="34"/>
  <c r="R86" i="34"/>
  <c r="S86" i="34"/>
  <c r="T86" i="34"/>
  <c r="U86" i="34"/>
  <c r="V86" i="34"/>
  <c r="W86" i="34"/>
  <c r="A87" i="34"/>
  <c r="B87" i="34"/>
  <c r="I87" i="34"/>
  <c r="J87" i="34"/>
  <c r="K87" i="34"/>
  <c r="L87" i="34"/>
  <c r="M87" i="34"/>
  <c r="N87" i="34"/>
  <c r="P87" i="34"/>
  <c r="Q87" i="34"/>
  <c r="R87" i="34"/>
  <c r="S87" i="34"/>
  <c r="T87" i="34"/>
  <c r="U87" i="34"/>
  <c r="V87" i="34"/>
  <c r="W87" i="34"/>
  <c r="A88" i="34"/>
  <c r="B88" i="34"/>
  <c r="I88" i="34"/>
  <c r="J88" i="34"/>
  <c r="K88" i="34"/>
  <c r="L88" i="34"/>
  <c r="M88" i="34"/>
  <c r="N88" i="34"/>
  <c r="P88" i="34"/>
  <c r="Q88" i="34"/>
  <c r="R88" i="34"/>
  <c r="S88" i="34"/>
  <c r="T88" i="34"/>
  <c r="U88" i="34"/>
  <c r="V88" i="34"/>
  <c r="W88" i="34"/>
  <c r="A89" i="34"/>
  <c r="B89" i="34"/>
  <c r="I89" i="34"/>
  <c r="J89" i="34"/>
  <c r="K89" i="34"/>
  <c r="L89" i="34"/>
  <c r="M89" i="34"/>
  <c r="N89" i="34"/>
  <c r="P89" i="34"/>
  <c r="Q89" i="34"/>
  <c r="R89" i="34"/>
  <c r="S89" i="34"/>
  <c r="T89" i="34"/>
  <c r="U89" i="34"/>
  <c r="V89" i="34"/>
  <c r="W89" i="34"/>
  <c r="A90" i="34"/>
  <c r="B90" i="34"/>
  <c r="I90" i="34"/>
  <c r="J90" i="34"/>
  <c r="K90" i="34"/>
  <c r="L90" i="34"/>
  <c r="M90" i="34"/>
  <c r="N90" i="34"/>
  <c r="P90" i="34"/>
  <c r="Q90" i="34"/>
  <c r="R90" i="34"/>
  <c r="S90" i="34"/>
  <c r="T90" i="34"/>
  <c r="U90" i="34"/>
  <c r="V90" i="34"/>
  <c r="W90" i="34"/>
  <c r="A91" i="34"/>
  <c r="B91" i="34"/>
  <c r="I91" i="34"/>
  <c r="J91" i="34"/>
  <c r="K91" i="34"/>
  <c r="L91" i="34"/>
  <c r="M91" i="34"/>
  <c r="N91" i="34"/>
  <c r="P91" i="34"/>
  <c r="Q91" i="34"/>
  <c r="R91" i="34"/>
  <c r="S91" i="34"/>
  <c r="T91" i="34"/>
  <c r="U91" i="34"/>
  <c r="V91" i="34"/>
  <c r="W91" i="34"/>
  <c r="A92" i="34"/>
  <c r="B92" i="34"/>
  <c r="I92" i="34"/>
  <c r="J92" i="34"/>
  <c r="K92" i="34"/>
  <c r="L92" i="34"/>
  <c r="M92" i="34"/>
  <c r="N92" i="34"/>
  <c r="P92" i="34"/>
  <c r="Q92" i="34"/>
  <c r="R92" i="34"/>
  <c r="S92" i="34"/>
  <c r="T92" i="34"/>
  <c r="U92" i="34"/>
  <c r="V92" i="34"/>
  <c r="W92" i="34"/>
  <c r="A93" i="34"/>
  <c r="B93" i="34"/>
  <c r="I93" i="34"/>
  <c r="J93" i="34"/>
  <c r="K93" i="34"/>
  <c r="L93" i="34"/>
  <c r="M93" i="34"/>
  <c r="N93" i="34"/>
  <c r="P93" i="34"/>
  <c r="Q93" i="34"/>
  <c r="R93" i="34"/>
  <c r="S93" i="34"/>
  <c r="T93" i="34"/>
  <c r="U93" i="34"/>
  <c r="V93" i="34"/>
  <c r="W93" i="34"/>
  <c r="A94" i="34"/>
  <c r="B94" i="34"/>
  <c r="I94" i="34"/>
  <c r="J94" i="34"/>
  <c r="K94" i="34"/>
  <c r="L94" i="34"/>
  <c r="M94" i="34"/>
  <c r="N94" i="34"/>
  <c r="P94" i="34"/>
  <c r="Q94" i="34"/>
  <c r="R94" i="34"/>
  <c r="S94" i="34"/>
  <c r="T94" i="34"/>
  <c r="U94" i="34"/>
  <c r="V94" i="34"/>
  <c r="W94" i="34"/>
  <c r="A95" i="34"/>
  <c r="B95" i="34"/>
  <c r="I95" i="34"/>
  <c r="J95" i="34"/>
  <c r="K95" i="34"/>
  <c r="L95" i="34"/>
  <c r="M95" i="34"/>
  <c r="N95" i="34"/>
  <c r="P95" i="34"/>
  <c r="Q95" i="34"/>
  <c r="R95" i="34"/>
  <c r="S95" i="34"/>
  <c r="T95" i="34"/>
  <c r="U95" i="34"/>
  <c r="V95" i="34"/>
  <c r="W95" i="34"/>
  <c r="A96" i="34"/>
  <c r="B96" i="34"/>
  <c r="I96" i="34"/>
  <c r="J96" i="34"/>
  <c r="K96" i="34"/>
  <c r="L96" i="34"/>
  <c r="M96" i="34"/>
  <c r="N96" i="34"/>
  <c r="P96" i="34"/>
  <c r="Q96" i="34"/>
  <c r="R96" i="34"/>
  <c r="S96" i="34"/>
  <c r="T96" i="34"/>
  <c r="U96" i="34"/>
  <c r="V96" i="34"/>
  <c r="W96" i="34"/>
  <c r="A97" i="34"/>
  <c r="B97" i="34"/>
  <c r="I97" i="34"/>
  <c r="J97" i="34"/>
  <c r="K97" i="34"/>
  <c r="L97" i="34"/>
  <c r="M97" i="34"/>
  <c r="N97" i="34"/>
  <c r="P97" i="34"/>
  <c r="Q97" i="34"/>
  <c r="R97" i="34"/>
  <c r="S97" i="34"/>
  <c r="T97" i="34"/>
  <c r="U97" i="34"/>
  <c r="V97" i="34"/>
  <c r="W97" i="34"/>
  <c r="A98" i="34"/>
  <c r="B98" i="34"/>
  <c r="I98" i="34"/>
  <c r="J98" i="34"/>
  <c r="K98" i="34"/>
  <c r="L98" i="34"/>
  <c r="M98" i="34"/>
  <c r="N98" i="34"/>
  <c r="P98" i="34"/>
  <c r="Q98" i="34"/>
  <c r="R98" i="34"/>
  <c r="S98" i="34"/>
  <c r="T98" i="34"/>
  <c r="U98" i="34"/>
  <c r="V98" i="34"/>
  <c r="W98" i="34"/>
  <c r="A99" i="34"/>
  <c r="B99" i="34"/>
  <c r="I99" i="34"/>
  <c r="J99" i="34"/>
  <c r="K99" i="34"/>
  <c r="L99" i="34"/>
  <c r="M99" i="34"/>
  <c r="N99" i="34"/>
  <c r="P99" i="34"/>
  <c r="Q99" i="34"/>
  <c r="R99" i="34"/>
  <c r="S99" i="34"/>
  <c r="T99" i="34"/>
  <c r="U99" i="34"/>
  <c r="V99" i="34"/>
  <c r="W99" i="34"/>
  <c r="A100" i="34"/>
  <c r="B100" i="34"/>
  <c r="I100" i="34"/>
  <c r="J100" i="34"/>
  <c r="K100" i="34"/>
  <c r="L100" i="34"/>
  <c r="M100" i="34"/>
  <c r="N100" i="34"/>
  <c r="P100" i="34"/>
  <c r="Q100" i="34"/>
  <c r="R100" i="34"/>
  <c r="S100" i="34"/>
  <c r="T100" i="34"/>
  <c r="U100" i="34"/>
  <c r="V100" i="34"/>
  <c r="W100" i="34"/>
  <c r="A101" i="34"/>
  <c r="B101" i="34"/>
  <c r="I101" i="34"/>
  <c r="J101" i="34"/>
  <c r="K101" i="34"/>
  <c r="L101" i="34"/>
  <c r="M101" i="34"/>
  <c r="N101" i="34"/>
  <c r="P101" i="34"/>
  <c r="Q101" i="34"/>
  <c r="R101" i="34"/>
  <c r="S101" i="34"/>
  <c r="T101" i="34"/>
  <c r="U101" i="34"/>
  <c r="V101" i="34"/>
  <c r="W101" i="34"/>
  <c r="A102" i="34"/>
  <c r="B102" i="34"/>
  <c r="I102" i="34"/>
  <c r="J102" i="34"/>
  <c r="K102" i="34"/>
  <c r="L102" i="34"/>
  <c r="M102" i="34"/>
  <c r="N102" i="34"/>
  <c r="P102" i="34"/>
  <c r="Q102" i="34"/>
  <c r="R102" i="34"/>
  <c r="S102" i="34"/>
  <c r="T102" i="34"/>
  <c r="U102" i="34"/>
  <c r="V102" i="34"/>
  <c r="W102" i="34"/>
  <c r="A103" i="34"/>
  <c r="B103" i="34"/>
  <c r="I103" i="34"/>
  <c r="J103" i="34"/>
  <c r="K103" i="34"/>
  <c r="L103" i="34"/>
  <c r="M103" i="34"/>
  <c r="N103" i="34"/>
  <c r="P103" i="34"/>
  <c r="Q103" i="34"/>
  <c r="R103" i="34"/>
  <c r="S103" i="34"/>
  <c r="T103" i="34"/>
  <c r="U103" i="34"/>
  <c r="V103" i="34"/>
  <c r="W103" i="34"/>
  <c r="A104" i="34"/>
  <c r="B104" i="34"/>
  <c r="I104" i="34"/>
  <c r="J104" i="34"/>
  <c r="K104" i="34"/>
  <c r="L104" i="34"/>
  <c r="M104" i="34"/>
  <c r="N104" i="34"/>
  <c r="P104" i="34"/>
  <c r="Q104" i="34"/>
  <c r="R104" i="34"/>
  <c r="S104" i="34"/>
  <c r="T104" i="34"/>
  <c r="U104" i="34"/>
  <c r="V104" i="34"/>
  <c r="W104" i="34"/>
  <c r="A105" i="34"/>
  <c r="B105" i="34"/>
  <c r="I105" i="34"/>
  <c r="J105" i="34"/>
  <c r="K105" i="34"/>
  <c r="L105" i="34"/>
  <c r="M105" i="34"/>
  <c r="N105" i="34"/>
  <c r="P105" i="34"/>
  <c r="Q105" i="34"/>
  <c r="R105" i="34"/>
  <c r="S105" i="34"/>
  <c r="T105" i="34"/>
  <c r="U105" i="34"/>
  <c r="V105" i="34"/>
  <c r="W105" i="34"/>
  <c r="A106" i="34"/>
  <c r="B106" i="34"/>
  <c r="I106" i="34"/>
  <c r="J106" i="34"/>
  <c r="K106" i="34"/>
  <c r="L106" i="34"/>
  <c r="M106" i="34"/>
  <c r="N106" i="34"/>
  <c r="P106" i="34"/>
  <c r="Q106" i="34"/>
  <c r="R106" i="34"/>
  <c r="S106" i="34"/>
  <c r="T106" i="34"/>
  <c r="U106" i="34"/>
  <c r="V106" i="34"/>
  <c r="W106" i="34"/>
  <c r="A107" i="34"/>
  <c r="B107" i="34"/>
  <c r="I107" i="34"/>
  <c r="J107" i="34"/>
  <c r="K107" i="34"/>
  <c r="L107" i="34"/>
  <c r="M107" i="34"/>
  <c r="N107" i="34"/>
  <c r="P107" i="34"/>
  <c r="Q107" i="34"/>
  <c r="R107" i="34"/>
  <c r="S107" i="34"/>
  <c r="T107" i="34"/>
  <c r="U107" i="34"/>
  <c r="V107" i="34"/>
  <c r="W107" i="34"/>
  <c r="A108" i="34"/>
  <c r="B108" i="34"/>
  <c r="I108" i="34"/>
  <c r="J108" i="34"/>
  <c r="K108" i="34"/>
  <c r="L108" i="34"/>
  <c r="M108" i="34"/>
  <c r="N108" i="34"/>
  <c r="P108" i="34"/>
  <c r="Q108" i="34"/>
  <c r="R108" i="34"/>
  <c r="S108" i="34"/>
  <c r="T108" i="34"/>
  <c r="U108" i="34"/>
  <c r="V108" i="34"/>
  <c r="W108" i="34"/>
  <c r="A109" i="34"/>
  <c r="B109" i="34"/>
  <c r="I109" i="34"/>
  <c r="J109" i="34"/>
  <c r="K109" i="34"/>
  <c r="L109" i="34"/>
  <c r="M109" i="34"/>
  <c r="N109" i="34"/>
  <c r="P109" i="34"/>
  <c r="Q109" i="34"/>
  <c r="R109" i="34"/>
  <c r="S109" i="34"/>
  <c r="T109" i="34"/>
  <c r="U109" i="34"/>
  <c r="V109" i="34"/>
  <c r="W109" i="34"/>
  <c r="A110" i="34"/>
  <c r="B110" i="34"/>
  <c r="I110" i="34"/>
  <c r="J110" i="34"/>
  <c r="K110" i="34"/>
  <c r="L110" i="34"/>
  <c r="M110" i="34"/>
  <c r="N110" i="34"/>
  <c r="P110" i="34"/>
  <c r="Q110" i="34"/>
  <c r="R110" i="34"/>
  <c r="S110" i="34"/>
  <c r="T110" i="34"/>
  <c r="U110" i="34"/>
  <c r="V110" i="34"/>
  <c r="W110" i="34"/>
  <c r="A111" i="34"/>
  <c r="B111" i="34"/>
  <c r="I111" i="34"/>
  <c r="J111" i="34"/>
  <c r="K111" i="34"/>
  <c r="L111" i="34"/>
  <c r="M111" i="34"/>
  <c r="N111" i="34"/>
  <c r="P111" i="34"/>
  <c r="Q111" i="34"/>
  <c r="R111" i="34"/>
  <c r="S111" i="34"/>
  <c r="T111" i="34"/>
  <c r="U111" i="34"/>
  <c r="V111" i="34"/>
  <c r="W111" i="34"/>
  <c r="A112" i="34"/>
  <c r="B112" i="34"/>
  <c r="I112" i="34"/>
  <c r="J112" i="34"/>
  <c r="K112" i="34"/>
  <c r="L112" i="34"/>
  <c r="M112" i="34"/>
  <c r="N112" i="34"/>
  <c r="P112" i="34"/>
  <c r="Q112" i="34"/>
  <c r="R112" i="34"/>
  <c r="S112" i="34"/>
  <c r="T112" i="34"/>
  <c r="U112" i="34"/>
  <c r="V112" i="34"/>
  <c r="W112" i="34"/>
  <c r="A113" i="34"/>
  <c r="B113" i="34"/>
  <c r="I113" i="34"/>
  <c r="J113" i="34"/>
  <c r="K113" i="34"/>
  <c r="L113" i="34"/>
  <c r="M113" i="34"/>
  <c r="N113" i="34"/>
  <c r="P113" i="34"/>
  <c r="Q113" i="34"/>
  <c r="R113" i="34"/>
  <c r="S113" i="34"/>
  <c r="T113" i="34"/>
  <c r="U113" i="34"/>
  <c r="V113" i="34"/>
  <c r="W113" i="34"/>
  <c r="A114" i="34"/>
  <c r="B114" i="34"/>
  <c r="I114" i="34"/>
  <c r="J114" i="34"/>
  <c r="K114" i="34"/>
  <c r="L114" i="34"/>
  <c r="M114" i="34"/>
  <c r="N114" i="34"/>
  <c r="P114" i="34"/>
  <c r="Q114" i="34"/>
  <c r="R114" i="34"/>
  <c r="S114" i="34"/>
  <c r="T114" i="34"/>
  <c r="U114" i="34"/>
  <c r="V114" i="34"/>
  <c r="W114" i="34"/>
  <c r="A115" i="34"/>
  <c r="B115" i="34"/>
  <c r="I115" i="34"/>
  <c r="J115" i="34"/>
  <c r="K115" i="34"/>
  <c r="L115" i="34"/>
  <c r="M115" i="34"/>
  <c r="N115" i="34"/>
  <c r="P115" i="34"/>
  <c r="Q115" i="34"/>
  <c r="R115" i="34"/>
  <c r="S115" i="34"/>
  <c r="T115" i="34"/>
  <c r="U115" i="34"/>
  <c r="V115" i="34"/>
  <c r="W115" i="34"/>
  <c r="A116" i="34"/>
  <c r="B116" i="34"/>
  <c r="I116" i="34"/>
  <c r="J116" i="34"/>
  <c r="K116" i="34"/>
  <c r="L116" i="34"/>
  <c r="M116" i="34"/>
  <c r="N116" i="34"/>
  <c r="P116" i="34"/>
  <c r="Q116" i="34"/>
  <c r="R116" i="34"/>
  <c r="S116" i="34"/>
  <c r="T116" i="34"/>
  <c r="U116" i="34"/>
  <c r="V116" i="34"/>
  <c r="W116" i="34"/>
  <c r="A117" i="34"/>
  <c r="B117" i="34"/>
  <c r="I117" i="34"/>
  <c r="J117" i="34"/>
  <c r="K117" i="34"/>
  <c r="L117" i="34"/>
  <c r="M117" i="34"/>
  <c r="N117" i="34"/>
  <c r="P117" i="34"/>
  <c r="Q117" i="34"/>
  <c r="R117" i="34"/>
  <c r="S117" i="34"/>
  <c r="T117" i="34"/>
  <c r="U117" i="34"/>
  <c r="V117" i="34"/>
  <c r="W117" i="34"/>
  <c r="A118" i="34"/>
  <c r="B118" i="34"/>
  <c r="I118" i="34"/>
  <c r="J118" i="34"/>
  <c r="K118" i="34"/>
  <c r="L118" i="34"/>
  <c r="M118" i="34"/>
  <c r="N118" i="34"/>
  <c r="P118" i="34"/>
  <c r="Q118" i="34"/>
  <c r="R118" i="34"/>
  <c r="S118" i="34"/>
  <c r="T118" i="34"/>
  <c r="U118" i="34"/>
  <c r="V118" i="34"/>
  <c r="W118" i="34"/>
  <c r="A119" i="34"/>
  <c r="B119" i="34"/>
  <c r="I119" i="34"/>
  <c r="J119" i="34"/>
  <c r="K119" i="34"/>
  <c r="L119" i="34"/>
  <c r="M119" i="34"/>
  <c r="N119" i="34"/>
  <c r="P119" i="34"/>
  <c r="Q119" i="34"/>
  <c r="R119" i="34"/>
  <c r="S119" i="34"/>
  <c r="T119" i="34"/>
  <c r="U119" i="34"/>
  <c r="V119" i="34"/>
  <c r="W119" i="34"/>
  <c r="A120" i="34"/>
  <c r="B120" i="34"/>
  <c r="I120" i="34"/>
  <c r="J120" i="34"/>
  <c r="K120" i="34"/>
  <c r="L120" i="34"/>
  <c r="M120" i="34"/>
  <c r="N120" i="34"/>
  <c r="P120" i="34"/>
  <c r="Q120" i="34"/>
  <c r="R120" i="34"/>
  <c r="S120" i="34"/>
  <c r="T120" i="34"/>
  <c r="U120" i="34"/>
  <c r="V120" i="34"/>
  <c r="W120" i="34"/>
  <c r="A121" i="34"/>
  <c r="B121" i="34"/>
  <c r="I121" i="34"/>
  <c r="J121" i="34"/>
  <c r="K121" i="34"/>
  <c r="L121" i="34"/>
  <c r="M121" i="34"/>
  <c r="N121" i="34"/>
  <c r="P121" i="34"/>
  <c r="Q121" i="34"/>
  <c r="R121" i="34"/>
  <c r="S121" i="34"/>
  <c r="T121" i="34"/>
  <c r="U121" i="34"/>
  <c r="V121" i="34"/>
  <c r="W121" i="34"/>
  <c r="A122" i="34"/>
  <c r="B122" i="34"/>
  <c r="I122" i="34"/>
  <c r="J122" i="34"/>
  <c r="K122" i="34"/>
  <c r="L122" i="34"/>
  <c r="M122" i="34"/>
  <c r="N122" i="34"/>
  <c r="P122" i="34"/>
  <c r="Q122" i="34"/>
  <c r="R122" i="34"/>
  <c r="S122" i="34"/>
  <c r="T122" i="34"/>
  <c r="U122" i="34"/>
  <c r="V122" i="34"/>
  <c r="W122" i="34"/>
  <c r="A123" i="34"/>
  <c r="B123" i="34"/>
  <c r="I123" i="34"/>
  <c r="J123" i="34"/>
  <c r="K123" i="34"/>
  <c r="L123" i="34"/>
  <c r="M123" i="34"/>
  <c r="N123" i="34"/>
  <c r="P123" i="34"/>
  <c r="Q123" i="34"/>
  <c r="R123" i="34"/>
  <c r="S123" i="34"/>
  <c r="T123" i="34"/>
  <c r="U123" i="34"/>
  <c r="V123" i="34"/>
  <c r="W123" i="34"/>
  <c r="A124" i="34"/>
  <c r="B124" i="34"/>
  <c r="I124" i="34"/>
  <c r="J124" i="34"/>
  <c r="K124" i="34"/>
  <c r="L124" i="34"/>
  <c r="M124" i="34"/>
  <c r="N124" i="34"/>
  <c r="P124" i="34"/>
  <c r="Q124" i="34"/>
  <c r="R124" i="34"/>
  <c r="S124" i="34"/>
  <c r="T124" i="34"/>
  <c r="U124" i="34"/>
  <c r="V124" i="34"/>
  <c r="W124" i="34"/>
  <c r="A125" i="34"/>
  <c r="B125" i="34"/>
  <c r="I125" i="34"/>
  <c r="J125" i="34"/>
  <c r="K125" i="34"/>
  <c r="L125" i="34"/>
  <c r="M125" i="34"/>
  <c r="N125" i="34"/>
  <c r="P125" i="34"/>
  <c r="Q125" i="34"/>
  <c r="R125" i="34"/>
  <c r="S125" i="34"/>
  <c r="T125" i="34"/>
  <c r="U125" i="34"/>
  <c r="V125" i="34"/>
  <c r="W125" i="34"/>
  <c r="A126" i="34"/>
  <c r="B126" i="34"/>
  <c r="I126" i="34"/>
  <c r="J126" i="34"/>
  <c r="K126" i="34"/>
  <c r="L126" i="34"/>
  <c r="M126" i="34"/>
  <c r="N126" i="34"/>
  <c r="P126" i="34"/>
  <c r="Q126" i="34"/>
  <c r="R126" i="34"/>
  <c r="S126" i="34"/>
  <c r="T126" i="34"/>
  <c r="U126" i="34"/>
  <c r="V126" i="34"/>
  <c r="W126" i="34"/>
  <c r="A127" i="34"/>
  <c r="B127" i="34"/>
  <c r="I127" i="34"/>
  <c r="J127" i="34"/>
  <c r="K127" i="34"/>
  <c r="L127" i="34"/>
  <c r="M127" i="34"/>
  <c r="N127" i="34"/>
  <c r="P127" i="34"/>
  <c r="Q127" i="34"/>
  <c r="R127" i="34"/>
  <c r="S127" i="34"/>
  <c r="T127" i="34"/>
  <c r="U127" i="34"/>
  <c r="V127" i="34"/>
  <c r="W127" i="34"/>
  <c r="A128" i="34"/>
  <c r="B128" i="34"/>
  <c r="I128" i="34"/>
  <c r="J128" i="34"/>
  <c r="K128" i="34"/>
  <c r="L128" i="34"/>
  <c r="M128" i="34"/>
  <c r="N128" i="34"/>
  <c r="P128" i="34"/>
  <c r="Q128" i="34"/>
  <c r="R128" i="34"/>
  <c r="S128" i="34"/>
  <c r="T128" i="34"/>
  <c r="U128" i="34"/>
  <c r="V128" i="34"/>
  <c r="W128" i="34"/>
  <c r="A129" i="34"/>
  <c r="B129" i="34"/>
  <c r="I129" i="34"/>
  <c r="J129" i="34"/>
  <c r="K129" i="34"/>
  <c r="L129" i="34"/>
  <c r="M129" i="34"/>
  <c r="N129" i="34"/>
  <c r="P129" i="34"/>
  <c r="Q129" i="34"/>
  <c r="R129" i="34"/>
  <c r="S129" i="34"/>
  <c r="T129" i="34"/>
  <c r="U129" i="34"/>
  <c r="V129" i="34"/>
  <c r="W129" i="34"/>
  <c r="A130" i="34"/>
  <c r="B130" i="34"/>
  <c r="I130" i="34"/>
  <c r="J130" i="34"/>
  <c r="K130" i="34"/>
  <c r="L130" i="34"/>
  <c r="M130" i="34"/>
  <c r="N130" i="34"/>
  <c r="P130" i="34"/>
  <c r="Q130" i="34"/>
  <c r="R130" i="34"/>
  <c r="S130" i="34"/>
  <c r="T130" i="34"/>
  <c r="U130" i="34"/>
  <c r="V130" i="34"/>
  <c r="W130" i="34"/>
  <c r="A131" i="34"/>
  <c r="B131" i="34"/>
  <c r="I131" i="34"/>
  <c r="J131" i="34"/>
  <c r="K131" i="34"/>
  <c r="L131" i="34"/>
  <c r="M131" i="34"/>
  <c r="N131" i="34"/>
  <c r="P131" i="34"/>
  <c r="Q131" i="34"/>
  <c r="R131" i="34"/>
  <c r="S131" i="34"/>
  <c r="T131" i="34"/>
  <c r="U131" i="34"/>
  <c r="V131" i="34"/>
  <c r="W131" i="34"/>
  <c r="A132" i="34"/>
  <c r="B132" i="34"/>
  <c r="I132" i="34"/>
  <c r="J132" i="34"/>
  <c r="K132" i="34"/>
  <c r="L132" i="34"/>
  <c r="M132" i="34"/>
  <c r="N132" i="34"/>
  <c r="P132" i="34"/>
  <c r="Q132" i="34"/>
  <c r="R132" i="34"/>
  <c r="S132" i="34"/>
  <c r="T132" i="34"/>
  <c r="U132" i="34"/>
  <c r="V132" i="34"/>
  <c r="W132" i="34"/>
  <c r="A133" i="34"/>
  <c r="B133" i="34"/>
  <c r="I133" i="34"/>
  <c r="J133" i="34"/>
  <c r="K133" i="34"/>
  <c r="L133" i="34"/>
  <c r="M133" i="34"/>
  <c r="N133" i="34"/>
  <c r="P133" i="34"/>
  <c r="Q133" i="34"/>
  <c r="R133" i="34"/>
  <c r="S133" i="34"/>
  <c r="T133" i="34"/>
  <c r="U133" i="34"/>
  <c r="V133" i="34"/>
  <c r="W133" i="34"/>
  <c r="A134" i="34"/>
  <c r="B134" i="34"/>
  <c r="I134" i="34"/>
  <c r="J134" i="34"/>
  <c r="K134" i="34"/>
  <c r="L134" i="34"/>
  <c r="M134" i="34"/>
  <c r="N134" i="34"/>
  <c r="P134" i="34"/>
  <c r="Q134" i="34"/>
  <c r="R134" i="34"/>
  <c r="S134" i="34"/>
  <c r="T134" i="34"/>
  <c r="U134" i="34"/>
  <c r="V134" i="34"/>
  <c r="W134" i="34"/>
  <c r="A135" i="34"/>
  <c r="B135" i="34"/>
  <c r="I135" i="34"/>
  <c r="J135" i="34"/>
  <c r="K135" i="34"/>
  <c r="L135" i="34"/>
  <c r="M135" i="34"/>
  <c r="N135" i="34"/>
  <c r="P135" i="34"/>
  <c r="Q135" i="34"/>
  <c r="R135" i="34"/>
  <c r="S135" i="34"/>
  <c r="T135" i="34"/>
  <c r="U135" i="34"/>
  <c r="V135" i="34"/>
  <c r="W135" i="34"/>
  <c r="A136" i="34"/>
  <c r="B136" i="34"/>
  <c r="I136" i="34"/>
  <c r="J136" i="34"/>
  <c r="K136" i="34"/>
  <c r="L136" i="34"/>
  <c r="M136" i="34"/>
  <c r="N136" i="34"/>
  <c r="P136" i="34"/>
  <c r="Q136" i="34"/>
  <c r="R136" i="34"/>
  <c r="S136" i="34"/>
  <c r="T136" i="34"/>
  <c r="U136" i="34"/>
  <c r="V136" i="34"/>
  <c r="W136" i="34"/>
  <c r="A137" i="34"/>
  <c r="B137" i="34"/>
  <c r="I137" i="34"/>
  <c r="J137" i="34"/>
  <c r="K137" i="34"/>
  <c r="L137" i="34"/>
  <c r="M137" i="34"/>
  <c r="N137" i="34"/>
  <c r="P137" i="34"/>
  <c r="Q137" i="34"/>
  <c r="R137" i="34"/>
  <c r="S137" i="34"/>
  <c r="T137" i="34"/>
  <c r="U137" i="34"/>
  <c r="V137" i="34"/>
  <c r="W137" i="34"/>
  <c r="A138" i="34"/>
  <c r="B138" i="34"/>
  <c r="I138" i="34"/>
  <c r="J138" i="34"/>
  <c r="K138" i="34"/>
  <c r="L138" i="34"/>
  <c r="M138" i="34"/>
  <c r="N138" i="34"/>
  <c r="P138" i="34"/>
  <c r="Q138" i="34"/>
  <c r="R138" i="34"/>
  <c r="S138" i="34"/>
  <c r="T138" i="34"/>
  <c r="U138" i="34"/>
  <c r="V138" i="34"/>
  <c r="W138" i="34"/>
  <c r="A139" i="34"/>
  <c r="B139" i="34"/>
  <c r="I139" i="34"/>
  <c r="J139" i="34"/>
  <c r="K139" i="34"/>
  <c r="L139" i="34"/>
  <c r="M139" i="34"/>
  <c r="N139" i="34"/>
  <c r="P139" i="34"/>
  <c r="Q139" i="34"/>
  <c r="R139" i="34"/>
  <c r="S139" i="34"/>
  <c r="T139" i="34"/>
  <c r="U139" i="34"/>
  <c r="V139" i="34"/>
  <c r="W139" i="34"/>
  <c r="A140" i="34"/>
  <c r="B140" i="34"/>
  <c r="I140" i="34"/>
  <c r="J140" i="34"/>
  <c r="K140" i="34"/>
  <c r="L140" i="34"/>
  <c r="M140" i="34"/>
  <c r="N140" i="34"/>
  <c r="P140" i="34"/>
  <c r="Q140" i="34"/>
  <c r="R140" i="34"/>
  <c r="S140" i="34"/>
  <c r="T140" i="34"/>
  <c r="U140" i="34"/>
  <c r="V140" i="34"/>
  <c r="W140" i="34"/>
  <c r="A141" i="34"/>
  <c r="B141" i="34"/>
  <c r="I141" i="34"/>
  <c r="J141" i="34"/>
  <c r="K141" i="34"/>
  <c r="L141" i="34"/>
  <c r="M141" i="34"/>
  <c r="N141" i="34"/>
  <c r="P141" i="34"/>
  <c r="Q141" i="34"/>
  <c r="R141" i="34"/>
  <c r="S141" i="34"/>
  <c r="T141" i="34"/>
  <c r="U141" i="34"/>
  <c r="V141" i="34"/>
  <c r="W141" i="34"/>
  <c r="A142" i="34"/>
  <c r="B142" i="34"/>
  <c r="I142" i="34"/>
  <c r="J142" i="34"/>
  <c r="K142" i="34"/>
  <c r="L142" i="34"/>
  <c r="M142" i="34"/>
  <c r="N142" i="34"/>
  <c r="P142" i="34"/>
  <c r="Q142" i="34"/>
  <c r="R142" i="34"/>
  <c r="S142" i="34"/>
  <c r="T142" i="34"/>
  <c r="U142" i="34"/>
  <c r="V142" i="34"/>
  <c r="W142" i="34"/>
  <c r="A143" i="34"/>
  <c r="B143" i="34"/>
  <c r="I143" i="34"/>
  <c r="J143" i="34"/>
  <c r="K143" i="34"/>
  <c r="L143" i="34"/>
  <c r="M143" i="34"/>
  <c r="N143" i="34"/>
  <c r="P143" i="34"/>
  <c r="Q143" i="34"/>
  <c r="R143" i="34"/>
  <c r="S143" i="34"/>
  <c r="T143" i="34"/>
  <c r="U143" i="34"/>
  <c r="V143" i="34"/>
  <c r="W143" i="34"/>
  <c r="A144" i="34"/>
  <c r="B144" i="34"/>
  <c r="I144" i="34"/>
  <c r="J144" i="34"/>
  <c r="K144" i="34"/>
  <c r="L144" i="34"/>
  <c r="M144" i="34"/>
  <c r="N144" i="34"/>
  <c r="P144" i="34"/>
  <c r="Q144" i="34"/>
  <c r="R144" i="34"/>
  <c r="S144" i="34"/>
  <c r="T144" i="34"/>
  <c r="U144" i="34"/>
  <c r="V144" i="34"/>
  <c r="W144" i="34"/>
  <c r="A145" i="34"/>
  <c r="B145" i="34"/>
  <c r="I145" i="34"/>
  <c r="J145" i="34"/>
  <c r="K145" i="34"/>
  <c r="L145" i="34"/>
  <c r="M145" i="34"/>
  <c r="N145" i="34"/>
  <c r="P145" i="34"/>
  <c r="Q145" i="34"/>
  <c r="R145" i="34"/>
  <c r="S145" i="34"/>
  <c r="T145" i="34"/>
  <c r="U145" i="34"/>
  <c r="V145" i="34"/>
  <c r="W145" i="34"/>
  <c r="A146" i="34"/>
  <c r="B146" i="34"/>
  <c r="I146" i="34"/>
  <c r="J146" i="34"/>
  <c r="K146" i="34"/>
  <c r="L146" i="34"/>
  <c r="M146" i="34"/>
  <c r="N146" i="34"/>
  <c r="P146" i="34"/>
  <c r="Q146" i="34"/>
  <c r="R146" i="34"/>
  <c r="S146" i="34"/>
  <c r="T146" i="34"/>
  <c r="U146" i="34"/>
  <c r="V146" i="34"/>
  <c r="W146" i="34"/>
  <c r="A147" i="34"/>
  <c r="B147" i="34"/>
  <c r="I147" i="34"/>
  <c r="J147" i="34"/>
  <c r="K147" i="34"/>
  <c r="L147" i="34"/>
  <c r="M147" i="34"/>
  <c r="N147" i="34"/>
  <c r="P147" i="34"/>
  <c r="Q147" i="34"/>
  <c r="R147" i="34"/>
  <c r="S147" i="34"/>
  <c r="T147" i="34"/>
  <c r="U147" i="34"/>
  <c r="V147" i="34"/>
  <c r="W147" i="34"/>
  <c r="A148" i="34"/>
  <c r="B148" i="34"/>
  <c r="I148" i="34"/>
  <c r="J148" i="34"/>
  <c r="K148" i="34"/>
  <c r="L148" i="34"/>
  <c r="M148" i="34"/>
  <c r="N148" i="34"/>
  <c r="P148" i="34"/>
  <c r="Q148" i="34"/>
  <c r="R148" i="34"/>
  <c r="S148" i="34"/>
  <c r="T148" i="34"/>
  <c r="U148" i="34"/>
  <c r="V148" i="34"/>
  <c r="W148" i="34"/>
  <c r="A149" i="34"/>
  <c r="B149" i="34"/>
  <c r="I149" i="34"/>
  <c r="J149" i="34"/>
  <c r="K149" i="34"/>
  <c r="L149" i="34"/>
  <c r="M149" i="34"/>
  <c r="N149" i="34"/>
  <c r="P149" i="34"/>
  <c r="Q149" i="34"/>
  <c r="R149" i="34"/>
  <c r="S149" i="34"/>
  <c r="T149" i="34"/>
  <c r="U149" i="34"/>
  <c r="V149" i="34"/>
  <c r="W149" i="34"/>
  <c r="A150" i="34"/>
  <c r="B150" i="34"/>
  <c r="I150" i="34"/>
  <c r="J150" i="34"/>
  <c r="K150" i="34"/>
  <c r="L150" i="34"/>
  <c r="M150" i="34"/>
  <c r="N150" i="34"/>
  <c r="P150" i="34"/>
  <c r="Q150" i="34"/>
  <c r="R150" i="34"/>
  <c r="S150" i="34"/>
  <c r="T150" i="34"/>
  <c r="U150" i="34"/>
  <c r="V150" i="34"/>
  <c r="W150" i="34"/>
  <c r="A151" i="34"/>
  <c r="B151" i="34"/>
  <c r="I151" i="34"/>
  <c r="J151" i="34"/>
  <c r="K151" i="34"/>
  <c r="L151" i="34"/>
  <c r="M151" i="34"/>
  <c r="N151" i="34"/>
  <c r="P151" i="34"/>
  <c r="Q151" i="34"/>
  <c r="R151" i="34"/>
  <c r="S151" i="34"/>
  <c r="T151" i="34"/>
  <c r="U151" i="34"/>
  <c r="V151" i="34"/>
  <c r="W151" i="34"/>
  <c r="A152" i="34"/>
  <c r="B152" i="34"/>
  <c r="I152" i="34"/>
  <c r="J152" i="34"/>
  <c r="K152" i="34"/>
  <c r="L152" i="34"/>
  <c r="M152" i="34"/>
  <c r="N152" i="34"/>
  <c r="P152" i="34"/>
  <c r="Q152" i="34"/>
  <c r="R152" i="34"/>
  <c r="S152" i="34"/>
  <c r="T152" i="34"/>
  <c r="U152" i="34"/>
  <c r="V152" i="34"/>
  <c r="W152" i="34"/>
  <c r="A153" i="34"/>
  <c r="B153" i="34"/>
  <c r="I153" i="34"/>
  <c r="J153" i="34"/>
  <c r="K153" i="34"/>
  <c r="L153" i="34"/>
  <c r="M153" i="34"/>
  <c r="N153" i="34"/>
  <c r="P153" i="34"/>
  <c r="Q153" i="34"/>
  <c r="R153" i="34"/>
  <c r="S153" i="34"/>
  <c r="T153" i="34"/>
  <c r="U153" i="34"/>
  <c r="V153" i="34"/>
  <c r="W153" i="34"/>
  <c r="A154" i="34"/>
  <c r="B154" i="34"/>
  <c r="I154" i="34"/>
  <c r="J154" i="34"/>
  <c r="K154" i="34"/>
  <c r="L154" i="34"/>
  <c r="M154" i="34"/>
  <c r="N154" i="34"/>
  <c r="P154" i="34"/>
  <c r="Q154" i="34"/>
  <c r="R154" i="34"/>
  <c r="S154" i="34"/>
  <c r="T154" i="34"/>
  <c r="U154" i="34"/>
  <c r="V154" i="34"/>
  <c r="W154" i="34"/>
  <c r="A155" i="34"/>
  <c r="B155" i="34"/>
  <c r="I155" i="34"/>
  <c r="J155" i="34"/>
  <c r="K155" i="34"/>
  <c r="L155" i="34"/>
  <c r="M155" i="34"/>
  <c r="N155" i="34"/>
  <c r="P155" i="34"/>
  <c r="Q155" i="34"/>
  <c r="R155" i="34"/>
  <c r="S155" i="34"/>
  <c r="T155" i="34"/>
  <c r="U155" i="34"/>
  <c r="V155" i="34"/>
  <c r="W155" i="34"/>
  <c r="A156" i="34"/>
  <c r="B156" i="34"/>
  <c r="I156" i="34"/>
  <c r="J156" i="34"/>
  <c r="K156" i="34"/>
  <c r="L156" i="34"/>
  <c r="M156" i="34"/>
  <c r="N156" i="34"/>
  <c r="P156" i="34"/>
  <c r="Q156" i="34"/>
  <c r="R156" i="34"/>
  <c r="S156" i="34"/>
  <c r="T156" i="34"/>
  <c r="U156" i="34"/>
  <c r="V156" i="34"/>
  <c r="W156" i="34"/>
  <c r="A157" i="34"/>
  <c r="B157" i="34"/>
  <c r="I157" i="34"/>
  <c r="J157" i="34"/>
  <c r="K157" i="34"/>
  <c r="L157" i="34"/>
  <c r="M157" i="34"/>
  <c r="N157" i="34"/>
  <c r="P157" i="34"/>
  <c r="Q157" i="34"/>
  <c r="R157" i="34"/>
  <c r="S157" i="34"/>
  <c r="T157" i="34"/>
  <c r="U157" i="34"/>
  <c r="V157" i="34"/>
  <c r="W157" i="34"/>
  <c r="A158" i="34"/>
  <c r="B158" i="34"/>
  <c r="I158" i="34"/>
  <c r="J158" i="34"/>
  <c r="K158" i="34"/>
  <c r="L158" i="34"/>
  <c r="M158" i="34"/>
  <c r="N158" i="34"/>
  <c r="P158" i="34"/>
  <c r="Q158" i="34"/>
  <c r="R158" i="34"/>
  <c r="S158" i="34"/>
  <c r="T158" i="34"/>
  <c r="U158" i="34"/>
  <c r="V158" i="34"/>
  <c r="W158" i="34"/>
  <c r="A159" i="34"/>
  <c r="B159" i="34"/>
  <c r="I159" i="34"/>
  <c r="J159" i="34"/>
  <c r="K159" i="34"/>
  <c r="L159" i="34"/>
  <c r="M159" i="34"/>
  <c r="N159" i="34"/>
  <c r="P159" i="34"/>
  <c r="Q159" i="34"/>
  <c r="R159" i="34"/>
  <c r="S159" i="34"/>
  <c r="T159" i="34"/>
  <c r="U159" i="34"/>
  <c r="V159" i="34"/>
  <c r="W159" i="34"/>
  <c r="A160" i="34"/>
  <c r="B160" i="34"/>
  <c r="I160" i="34"/>
  <c r="J160" i="34"/>
  <c r="K160" i="34"/>
  <c r="L160" i="34"/>
  <c r="M160" i="34"/>
  <c r="N160" i="34"/>
  <c r="P160" i="34"/>
  <c r="Q160" i="34"/>
  <c r="R160" i="34"/>
  <c r="S160" i="34"/>
  <c r="T160" i="34"/>
  <c r="U160" i="34"/>
  <c r="V160" i="34"/>
  <c r="W160" i="34"/>
  <c r="A161" i="34"/>
  <c r="B161" i="34"/>
  <c r="I161" i="34"/>
  <c r="J161" i="34"/>
  <c r="K161" i="34"/>
  <c r="L161" i="34"/>
  <c r="M161" i="34"/>
  <c r="N161" i="34"/>
  <c r="P161" i="34"/>
  <c r="Q161" i="34"/>
  <c r="R161" i="34"/>
  <c r="S161" i="34"/>
  <c r="T161" i="34"/>
  <c r="U161" i="34"/>
  <c r="V161" i="34"/>
  <c r="W161" i="34"/>
  <c r="A162" i="34"/>
  <c r="B162" i="34"/>
  <c r="I162" i="34"/>
  <c r="J162" i="34"/>
  <c r="K162" i="34"/>
  <c r="L162" i="34"/>
  <c r="M162" i="34"/>
  <c r="N162" i="34"/>
  <c r="P162" i="34"/>
  <c r="Q162" i="34"/>
  <c r="R162" i="34"/>
  <c r="S162" i="34"/>
  <c r="T162" i="34"/>
  <c r="U162" i="34"/>
  <c r="V162" i="34"/>
  <c r="W162" i="34"/>
  <c r="A163" i="34"/>
  <c r="B163" i="34"/>
  <c r="I163" i="34"/>
  <c r="J163" i="34"/>
  <c r="K163" i="34"/>
  <c r="L163" i="34"/>
  <c r="M163" i="34"/>
  <c r="N163" i="34"/>
  <c r="P163" i="34"/>
  <c r="Q163" i="34"/>
  <c r="R163" i="34"/>
  <c r="S163" i="34"/>
  <c r="T163" i="34"/>
  <c r="U163" i="34"/>
  <c r="V163" i="34"/>
  <c r="W163" i="34"/>
  <c r="A164" i="34"/>
  <c r="B164" i="34"/>
  <c r="I164" i="34"/>
  <c r="J164" i="34"/>
  <c r="K164" i="34"/>
  <c r="L164" i="34"/>
  <c r="M164" i="34"/>
  <c r="N164" i="34"/>
  <c r="P164" i="34"/>
  <c r="Q164" i="34"/>
  <c r="R164" i="34"/>
  <c r="S164" i="34"/>
  <c r="T164" i="34"/>
  <c r="U164" i="34"/>
  <c r="V164" i="34"/>
  <c r="W164" i="34"/>
  <c r="A165" i="34"/>
  <c r="B165" i="34"/>
  <c r="I165" i="34"/>
  <c r="J165" i="34"/>
  <c r="K165" i="34"/>
  <c r="L165" i="34"/>
  <c r="M165" i="34"/>
  <c r="N165" i="34"/>
  <c r="P165" i="34"/>
  <c r="Q165" i="34"/>
  <c r="R165" i="34"/>
  <c r="S165" i="34"/>
  <c r="T165" i="34"/>
  <c r="U165" i="34"/>
  <c r="V165" i="34"/>
  <c r="W165" i="34"/>
  <c r="A166" i="34"/>
  <c r="B166" i="34"/>
  <c r="I166" i="34"/>
  <c r="J166" i="34"/>
  <c r="K166" i="34"/>
  <c r="L166" i="34"/>
  <c r="M166" i="34"/>
  <c r="N166" i="34"/>
  <c r="P166" i="34"/>
  <c r="Q166" i="34"/>
  <c r="R166" i="34"/>
  <c r="S166" i="34"/>
  <c r="T166" i="34"/>
  <c r="U166" i="34"/>
  <c r="V166" i="34"/>
  <c r="W166" i="34"/>
  <c r="A167" i="34"/>
  <c r="B167" i="34"/>
  <c r="I167" i="34"/>
  <c r="J167" i="34"/>
  <c r="K167" i="34"/>
  <c r="L167" i="34"/>
  <c r="M167" i="34"/>
  <c r="N167" i="34"/>
  <c r="P167" i="34"/>
  <c r="Q167" i="34"/>
  <c r="R167" i="34"/>
  <c r="S167" i="34"/>
  <c r="T167" i="34"/>
  <c r="U167" i="34"/>
  <c r="V167" i="34"/>
  <c r="W167" i="34"/>
  <c r="A168" i="34"/>
  <c r="B168" i="34"/>
  <c r="I168" i="34"/>
  <c r="J168" i="34"/>
  <c r="K168" i="34"/>
  <c r="L168" i="34"/>
  <c r="M168" i="34"/>
  <c r="N168" i="34"/>
  <c r="P168" i="34"/>
  <c r="Q168" i="34"/>
  <c r="R168" i="34"/>
  <c r="S168" i="34"/>
  <c r="T168" i="34"/>
  <c r="U168" i="34"/>
  <c r="V168" i="34"/>
  <c r="W168" i="34"/>
  <c r="A169" i="34"/>
  <c r="B169" i="34"/>
  <c r="I169" i="34"/>
  <c r="J169" i="34"/>
  <c r="K169" i="34"/>
  <c r="L169" i="34"/>
  <c r="M169" i="34"/>
  <c r="N169" i="34"/>
  <c r="P169" i="34"/>
  <c r="Q169" i="34"/>
  <c r="R169" i="34"/>
  <c r="S169" i="34"/>
  <c r="T169" i="34"/>
  <c r="U169" i="34"/>
  <c r="V169" i="34"/>
  <c r="W169" i="34"/>
  <c r="A170" i="34"/>
  <c r="B170" i="34"/>
  <c r="I170" i="34"/>
  <c r="J170" i="34"/>
  <c r="K170" i="34"/>
  <c r="L170" i="34"/>
  <c r="M170" i="34"/>
  <c r="N170" i="34"/>
  <c r="P170" i="34"/>
  <c r="Q170" i="34"/>
  <c r="R170" i="34"/>
  <c r="S170" i="34"/>
  <c r="T170" i="34"/>
  <c r="U170" i="34"/>
  <c r="V170" i="34"/>
  <c r="W170" i="34"/>
  <c r="A171" i="34"/>
  <c r="B171" i="34"/>
  <c r="I171" i="34"/>
  <c r="J171" i="34"/>
  <c r="K171" i="34"/>
  <c r="L171" i="34"/>
  <c r="M171" i="34"/>
  <c r="N171" i="34"/>
  <c r="P171" i="34"/>
  <c r="Q171" i="34"/>
  <c r="R171" i="34"/>
  <c r="S171" i="34"/>
  <c r="T171" i="34"/>
  <c r="U171" i="34"/>
  <c r="V171" i="34"/>
  <c r="W171" i="34"/>
  <c r="A172" i="34"/>
  <c r="B172" i="34"/>
  <c r="I172" i="34"/>
  <c r="J172" i="34"/>
  <c r="K172" i="34"/>
  <c r="L172" i="34"/>
  <c r="M172" i="34"/>
  <c r="N172" i="34"/>
  <c r="P172" i="34"/>
  <c r="Q172" i="34"/>
  <c r="R172" i="34"/>
  <c r="S172" i="34"/>
  <c r="T172" i="34"/>
  <c r="U172" i="34"/>
  <c r="V172" i="34"/>
  <c r="W172" i="34"/>
  <c r="A173" i="34"/>
  <c r="B173" i="34"/>
  <c r="I173" i="34"/>
  <c r="J173" i="34"/>
  <c r="K173" i="34"/>
  <c r="L173" i="34"/>
  <c r="M173" i="34"/>
  <c r="N173" i="34"/>
  <c r="P173" i="34"/>
  <c r="Q173" i="34"/>
  <c r="R173" i="34"/>
  <c r="S173" i="34"/>
  <c r="T173" i="34"/>
  <c r="U173" i="34"/>
  <c r="V173" i="34"/>
  <c r="W173" i="34"/>
  <c r="A174" i="34"/>
  <c r="B174" i="34"/>
  <c r="I174" i="34"/>
  <c r="J174" i="34"/>
  <c r="K174" i="34"/>
  <c r="L174" i="34"/>
  <c r="M174" i="34"/>
  <c r="N174" i="34"/>
  <c r="P174" i="34"/>
  <c r="Q174" i="34"/>
  <c r="R174" i="34"/>
  <c r="S174" i="34"/>
  <c r="T174" i="34"/>
  <c r="U174" i="34"/>
  <c r="V174" i="34"/>
  <c r="W174" i="34"/>
  <c r="A175" i="34"/>
  <c r="B175" i="34"/>
  <c r="I175" i="34"/>
  <c r="J175" i="34"/>
  <c r="K175" i="34"/>
  <c r="L175" i="34"/>
  <c r="M175" i="34"/>
  <c r="N175" i="34"/>
  <c r="P175" i="34"/>
  <c r="Q175" i="34"/>
  <c r="R175" i="34"/>
  <c r="S175" i="34"/>
  <c r="T175" i="34"/>
  <c r="U175" i="34"/>
  <c r="V175" i="34"/>
  <c r="W175" i="34"/>
  <c r="A176" i="34"/>
  <c r="B176" i="34"/>
  <c r="I176" i="34"/>
  <c r="J176" i="34"/>
  <c r="K176" i="34"/>
  <c r="L176" i="34"/>
  <c r="M176" i="34"/>
  <c r="N176" i="34"/>
  <c r="P176" i="34"/>
  <c r="Q176" i="34"/>
  <c r="R176" i="34"/>
  <c r="S176" i="34"/>
  <c r="T176" i="34"/>
  <c r="U176" i="34"/>
  <c r="V176" i="34"/>
  <c r="W176" i="34"/>
  <c r="A177" i="34"/>
  <c r="B177" i="34"/>
  <c r="I177" i="34"/>
  <c r="J177" i="34"/>
  <c r="K177" i="34"/>
  <c r="L177" i="34"/>
  <c r="M177" i="34"/>
  <c r="N177" i="34"/>
  <c r="P177" i="34"/>
  <c r="Q177" i="34"/>
  <c r="R177" i="34"/>
  <c r="S177" i="34"/>
  <c r="T177" i="34"/>
  <c r="U177" i="34"/>
  <c r="V177" i="34"/>
  <c r="W177" i="34"/>
  <c r="A178" i="34"/>
  <c r="B178" i="34"/>
  <c r="I178" i="34"/>
  <c r="J178" i="34"/>
  <c r="K178" i="34"/>
  <c r="L178" i="34"/>
  <c r="M178" i="34"/>
  <c r="N178" i="34"/>
  <c r="P178" i="34"/>
  <c r="Q178" i="34"/>
  <c r="R178" i="34"/>
  <c r="S178" i="34"/>
  <c r="T178" i="34"/>
  <c r="U178" i="34"/>
  <c r="V178" i="34"/>
  <c r="W178" i="34"/>
  <c r="A179" i="34"/>
  <c r="B179" i="34"/>
  <c r="I179" i="34"/>
  <c r="J179" i="34"/>
  <c r="K179" i="34"/>
  <c r="L179" i="34"/>
  <c r="M179" i="34"/>
  <c r="N179" i="34"/>
  <c r="P179" i="34"/>
  <c r="Q179" i="34"/>
  <c r="R179" i="34"/>
  <c r="S179" i="34"/>
  <c r="T179" i="34"/>
  <c r="U179" i="34"/>
  <c r="V179" i="34"/>
  <c r="W179" i="34"/>
  <c r="A180" i="34"/>
  <c r="B180" i="34"/>
  <c r="I180" i="34"/>
  <c r="J180" i="34"/>
  <c r="K180" i="34"/>
  <c r="L180" i="34"/>
  <c r="M180" i="34"/>
  <c r="N180" i="34"/>
  <c r="P180" i="34"/>
  <c r="Q180" i="34"/>
  <c r="R180" i="34"/>
  <c r="S180" i="34"/>
  <c r="T180" i="34"/>
  <c r="U180" i="34"/>
  <c r="V180" i="34"/>
  <c r="W180" i="34"/>
  <c r="A181" i="34"/>
  <c r="B181" i="34"/>
  <c r="I181" i="34"/>
  <c r="J181" i="34"/>
  <c r="K181" i="34"/>
  <c r="L181" i="34"/>
  <c r="M181" i="34"/>
  <c r="N181" i="34"/>
  <c r="P181" i="34"/>
  <c r="Q181" i="34"/>
  <c r="R181" i="34"/>
  <c r="S181" i="34"/>
  <c r="T181" i="34"/>
  <c r="U181" i="34"/>
  <c r="V181" i="34"/>
  <c r="W181" i="34"/>
  <c r="A182" i="34"/>
  <c r="B182" i="34"/>
  <c r="I182" i="34"/>
  <c r="J182" i="34"/>
  <c r="K182" i="34"/>
  <c r="L182" i="34"/>
  <c r="M182" i="34"/>
  <c r="N182" i="34"/>
  <c r="P182" i="34"/>
  <c r="Q182" i="34"/>
  <c r="R182" i="34"/>
  <c r="S182" i="34"/>
  <c r="T182" i="34"/>
  <c r="U182" i="34"/>
  <c r="V182" i="34"/>
  <c r="W182" i="34"/>
  <c r="A183" i="34"/>
  <c r="B183" i="34"/>
  <c r="I183" i="34"/>
  <c r="J183" i="34"/>
  <c r="K183" i="34"/>
  <c r="L183" i="34"/>
  <c r="M183" i="34"/>
  <c r="N183" i="34"/>
  <c r="P183" i="34"/>
  <c r="Q183" i="34"/>
  <c r="R183" i="34"/>
  <c r="S183" i="34"/>
  <c r="T183" i="34"/>
  <c r="U183" i="34"/>
  <c r="V183" i="34"/>
  <c r="W183" i="34"/>
  <c r="A184" i="34"/>
  <c r="B184" i="34"/>
  <c r="I184" i="34"/>
  <c r="J184" i="34"/>
  <c r="K184" i="34"/>
  <c r="L184" i="34"/>
  <c r="M184" i="34"/>
  <c r="N184" i="34"/>
  <c r="P184" i="34"/>
  <c r="Q184" i="34"/>
  <c r="R184" i="34"/>
  <c r="S184" i="34"/>
  <c r="T184" i="34"/>
  <c r="U184" i="34"/>
  <c r="V184" i="34"/>
  <c r="W184" i="34"/>
  <c r="A185" i="34"/>
  <c r="B185" i="34"/>
  <c r="I185" i="34"/>
  <c r="J185" i="34"/>
  <c r="K185" i="34"/>
  <c r="L185" i="34"/>
  <c r="M185" i="34"/>
  <c r="N185" i="34"/>
  <c r="P185" i="34"/>
  <c r="Q185" i="34"/>
  <c r="R185" i="34"/>
  <c r="S185" i="34"/>
  <c r="T185" i="34"/>
  <c r="U185" i="34"/>
  <c r="V185" i="34"/>
  <c r="W185" i="34"/>
  <c r="A186" i="34"/>
  <c r="B186" i="34"/>
  <c r="I186" i="34"/>
  <c r="J186" i="34"/>
  <c r="K186" i="34"/>
  <c r="L186" i="34"/>
  <c r="M186" i="34"/>
  <c r="N186" i="34"/>
  <c r="P186" i="34"/>
  <c r="Q186" i="34"/>
  <c r="R186" i="34"/>
  <c r="S186" i="34"/>
  <c r="T186" i="34"/>
  <c r="U186" i="34"/>
  <c r="V186" i="34"/>
  <c r="W186" i="34"/>
  <c r="A187" i="34"/>
  <c r="B187" i="34"/>
  <c r="I187" i="34"/>
  <c r="J187" i="34"/>
  <c r="K187" i="34"/>
  <c r="L187" i="34"/>
  <c r="M187" i="34"/>
  <c r="N187" i="34"/>
  <c r="P187" i="34"/>
  <c r="Q187" i="34"/>
  <c r="R187" i="34"/>
  <c r="S187" i="34"/>
  <c r="T187" i="34"/>
  <c r="U187" i="34"/>
  <c r="V187" i="34"/>
  <c r="W187" i="34"/>
  <c r="A188" i="34"/>
  <c r="B188" i="34"/>
  <c r="I188" i="34"/>
  <c r="J188" i="34"/>
  <c r="K188" i="34"/>
  <c r="L188" i="34"/>
  <c r="M188" i="34"/>
  <c r="N188" i="34"/>
  <c r="P188" i="34"/>
  <c r="Q188" i="34"/>
  <c r="R188" i="34"/>
  <c r="S188" i="34"/>
  <c r="T188" i="34"/>
  <c r="U188" i="34"/>
  <c r="V188" i="34"/>
  <c r="W188" i="34"/>
  <c r="A189" i="34"/>
  <c r="B189" i="34"/>
  <c r="I189" i="34"/>
  <c r="J189" i="34"/>
  <c r="K189" i="34"/>
  <c r="L189" i="34"/>
  <c r="M189" i="34"/>
  <c r="N189" i="34"/>
  <c r="P189" i="34"/>
  <c r="Q189" i="34"/>
  <c r="R189" i="34"/>
  <c r="S189" i="34"/>
  <c r="T189" i="34"/>
  <c r="U189" i="34"/>
  <c r="V189" i="34"/>
  <c r="W189" i="34"/>
  <c r="A190" i="34"/>
  <c r="B190" i="34"/>
  <c r="I190" i="34"/>
  <c r="J190" i="34"/>
  <c r="K190" i="34"/>
  <c r="L190" i="34"/>
  <c r="M190" i="34"/>
  <c r="N190" i="34"/>
  <c r="P190" i="34"/>
  <c r="Q190" i="34"/>
  <c r="R190" i="34"/>
  <c r="S190" i="34"/>
  <c r="T190" i="34"/>
  <c r="U190" i="34"/>
  <c r="V190" i="34"/>
  <c r="W190" i="34"/>
  <c r="A191" i="34"/>
  <c r="B191" i="34"/>
  <c r="I191" i="34"/>
  <c r="J191" i="34"/>
  <c r="K191" i="34"/>
  <c r="L191" i="34"/>
  <c r="M191" i="34"/>
  <c r="N191" i="34"/>
  <c r="P191" i="34"/>
  <c r="Q191" i="34"/>
  <c r="R191" i="34"/>
  <c r="S191" i="34"/>
  <c r="T191" i="34"/>
  <c r="U191" i="34"/>
  <c r="V191" i="34"/>
  <c r="W191" i="34"/>
  <c r="A192" i="34"/>
  <c r="B192" i="34"/>
  <c r="I192" i="34"/>
  <c r="J192" i="34"/>
  <c r="K192" i="34"/>
  <c r="L192" i="34"/>
  <c r="M192" i="34"/>
  <c r="N192" i="34"/>
  <c r="P192" i="34"/>
  <c r="Q192" i="34"/>
  <c r="R192" i="34"/>
  <c r="S192" i="34"/>
  <c r="T192" i="34"/>
  <c r="U192" i="34"/>
  <c r="V192" i="34"/>
  <c r="W192" i="34"/>
  <c r="A193" i="34"/>
  <c r="B193" i="34"/>
  <c r="I193" i="34"/>
  <c r="J193" i="34"/>
  <c r="K193" i="34"/>
  <c r="L193" i="34"/>
  <c r="M193" i="34"/>
  <c r="N193" i="34"/>
  <c r="P193" i="34"/>
  <c r="Q193" i="34"/>
  <c r="R193" i="34"/>
  <c r="S193" i="34"/>
  <c r="T193" i="34"/>
  <c r="U193" i="34"/>
  <c r="V193" i="34"/>
  <c r="W193" i="34"/>
  <c r="A194" i="34"/>
  <c r="B194" i="34"/>
  <c r="I194" i="34"/>
  <c r="J194" i="34"/>
  <c r="K194" i="34"/>
  <c r="L194" i="34"/>
  <c r="M194" i="34"/>
  <c r="N194" i="34"/>
  <c r="P194" i="34"/>
  <c r="Q194" i="34"/>
  <c r="R194" i="34"/>
  <c r="S194" i="34"/>
  <c r="T194" i="34"/>
  <c r="U194" i="34"/>
  <c r="V194" i="34"/>
  <c r="W194" i="34"/>
  <c r="A195" i="34"/>
  <c r="B195" i="34"/>
  <c r="I195" i="34"/>
  <c r="J195" i="34"/>
  <c r="K195" i="34"/>
  <c r="L195" i="34"/>
  <c r="M195" i="34"/>
  <c r="N195" i="34"/>
  <c r="P195" i="34"/>
  <c r="Q195" i="34"/>
  <c r="R195" i="34"/>
  <c r="S195" i="34"/>
  <c r="T195" i="34"/>
  <c r="U195" i="34"/>
  <c r="V195" i="34"/>
  <c r="W195" i="34"/>
  <c r="A196" i="34"/>
  <c r="B196" i="34"/>
  <c r="I196" i="34"/>
  <c r="J196" i="34"/>
  <c r="K196" i="34"/>
  <c r="L196" i="34"/>
  <c r="M196" i="34"/>
  <c r="N196" i="34"/>
  <c r="P196" i="34"/>
  <c r="Q196" i="34"/>
  <c r="R196" i="34"/>
  <c r="S196" i="34"/>
  <c r="T196" i="34"/>
  <c r="U196" i="34"/>
  <c r="V196" i="34"/>
  <c r="W196" i="34"/>
  <c r="A197" i="34"/>
  <c r="B197" i="34"/>
  <c r="I197" i="34"/>
  <c r="J197" i="34"/>
  <c r="K197" i="34"/>
  <c r="L197" i="34"/>
  <c r="M197" i="34"/>
  <c r="N197" i="34"/>
  <c r="P197" i="34"/>
  <c r="Q197" i="34"/>
  <c r="R197" i="34"/>
  <c r="S197" i="34"/>
  <c r="T197" i="34"/>
  <c r="U197" i="34"/>
  <c r="V197" i="34"/>
  <c r="W197" i="34"/>
  <c r="A198" i="34"/>
  <c r="B198" i="34"/>
  <c r="I198" i="34"/>
  <c r="J198" i="34"/>
  <c r="K198" i="34"/>
  <c r="L198" i="34"/>
  <c r="M198" i="34"/>
  <c r="N198" i="34"/>
  <c r="P198" i="34"/>
  <c r="Q198" i="34"/>
  <c r="R198" i="34"/>
  <c r="S198" i="34"/>
  <c r="T198" i="34"/>
  <c r="U198" i="34"/>
  <c r="V198" i="34"/>
  <c r="W198" i="34"/>
  <c r="A199" i="34"/>
  <c r="B199" i="34"/>
  <c r="I199" i="34"/>
  <c r="J199" i="34"/>
  <c r="K199" i="34"/>
  <c r="L199" i="34"/>
  <c r="M199" i="34"/>
  <c r="N199" i="34"/>
  <c r="P199" i="34"/>
  <c r="Q199" i="34"/>
  <c r="R199" i="34"/>
  <c r="S199" i="34"/>
  <c r="T199" i="34"/>
  <c r="U199" i="34"/>
  <c r="V199" i="34"/>
  <c r="W199" i="34"/>
  <c r="A200" i="34"/>
  <c r="B200" i="34"/>
  <c r="I200" i="34"/>
  <c r="J200" i="34"/>
  <c r="K200" i="34"/>
  <c r="L200" i="34"/>
  <c r="M200" i="34"/>
  <c r="N200" i="34"/>
  <c r="P200" i="34"/>
  <c r="Q200" i="34"/>
  <c r="R200" i="34"/>
  <c r="S200" i="34"/>
  <c r="T200" i="34"/>
  <c r="U200" i="34"/>
  <c r="V200" i="34"/>
  <c r="W200" i="34"/>
  <c r="A201" i="34"/>
  <c r="B201" i="34"/>
  <c r="I201" i="34"/>
  <c r="J201" i="34"/>
  <c r="K201" i="34"/>
  <c r="L201" i="34"/>
  <c r="M201" i="34"/>
  <c r="N201" i="34"/>
  <c r="P201" i="34"/>
  <c r="Q201" i="34"/>
  <c r="R201" i="34"/>
  <c r="S201" i="34"/>
  <c r="T201" i="34"/>
  <c r="U201" i="34"/>
  <c r="V201" i="34"/>
  <c r="W201" i="34"/>
  <c r="A202" i="34"/>
  <c r="B202" i="34"/>
  <c r="I202" i="34"/>
  <c r="J202" i="34"/>
  <c r="K202" i="34"/>
  <c r="L202" i="34"/>
  <c r="M202" i="34"/>
  <c r="N202" i="34"/>
  <c r="P202" i="34"/>
  <c r="Q202" i="34"/>
  <c r="R202" i="34"/>
  <c r="S202" i="34"/>
  <c r="T202" i="34"/>
  <c r="U202" i="34"/>
  <c r="V202" i="34"/>
  <c r="W202" i="34"/>
  <c r="A203" i="34"/>
  <c r="B203" i="34"/>
  <c r="I203" i="34"/>
  <c r="J203" i="34"/>
  <c r="K203" i="34"/>
  <c r="L203" i="34"/>
  <c r="M203" i="34"/>
  <c r="N203" i="34"/>
  <c r="P203" i="34"/>
  <c r="Q203" i="34"/>
  <c r="R203" i="34"/>
  <c r="S203" i="34"/>
  <c r="T203" i="34"/>
  <c r="U203" i="34"/>
  <c r="V203" i="34"/>
  <c r="W203" i="34"/>
  <c r="A204" i="34"/>
  <c r="B204" i="34"/>
  <c r="I204" i="34"/>
  <c r="J204" i="34"/>
  <c r="K204" i="34"/>
  <c r="L204" i="34"/>
  <c r="M204" i="34"/>
  <c r="N204" i="34"/>
  <c r="P204" i="34"/>
  <c r="Q204" i="34"/>
  <c r="R204" i="34"/>
  <c r="S204" i="34"/>
  <c r="T204" i="34"/>
  <c r="U204" i="34"/>
  <c r="V204" i="34"/>
  <c r="W204" i="34"/>
  <c r="A205" i="34"/>
  <c r="B205" i="34"/>
  <c r="I205" i="34"/>
  <c r="J205" i="34"/>
  <c r="K205" i="34"/>
  <c r="L205" i="34"/>
  <c r="M205" i="34"/>
  <c r="N205" i="34"/>
  <c r="P205" i="34"/>
  <c r="Q205" i="34"/>
  <c r="R205" i="34"/>
  <c r="S205" i="34"/>
  <c r="T205" i="34"/>
  <c r="U205" i="34"/>
  <c r="V205" i="34"/>
  <c r="W205" i="34"/>
  <c r="A206" i="34"/>
  <c r="B206" i="34"/>
  <c r="I206" i="34"/>
  <c r="J206" i="34"/>
  <c r="K206" i="34"/>
  <c r="L206" i="34"/>
  <c r="M206" i="34"/>
  <c r="N206" i="34"/>
  <c r="P206" i="34"/>
  <c r="Q206" i="34"/>
  <c r="R206" i="34"/>
  <c r="S206" i="34"/>
  <c r="T206" i="34"/>
  <c r="U206" i="34"/>
  <c r="V206" i="34"/>
  <c r="W206" i="34"/>
  <c r="A207" i="34"/>
  <c r="B207" i="34"/>
  <c r="I207" i="34"/>
  <c r="J207" i="34"/>
  <c r="K207" i="34"/>
  <c r="L207" i="34"/>
  <c r="M207" i="34"/>
  <c r="N207" i="34"/>
  <c r="P207" i="34"/>
  <c r="Q207" i="34"/>
  <c r="R207" i="34"/>
  <c r="S207" i="34"/>
  <c r="T207" i="34"/>
  <c r="U207" i="34"/>
  <c r="V207" i="34"/>
  <c r="W207" i="34"/>
  <c r="A208" i="34"/>
  <c r="B208" i="34"/>
  <c r="I208" i="34"/>
  <c r="J208" i="34"/>
  <c r="K208" i="34"/>
  <c r="L208" i="34"/>
  <c r="M208" i="34"/>
  <c r="N208" i="34"/>
  <c r="P208" i="34"/>
  <c r="Q208" i="34"/>
  <c r="R208" i="34"/>
  <c r="S208" i="34"/>
  <c r="T208" i="34"/>
  <c r="U208" i="34"/>
  <c r="V208" i="34"/>
  <c r="W208" i="34"/>
  <c r="A209" i="34"/>
  <c r="B209" i="34"/>
  <c r="I209" i="34"/>
  <c r="J209" i="34"/>
  <c r="K209" i="34"/>
  <c r="L209" i="34"/>
  <c r="M209" i="34"/>
  <c r="N209" i="34"/>
  <c r="P209" i="34"/>
  <c r="Q209" i="34"/>
  <c r="R209" i="34"/>
  <c r="S209" i="34"/>
  <c r="T209" i="34"/>
  <c r="U209" i="34"/>
  <c r="V209" i="34"/>
  <c r="W209" i="34"/>
  <c r="A210" i="34"/>
  <c r="B210" i="34"/>
  <c r="I210" i="34"/>
  <c r="J210" i="34"/>
  <c r="K210" i="34"/>
  <c r="L210" i="34"/>
  <c r="M210" i="34"/>
  <c r="N210" i="34"/>
  <c r="P210" i="34"/>
  <c r="Q210" i="34"/>
  <c r="R210" i="34"/>
  <c r="S210" i="34"/>
  <c r="T210" i="34"/>
  <c r="U210" i="34"/>
  <c r="V210" i="34"/>
  <c r="W210" i="34"/>
  <c r="A211" i="34"/>
  <c r="B211" i="34"/>
  <c r="I211" i="34"/>
  <c r="J211" i="34"/>
  <c r="K211" i="34"/>
  <c r="L211" i="34"/>
  <c r="M211" i="34"/>
  <c r="N211" i="34"/>
  <c r="P211" i="34"/>
  <c r="Q211" i="34"/>
  <c r="R211" i="34"/>
  <c r="S211" i="34"/>
  <c r="T211" i="34"/>
  <c r="U211" i="34"/>
  <c r="V211" i="34"/>
  <c r="W211" i="34"/>
  <c r="A212" i="34"/>
  <c r="B212" i="34"/>
  <c r="I212" i="34"/>
  <c r="J212" i="34"/>
  <c r="K212" i="34"/>
  <c r="L212" i="34"/>
  <c r="M212" i="34"/>
  <c r="N212" i="34"/>
  <c r="P212" i="34"/>
  <c r="Q212" i="34"/>
  <c r="R212" i="34"/>
  <c r="S212" i="34"/>
  <c r="T212" i="34"/>
  <c r="U212" i="34"/>
  <c r="V212" i="34"/>
  <c r="W212" i="34"/>
  <c r="A213" i="34"/>
  <c r="B213" i="34"/>
  <c r="I213" i="34"/>
  <c r="J213" i="34"/>
  <c r="K213" i="34"/>
  <c r="L213" i="34"/>
  <c r="M213" i="34"/>
  <c r="N213" i="34"/>
  <c r="P213" i="34"/>
  <c r="Q213" i="34"/>
  <c r="R213" i="34"/>
  <c r="S213" i="34"/>
  <c r="T213" i="34"/>
  <c r="U213" i="34"/>
  <c r="V213" i="34"/>
  <c r="W213" i="34"/>
  <c r="A214" i="34"/>
  <c r="B214" i="34"/>
  <c r="I214" i="34"/>
  <c r="J214" i="34"/>
  <c r="K214" i="34"/>
  <c r="L214" i="34"/>
  <c r="M214" i="34"/>
  <c r="N214" i="34"/>
  <c r="P214" i="34"/>
  <c r="Q214" i="34"/>
  <c r="R214" i="34"/>
  <c r="S214" i="34"/>
  <c r="T214" i="34"/>
  <c r="U214" i="34"/>
  <c r="V214" i="34"/>
  <c r="W214" i="34"/>
  <c r="A215" i="34"/>
  <c r="B215" i="34"/>
  <c r="I215" i="34"/>
  <c r="J215" i="34"/>
  <c r="K215" i="34"/>
  <c r="L215" i="34"/>
  <c r="M215" i="34"/>
  <c r="N215" i="34"/>
  <c r="P215" i="34"/>
  <c r="Q215" i="34"/>
  <c r="R215" i="34"/>
  <c r="S215" i="34"/>
  <c r="T215" i="34"/>
  <c r="U215" i="34"/>
  <c r="V215" i="34"/>
  <c r="W215" i="34"/>
  <c r="A216" i="34"/>
  <c r="B216" i="34"/>
  <c r="I216" i="34"/>
  <c r="J216" i="34"/>
  <c r="K216" i="34"/>
  <c r="L216" i="34"/>
  <c r="M216" i="34"/>
  <c r="N216" i="34"/>
  <c r="P216" i="34"/>
  <c r="Q216" i="34"/>
  <c r="R216" i="34"/>
  <c r="S216" i="34"/>
  <c r="T216" i="34"/>
  <c r="U216" i="34"/>
  <c r="V216" i="34"/>
  <c r="W216" i="34"/>
  <c r="A217" i="34"/>
  <c r="B217" i="34"/>
  <c r="I217" i="34"/>
  <c r="J217" i="34"/>
  <c r="K217" i="34"/>
  <c r="L217" i="34"/>
  <c r="M217" i="34"/>
  <c r="N217" i="34"/>
  <c r="P217" i="34"/>
  <c r="Q217" i="34"/>
  <c r="R217" i="34"/>
  <c r="S217" i="34"/>
  <c r="T217" i="34"/>
  <c r="U217" i="34"/>
  <c r="V217" i="34"/>
  <c r="W217" i="34"/>
  <c r="A218" i="34"/>
  <c r="B218" i="34"/>
  <c r="I218" i="34"/>
  <c r="J218" i="34"/>
  <c r="K218" i="34"/>
  <c r="L218" i="34"/>
  <c r="M218" i="34"/>
  <c r="N218" i="34"/>
  <c r="P218" i="34"/>
  <c r="Q218" i="34"/>
  <c r="R218" i="34"/>
  <c r="S218" i="34"/>
  <c r="T218" i="34"/>
  <c r="U218" i="34"/>
  <c r="V218" i="34"/>
  <c r="W218" i="34"/>
  <c r="A219" i="34"/>
  <c r="B219" i="34"/>
  <c r="I219" i="34"/>
  <c r="J219" i="34"/>
  <c r="K219" i="34"/>
  <c r="L219" i="34"/>
  <c r="M219" i="34"/>
  <c r="N219" i="34"/>
  <c r="P219" i="34"/>
  <c r="Q219" i="34"/>
  <c r="R219" i="34"/>
  <c r="S219" i="34"/>
  <c r="T219" i="34"/>
  <c r="U219" i="34"/>
  <c r="V219" i="34"/>
  <c r="W219" i="34"/>
  <c r="A220" i="34"/>
  <c r="B220" i="34"/>
  <c r="I220" i="34"/>
  <c r="J220" i="34"/>
  <c r="K220" i="34"/>
  <c r="L220" i="34"/>
  <c r="M220" i="34"/>
  <c r="N220" i="34"/>
  <c r="P220" i="34"/>
  <c r="Q220" i="34"/>
  <c r="R220" i="34"/>
  <c r="S220" i="34"/>
  <c r="T220" i="34"/>
  <c r="U220" i="34"/>
  <c r="V220" i="34"/>
  <c r="W220" i="34"/>
  <c r="A221" i="34"/>
  <c r="B221" i="34"/>
  <c r="I221" i="34"/>
  <c r="J221" i="34"/>
  <c r="K221" i="34"/>
  <c r="L221" i="34"/>
  <c r="M221" i="34"/>
  <c r="N221" i="34"/>
  <c r="P221" i="34"/>
  <c r="Q221" i="34"/>
  <c r="R221" i="34"/>
  <c r="S221" i="34"/>
  <c r="T221" i="34"/>
  <c r="U221" i="34"/>
  <c r="V221" i="34"/>
  <c r="W221" i="34"/>
  <c r="A222" i="34"/>
  <c r="B222" i="34"/>
  <c r="I222" i="34"/>
  <c r="J222" i="34"/>
  <c r="K222" i="34"/>
  <c r="L222" i="34"/>
  <c r="M222" i="34"/>
  <c r="N222" i="34"/>
  <c r="P222" i="34"/>
  <c r="Q222" i="34"/>
  <c r="R222" i="34"/>
  <c r="S222" i="34"/>
  <c r="T222" i="34"/>
  <c r="U222" i="34"/>
  <c r="V222" i="34"/>
  <c r="W222" i="34"/>
  <c r="A223" i="34"/>
  <c r="B223" i="34"/>
  <c r="I223" i="34"/>
  <c r="J223" i="34"/>
  <c r="K223" i="34"/>
  <c r="L223" i="34"/>
  <c r="M223" i="34"/>
  <c r="N223" i="34"/>
  <c r="P223" i="34"/>
  <c r="Q223" i="34"/>
  <c r="R223" i="34"/>
  <c r="S223" i="34"/>
  <c r="T223" i="34"/>
  <c r="U223" i="34"/>
  <c r="V223" i="34"/>
  <c r="W223" i="34"/>
  <c r="A224" i="34"/>
  <c r="B224" i="34"/>
  <c r="I224" i="34"/>
  <c r="J224" i="34"/>
  <c r="K224" i="34"/>
  <c r="L224" i="34"/>
  <c r="M224" i="34"/>
  <c r="N224" i="34"/>
  <c r="P224" i="34"/>
  <c r="Q224" i="34"/>
  <c r="R224" i="34"/>
  <c r="S224" i="34"/>
  <c r="T224" i="34"/>
  <c r="U224" i="34"/>
  <c r="V224" i="34"/>
  <c r="W224" i="34"/>
  <c r="A225" i="34"/>
  <c r="B225" i="34"/>
  <c r="I225" i="34"/>
  <c r="J225" i="34"/>
  <c r="K225" i="34"/>
  <c r="L225" i="34"/>
  <c r="M225" i="34"/>
  <c r="N225" i="34"/>
  <c r="P225" i="34"/>
  <c r="Q225" i="34"/>
  <c r="R225" i="34"/>
  <c r="S225" i="34"/>
  <c r="T225" i="34"/>
  <c r="U225" i="34"/>
  <c r="V225" i="34"/>
  <c r="W225" i="34"/>
  <c r="A226" i="34"/>
  <c r="B226" i="34"/>
  <c r="I226" i="34"/>
  <c r="J226" i="34"/>
  <c r="K226" i="34"/>
  <c r="L226" i="34"/>
  <c r="M226" i="34"/>
  <c r="N226" i="34"/>
  <c r="P226" i="34"/>
  <c r="Q226" i="34"/>
  <c r="R226" i="34"/>
  <c r="S226" i="34"/>
  <c r="T226" i="34"/>
  <c r="U226" i="34"/>
  <c r="V226" i="34"/>
  <c r="W226" i="34"/>
  <c r="A227" i="34"/>
  <c r="B227" i="34"/>
  <c r="I227" i="34"/>
  <c r="J227" i="34"/>
  <c r="K227" i="34"/>
  <c r="L227" i="34"/>
  <c r="M227" i="34"/>
  <c r="N227" i="34"/>
  <c r="P227" i="34"/>
  <c r="Q227" i="34"/>
  <c r="R227" i="34"/>
  <c r="S227" i="34"/>
  <c r="T227" i="34"/>
  <c r="U227" i="34"/>
  <c r="V227" i="34"/>
  <c r="W227" i="34"/>
  <c r="A228" i="34"/>
  <c r="B228" i="34"/>
  <c r="I228" i="34"/>
  <c r="J228" i="34"/>
  <c r="K228" i="34"/>
  <c r="L228" i="34"/>
  <c r="M228" i="34"/>
  <c r="N228" i="34"/>
  <c r="P228" i="34"/>
  <c r="Q228" i="34"/>
  <c r="R228" i="34"/>
  <c r="S228" i="34"/>
  <c r="T228" i="34"/>
  <c r="U228" i="34"/>
  <c r="V228" i="34"/>
  <c r="W228" i="34"/>
  <c r="A229" i="34"/>
  <c r="B229" i="34"/>
  <c r="I229" i="34"/>
  <c r="J229" i="34"/>
  <c r="K229" i="34"/>
  <c r="L229" i="34"/>
  <c r="M229" i="34"/>
  <c r="N229" i="34"/>
  <c r="P229" i="34"/>
  <c r="Q229" i="34"/>
  <c r="R229" i="34"/>
  <c r="S229" i="34"/>
  <c r="T229" i="34"/>
  <c r="U229" i="34"/>
  <c r="V229" i="34"/>
  <c r="W229" i="34"/>
  <c r="A230" i="34"/>
  <c r="B230" i="34"/>
  <c r="I230" i="34"/>
  <c r="J230" i="34"/>
  <c r="K230" i="34"/>
  <c r="L230" i="34"/>
  <c r="M230" i="34"/>
  <c r="N230" i="34"/>
  <c r="P230" i="34"/>
  <c r="Q230" i="34"/>
  <c r="R230" i="34"/>
  <c r="S230" i="34"/>
  <c r="T230" i="34"/>
  <c r="U230" i="34"/>
  <c r="V230" i="34"/>
  <c r="W230" i="34"/>
  <c r="A231" i="34"/>
  <c r="B231" i="34"/>
  <c r="I231" i="34"/>
  <c r="J231" i="34"/>
  <c r="K231" i="34"/>
  <c r="L231" i="34"/>
  <c r="M231" i="34"/>
  <c r="N231" i="34"/>
  <c r="P231" i="34"/>
  <c r="Q231" i="34"/>
  <c r="R231" i="34"/>
  <c r="S231" i="34"/>
  <c r="T231" i="34"/>
  <c r="U231" i="34"/>
  <c r="V231" i="34"/>
  <c r="W231" i="34"/>
  <c r="A232" i="34"/>
  <c r="B232" i="34"/>
  <c r="I232" i="34"/>
  <c r="J232" i="34"/>
  <c r="K232" i="34"/>
  <c r="L232" i="34"/>
  <c r="M232" i="34"/>
  <c r="N232" i="34"/>
  <c r="P232" i="34"/>
  <c r="Q232" i="34"/>
  <c r="R232" i="34"/>
  <c r="S232" i="34"/>
  <c r="T232" i="34"/>
  <c r="U232" i="34"/>
  <c r="V232" i="34"/>
  <c r="W232" i="34"/>
  <c r="A233" i="34"/>
  <c r="B233" i="34"/>
  <c r="I233" i="34"/>
  <c r="J233" i="34"/>
  <c r="K233" i="34"/>
  <c r="L233" i="34"/>
  <c r="M233" i="34"/>
  <c r="N233" i="34"/>
  <c r="P233" i="34"/>
  <c r="Q233" i="34"/>
  <c r="R233" i="34"/>
  <c r="S233" i="34"/>
  <c r="T233" i="34"/>
  <c r="U233" i="34"/>
  <c r="V233" i="34"/>
  <c r="W233" i="34"/>
  <c r="A234" i="34"/>
  <c r="B234" i="34"/>
  <c r="I234" i="34"/>
  <c r="J234" i="34"/>
  <c r="K234" i="34"/>
  <c r="L234" i="34"/>
  <c r="M234" i="34"/>
  <c r="N234" i="34"/>
  <c r="P234" i="34"/>
  <c r="Q234" i="34"/>
  <c r="R234" i="34"/>
  <c r="S234" i="34"/>
  <c r="T234" i="34"/>
  <c r="U234" i="34"/>
  <c r="V234" i="34"/>
  <c r="W234" i="34"/>
  <c r="A235" i="34"/>
  <c r="B235" i="34"/>
  <c r="I235" i="34"/>
  <c r="J235" i="34"/>
  <c r="K235" i="34"/>
  <c r="L235" i="34"/>
  <c r="M235" i="34"/>
  <c r="N235" i="34"/>
  <c r="P235" i="34"/>
  <c r="Q235" i="34"/>
  <c r="R235" i="34"/>
  <c r="S235" i="34"/>
  <c r="T235" i="34"/>
  <c r="U235" i="34"/>
  <c r="V235" i="34"/>
  <c r="W235" i="34"/>
  <c r="A236" i="34"/>
  <c r="B236" i="34"/>
  <c r="I236" i="34"/>
  <c r="J236" i="34"/>
  <c r="K236" i="34"/>
  <c r="L236" i="34"/>
  <c r="M236" i="34"/>
  <c r="N236" i="34"/>
  <c r="P236" i="34"/>
  <c r="Q236" i="34"/>
  <c r="R236" i="34"/>
  <c r="S236" i="34"/>
  <c r="T236" i="34"/>
  <c r="U236" i="34"/>
  <c r="V236" i="34"/>
  <c r="W236" i="34"/>
  <c r="A237" i="34"/>
  <c r="B237" i="34"/>
  <c r="I237" i="34"/>
  <c r="J237" i="34"/>
  <c r="K237" i="34"/>
  <c r="L237" i="34"/>
  <c r="M237" i="34"/>
  <c r="N237" i="34"/>
  <c r="P237" i="34"/>
  <c r="Q237" i="34"/>
  <c r="R237" i="34"/>
  <c r="S237" i="34"/>
  <c r="T237" i="34"/>
  <c r="U237" i="34"/>
  <c r="V237" i="34"/>
  <c r="W237" i="34"/>
  <c r="A238" i="34"/>
  <c r="B238" i="34"/>
  <c r="I238" i="34"/>
  <c r="J238" i="34"/>
  <c r="K238" i="34"/>
  <c r="L238" i="34"/>
  <c r="M238" i="34"/>
  <c r="N238" i="34"/>
  <c r="P238" i="34"/>
  <c r="Q238" i="34"/>
  <c r="R238" i="34"/>
  <c r="S238" i="34"/>
  <c r="T238" i="34"/>
  <c r="U238" i="34"/>
  <c r="V238" i="34"/>
  <c r="W238" i="34"/>
  <c r="A239" i="34"/>
  <c r="B239" i="34"/>
  <c r="I239" i="34"/>
  <c r="J239" i="34"/>
  <c r="K239" i="34"/>
  <c r="L239" i="34"/>
  <c r="M239" i="34"/>
  <c r="N239" i="34"/>
  <c r="P239" i="34"/>
  <c r="Q239" i="34"/>
  <c r="R239" i="34"/>
  <c r="S239" i="34"/>
  <c r="T239" i="34"/>
  <c r="U239" i="34"/>
  <c r="V239" i="34"/>
  <c r="W239" i="34"/>
  <c r="A240" i="34"/>
  <c r="B240" i="34"/>
  <c r="I240" i="34"/>
  <c r="J240" i="34"/>
  <c r="K240" i="34"/>
  <c r="L240" i="34"/>
  <c r="M240" i="34"/>
  <c r="N240" i="34"/>
  <c r="P240" i="34"/>
  <c r="Q240" i="34"/>
  <c r="R240" i="34"/>
  <c r="S240" i="34"/>
  <c r="T240" i="34"/>
  <c r="U240" i="34"/>
  <c r="V240" i="34"/>
  <c r="W240" i="34"/>
  <c r="A241" i="34"/>
  <c r="B241" i="34"/>
  <c r="I241" i="34"/>
  <c r="J241" i="34"/>
  <c r="K241" i="34"/>
  <c r="L241" i="34"/>
  <c r="M241" i="34"/>
  <c r="N241" i="34"/>
  <c r="P241" i="34"/>
  <c r="Q241" i="34"/>
  <c r="R241" i="34"/>
  <c r="S241" i="34"/>
  <c r="T241" i="34"/>
  <c r="U241" i="34"/>
  <c r="V241" i="34"/>
  <c r="W241" i="34"/>
  <c r="A242" i="34"/>
  <c r="B242" i="34"/>
  <c r="I242" i="34"/>
  <c r="J242" i="34"/>
  <c r="K242" i="34"/>
  <c r="L242" i="34"/>
  <c r="M242" i="34"/>
  <c r="N242" i="34"/>
  <c r="P242" i="34"/>
  <c r="Q242" i="34"/>
  <c r="R242" i="34"/>
  <c r="S242" i="34"/>
  <c r="T242" i="34"/>
  <c r="U242" i="34"/>
  <c r="V242" i="34"/>
  <c r="W242" i="34"/>
  <c r="A243" i="34"/>
  <c r="B243" i="34"/>
  <c r="I243" i="34"/>
  <c r="J243" i="34"/>
  <c r="K243" i="34"/>
  <c r="L243" i="34"/>
  <c r="M243" i="34"/>
  <c r="N243" i="34"/>
  <c r="P243" i="34"/>
  <c r="Q243" i="34"/>
  <c r="R243" i="34"/>
  <c r="S243" i="34"/>
  <c r="T243" i="34"/>
  <c r="U243" i="34"/>
  <c r="V243" i="34"/>
  <c r="W243" i="34"/>
  <c r="A244" i="34"/>
  <c r="B244" i="34"/>
  <c r="I244" i="34"/>
  <c r="J244" i="34"/>
  <c r="K244" i="34"/>
  <c r="L244" i="34"/>
  <c r="M244" i="34"/>
  <c r="N244" i="34"/>
  <c r="P244" i="34"/>
  <c r="Q244" i="34"/>
  <c r="R244" i="34"/>
  <c r="S244" i="34"/>
  <c r="T244" i="34"/>
  <c r="U244" i="34"/>
  <c r="V244" i="34"/>
  <c r="W244" i="34"/>
  <c r="A245" i="34"/>
  <c r="B245" i="34"/>
  <c r="I245" i="34"/>
  <c r="J245" i="34"/>
  <c r="K245" i="34"/>
  <c r="L245" i="34"/>
  <c r="M245" i="34"/>
  <c r="N245" i="34"/>
  <c r="P245" i="34"/>
  <c r="Q245" i="34"/>
  <c r="R245" i="34"/>
  <c r="S245" i="34"/>
  <c r="T245" i="34"/>
  <c r="U245" i="34"/>
  <c r="V245" i="34"/>
  <c r="W245" i="34"/>
  <c r="A246" i="34"/>
  <c r="B246" i="34"/>
  <c r="I246" i="34"/>
  <c r="J246" i="34"/>
  <c r="K246" i="34"/>
  <c r="L246" i="34"/>
  <c r="M246" i="34"/>
  <c r="N246" i="34"/>
  <c r="P246" i="34"/>
  <c r="Q246" i="34"/>
  <c r="R246" i="34"/>
  <c r="S246" i="34"/>
  <c r="T246" i="34"/>
  <c r="U246" i="34"/>
  <c r="V246" i="34"/>
  <c r="W246" i="34"/>
  <c r="A247" i="34"/>
  <c r="B247" i="34"/>
  <c r="I247" i="34"/>
  <c r="J247" i="34"/>
  <c r="K247" i="34"/>
  <c r="L247" i="34"/>
  <c r="M247" i="34"/>
  <c r="N247" i="34"/>
  <c r="P247" i="34"/>
  <c r="Q247" i="34"/>
  <c r="R247" i="34"/>
  <c r="S247" i="34"/>
  <c r="T247" i="34"/>
  <c r="U247" i="34"/>
  <c r="V247" i="34"/>
  <c r="W247" i="34"/>
  <c r="A248" i="34"/>
  <c r="B248" i="34"/>
  <c r="I248" i="34"/>
  <c r="J248" i="34"/>
  <c r="K248" i="34"/>
  <c r="L248" i="34"/>
  <c r="M248" i="34"/>
  <c r="N248" i="34"/>
  <c r="P248" i="34"/>
  <c r="Q248" i="34"/>
  <c r="R248" i="34"/>
  <c r="S248" i="34"/>
  <c r="T248" i="34"/>
  <c r="U248" i="34"/>
  <c r="V248" i="34"/>
  <c r="W248" i="34"/>
  <c r="A249" i="34"/>
  <c r="B249" i="34"/>
  <c r="I249" i="34"/>
  <c r="J249" i="34"/>
  <c r="K249" i="34"/>
  <c r="L249" i="34"/>
  <c r="M249" i="34"/>
  <c r="N249" i="34"/>
  <c r="P249" i="34"/>
  <c r="Q249" i="34"/>
  <c r="R249" i="34"/>
  <c r="S249" i="34"/>
  <c r="T249" i="34"/>
  <c r="U249" i="34"/>
  <c r="V249" i="34"/>
  <c r="W249" i="34"/>
  <c r="A250" i="34"/>
  <c r="B250" i="34"/>
  <c r="I250" i="34"/>
  <c r="J250" i="34"/>
  <c r="K250" i="34"/>
  <c r="L250" i="34"/>
  <c r="M250" i="34"/>
  <c r="N250" i="34"/>
  <c r="P250" i="34"/>
  <c r="Q250" i="34"/>
  <c r="R250" i="34"/>
  <c r="S250" i="34"/>
  <c r="T250" i="34"/>
  <c r="U250" i="34"/>
  <c r="V250" i="34"/>
  <c r="W250" i="34"/>
  <c r="A251" i="34"/>
  <c r="B251" i="34"/>
  <c r="I251" i="34"/>
  <c r="J251" i="34"/>
  <c r="K251" i="34"/>
  <c r="L251" i="34"/>
  <c r="M251" i="34"/>
  <c r="N251" i="34"/>
  <c r="P251" i="34"/>
  <c r="Q251" i="34"/>
  <c r="R251" i="34"/>
  <c r="S251" i="34"/>
  <c r="T251" i="34"/>
  <c r="U251" i="34"/>
  <c r="V251" i="34"/>
  <c r="W251" i="34"/>
  <c r="A252" i="34"/>
  <c r="B252" i="34"/>
  <c r="I252" i="34"/>
  <c r="J252" i="34"/>
  <c r="K252" i="34"/>
  <c r="L252" i="34"/>
  <c r="M252" i="34"/>
  <c r="N252" i="34"/>
  <c r="P252" i="34"/>
  <c r="Q252" i="34"/>
  <c r="R252" i="34"/>
  <c r="S252" i="34"/>
  <c r="T252" i="34"/>
  <c r="U252" i="34"/>
  <c r="V252" i="34"/>
  <c r="W252" i="34"/>
  <c r="A253" i="34"/>
  <c r="B253" i="34"/>
  <c r="I253" i="34"/>
  <c r="J253" i="34"/>
  <c r="K253" i="34"/>
  <c r="L253" i="34"/>
  <c r="M253" i="34"/>
  <c r="N253" i="34"/>
  <c r="P253" i="34"/>
  <c r="Q253" i="34"/>
  <c r="R253" i="34"/>
  <c r="S253" i="34"/>
  <c r="T253" i="34"/>
  <c r="U253" i="34"/>
  <c r="V253" i="34"/>
  <c r="W253" i="34"/>
  <c r="A254" i="34"/>
  <c r="B254" i="34"/>
  <c r="I254" i="34"/>
  <c r="J254" i="34"/>
  <c r="K254" i="34"/>
  <c r="L254" i="34"/>
  <c r="M254" i="34"/>
  <c r="N254" i="34"/>
  <c r="P254" i="34"/>
  <c r="Q254" i="34"/>
  <c r="R254" i="34"/>
  <c r="S254" i="34"/>
  <c r="T254" i="34"/>
  <c r="U254" i="34"/>
  <c r="V254" i="34"/>
  <c r="W254" i="34"/>
  <c r="A255" i="34"/>
  <c r="B255" i="34"/>
  <c r="I255" i="34"/>
  <c r="J255" i="34"/>
  <c r="K255" i="34"/>
  <c r="L255" i="34"/>
  <c r="M255" i="34"/>
  <c r="N255" i="34"/>
  <c r="P255" i="34"/>
  <c r="Q255" i="34"/>
  <c r="R255" i="34"/>
  <c r="S255" i="34"/>
  <c r="T255" i="34"/>
  <c r="U255" i="34"/>
  <c r="V255" i="34"/>
  <c r="W255" i="34"/>
  <c r="A256" i="34"/>
  <c r="B256" i="34"/>
  <c r="I256" i="34"/>
  <c r="J256" i="34"/>
  <c r="K256" i="34"/>
  <c r="L256" i="34"/>
  <c r="M256" i="34"/>
  <c r="N256" i="34"/>
  <c r="P256" i="34"/>
  <c r="Q256" i="34"/>
  <c r="R256" i="34"/>
  <c r="S256" i="34"/>
  <c r="T256" i="34"/>
  <c r="U256" i="34"/>
  <c r="V256" i="34"/>
  <c r="W256" i="34"/>
  <c r="A257" i="34"/>
  <c r="B257" i="34"/>
  <c r="I257" i="34"/>
  <c r="J257" i="34"/>
  <c r="K257" i="34"/>
  <c r="L257" i="34"/>
  <c r="M257" i="34"/>
  <c r="N257" i="34"/>
  <c r="P257" i="34"/>
  <c r="Q257" i="34"/>
  <c r="R257" i="34"/>
  <c r="S257" i="34"/>
  <c r="T257" i="34"/>
  <c r="U257" i="34"/>
  <c r="V257" i="34"/>
  <c r="W257" i="34"/>
  <c r="A258" i="34"/>
  <c r="B258" i="34"/>
  <c r="I258" i="34"/>
  <c r="J258" i="34"/>
  <c r="K258" i="34"/>
  <c r="L258" i="34"/>
  <c r="M258" i="34"/>
  <c r="N258" i="34"/>
  <c r="P258" i="34"/>
  <c r="Q258" i="34"/>
  <c r="R258" i="34"/>
  <c r="S258" i="34"/>
  <c r="T258" i="34"/>
  <c r="U258" i="34"/>
  <c r="V258" i="34"/>
  <c r="W258" i="34"/>
  <c r="A259" i="34"/>
  <c r="B259" i="34"/>
  <c r="I259" i="34"/>
  <c r="J259" i="34"/>
  <c r="K259" i="34"/>
  <c r="L259" i="34"/>
  <c r="M259" i="34"/>
  <c r="N259" i="34"/>
  <c r="P259" i="34"/>
  <c r="Q259" i="34"/>
  <c r="R259" i="34"/>
  <c r="S259" i="34"/>
  <c r="T259" i="34"/>
  <c r="U259" i="34"/>
  <c r="V259" i="34"/>
  <c r="W259" i="34"/>
  <c r="A260" i="34"/>
  <c r="B260" i="34"/>
  <c r="I260" i="34"/>
  <c r="J260" i="34"/>
  <c r="K260" i="34"/>
  <c r="L260" i="34"/>
  <c r="M260" i="34"/>
  <c r="N260" i="34"/>
  <c r="P260" i="34"/>
  <c r="Q260" i="34"/>
  <c r="R260" i="34"/>
  <c r="S260" i="34"/>
  <c r="T260" i="34"/>
  <c r="U260" i="34"/>
  <c r="V260" i="34"/>
  <c r="W260" i="34"/>
  <c r="A261" i="34"/>
  <c r="B261" i="34"/>
  <c r="I261" i="34"/>
  <c r="J261" i="34"/>
  <c r="K261" i="34"/>
  <c r="L261" i="34"/>
  <c r="M261" i="34"/>
  <c r="N261" i="34"/>
  <c r="P261" i="34"/>
  <c r="Q261" i="34"/>
  <c r="R261" i="34"/>
  <c r="S261" i="34"/>
  <c r="T261" i="34"/>
  <c r="U261" i="34"/>
  <c r="V261" i="34"/>
  <c r="W261" i="34"/>
  <c r="A262" i="34"/>
  <c r="B262" i="34"/>
  <c r="I262" i="34"/>
  <c r="J262" i="34"/>
  <c r="K262" i="34"/>
  <c r="L262" i="34"/>
  <c r="M262" i="34"/>
  <c r="N262" i="34"/>
  <c r="P262" i="34"/>
  <c r="Q262" i="34"/>
  <c r="R262" i="34"/>
  <c r="S262" i="34"/>
  <c r="T262" i="34"/>
  <c r="U262" i="34"/>
  <c r="V262" i="34"/>
  <c r="W262" i="34"/>
  <c r="A263" i="34"/>
  <c r="B263" i="34"/>
  <c r="I263" i="34"/>
  <c r="J263" i="34"/>
  <c r="K263" i="34"/>
  <c r="L263" i="34"/>
  <c r="M263" i="34"/>
  <c r="N263" i="34"/>
  <c r="P263" i="34"/>
  <c r="Q263" i="34"/>
  <c r="R263" i="34"/>
  <c r="S263" i="34"/>
  <c r="T263" i="34"/>
  <c r="U263" i="34"/>
  <c r="V263" i="34"/>
  <c r="W263" i="34"/>
  <c r="A264" i="34"/>
  <c r="B264" i="34"/>
  <c r="I264" i="34"/>
  <c r="J264" i="34"/>
  <c r="K264" i="34"/>
  <c r="L264" i="34"/>
  <c r="M264" i="34"/>
  <c r="N264" i="34"/>
  <c r="P264" i="34"/>
  <c r="Q264" i="34"/>
  <c r="R264" i="34"/>
  <c r="S264" i="34"/>
  <c r="T264" i="34"/>
  <c r="U264" i="34"/>
  <c r="V264" i="34"/>
  <c r="W264" i="34"/>
  <c r="A265" i="34"/>
  <c r="B265" i="34"/>
  <c r="I265" i="34"/>
  <c r="J265" i="34"/>
  <c r="K265" i="34"/>
  <c r="L265" i="34"/>
  <c r="M265" i="34"/>
  <c r="N265" i="34"/>
  <c r="P265" i="34"/>
  <c r="Q265" i="34"/>
  <c r="R265" i="34"/>
  <c r="S265" i="34"/>
  <c r="T265" i="34"/>
  <c r="U265" i="34"/>
  <c r="V265" i="34"/>
  <c r="W265" i="34"/>
  <c r="A266" i="34"/>
  <c r="B266" i="34"/>
  <c r="I266" i="34"/>
  <c r="J266" i="34"/>
  <c r="K266" i="34"/>
  <c r="L266" i="34"/>
  <c r="M266" i="34"/>
  <c r="N266" i="34"/>
  <c r="P266" i="34"/>
  <c r="Q266" i="34"/>
  <c r="R266" i="34"/>
  <c r="S266" i="34"/>
  <c r="T266" i="34"/>
  <c r="U266" i="34"/>
  <c r="V266" i="34"/>
  <c r="W266" i="34"/>
  <c r="A267" i="34"/>
  <c r="B267" i="34"/>
  <c r="I267" i="34"/>
  <c r="J267" i="34"/>
  <c r="K267" i="34"/>
  <c r="L267" i="34"/>
  <c r="M267" i="34"/>
  <c r="N267" i="34"/>
  <c r="P267" i="34"/>
  <c r="Q267" i="34"/>
  <c r="R267" i="34"/>
  <c r="S267" i="34"/>
  <c r="T267" i="34"/>
  <c r="U267" i="34"/>
  <c r="V267" i="34"/>
  <c r="W267" i="34"/>
  <c r="A268" i="34"/>
  <c r="B268" i="34"/>
  <c r="I268" i="34"/>
  <c r="J268" i="34"/>
  <c r="K268" i="34"/>
  <c r="L268" i="34"/>
  <c r="M268" i="34"/>
  <c r="N268" i="34"/>
  <c r="P268" i="34"/>
  <c r="Q268" i="34"/>
  <c r="R268" i="34"/>
  <c r="S268" i="34"/>
  <c r="T268" i="34"/>
  <c r="U268" i="34"/>
  <c r="V268" i="34"/>
  <c r="W268" i="34"/>
  <c r="A269" i="34"/>
  <c r="B269" i="34"/>
  <c r="I269" i="34"/>
  <c r="J269" i="34"/>
  <c r="K269" i="34"/>
  <c r="L269" i="34"/>
  <c r="M269" i="34"/>
  <c r="N269" i="34"/>
  <c r="P269" i="34"/>
  <c r="Q269" i="34"/>
  <c r="R269" i="34"/>
  <c r="S269" i="34"/>
  <c r="T269" i="34"/>
  <c r="U269" i="34"/>
  <c r="V269" i="34"/>
  <c r="W269" i="34"/>
  <c r="A270" i="34"/>
  <c r="B270" i="34"/>
  <c r="I270" i="34"/>
  <c r="J270" i="34"/>
  <c r="K270" i="34"/>
  <c r="L270" i="34"/>
  <c r="M270" i="34"/>
  <c r="N270" i="34"/>
  <c r="P270" i="34"/>
  <c r="Q270" i="34"/>
  <c r="R270" i="34"/>
  <c r="S270" i="34"/>
  <c r="T270" i="34"/>
  <c r="U270" i="34"/>
  <c r="V270" i="34"/>
  <c r="W270" i="34"/>
  <c r="A271" i="34"/>
  <c r="B271" i="34"/>
  <c r="I271" i="34"/>
  <c r="J271" i="34"/>
  <c r="K271" i="34"/>
  <c r="L271" i="34"/>
  <c r="M271" i="34"/>
  <c r="N271" i="34"/>
  <c r="P271" i="34"/>
  <c r="Q271" i="34"/>
  <c r="R271" i="34"/>
  <c r="S271" i="34"/>
  <c r="T271" i="34"/>
  <c r="U271" i="34"/>
  <c r="V271" i="34"/>
  <c r="W271" i="34"/>
  <c r="A272" i="34"/>
  <c r="B272" i="34"/>
  <c r="I272" i="34"/>
  <c r="J272" i="34"/>
  <c r="K272" i="34"/>
  <c r="L272" i="34"/>
  <c r="M272" i="34"/>
  <c r="N272" i="34"/>
  <c r="P272" i="34"/>
  <c r="Q272" i="34"/>
  <c r="R272" i="34"/>
  <c r="S272" i="34"/>
  <c r="T272" i="34"/>
  <c r="U272" i="34"/>
  <c r="V272" i="34"/>
  <c r="W272" i="34"/>
  <c r="A273" i="34"/>
  <c r="B273" i="34"/>
  <c r="I273" i="34"/>
  <c r="J273" i="34"/>
  <c r="K273" i="34"/>
  <c r="L273" i="34"/>
  <c r="M273" i="34"/>
  <c r="N273" i="34"/>
  <c r="P273" i="34"/>
  <c r="Q273" i="34"/>
  <c r="R273" i="34"/>
  <c r="S273" i="34"/>
  <c r="T273" i="34"/>
  <c r="U273" i="34"/>
  <c r="V273" i="34"/>
  <c r="W273" i="34"/>
  <c r="A274" i="34"/>
  <c r="B274" i="34"/>
  <c r="I274" i="34"/>
  <c r="J274" i="34"/>
  <c r="K274" i="34"/>
  <c r="L274" i="34"/>
  <c r="M274" i="34"/>
  <c r="N274" i="34"/>
  <c r="P274" i="34"/>
  <c r="Q274" i="34"/>
  <c r="R274" i="34"/>
  <c r="S274" i="34"/>
  <c r="T274" i="34"/>
  <c r="U274" i="34"/>
  <c r="V274" i="34"/>
  <c r="W274" i="34"/>
  <c r="A275" i="34"/>
  <c r="B275" i="34"/>
  <c r="I275" i="34"/>
  <c r="J275" i="34"/>
  <c r="K275" i="34"/>
  <c r="L275" i="34"/>
  <c r="M275" i="34"/>
  <c r="N275" i="34"/>
  <c r="P275" i="34"/>
  <c r="Q275" i="34"/>
  <c r="R275" i="34"/>
  <c r="S275" i="34"/>
  <c r="T275" i="34"/>
  <c r="U275" i="34"/>
  <c r="V275" i="34"/>
  <c r="W275" i="34"/>
  <c r="A276" i="34"/>
  <c r="B276" i="34"/>
  <c r="I276" i="34"/>
  <c r="J276" i="34"/>
  <c r="K276" i="34"/>
  <c r="L276" i="34"/>
  <c r="M276" i="34"/>
  <c r="N276" i="34"/>
  <c r="P276" i="34"/>
  <c r="Q276" i="34"/>
  <c r="R276" i="34"/>
  <c r="S276" i="34"/>
  <c r="T276" i="34"/>
  <c r="U276" i="34"/>
  <c r="V276" i="34"/>
  <c r="W276" i="34"/>
  <c r="A277" i="34"/>
  <c r="B277" i="34"/>
  <c r="I277" i="34"/>
  <c r="J277" i="34"/>
  <c r="K277" i="34"/>
  <c r="L277" i="34"/>
  <c r="M277" i="34"/>
  <c r="N277" i="34"/>
  <c r="P277" i="34"/>
  <c r="Q277" i="34"/>
  <c r="R277" i="34"/>
  <c r="S277" i="34"/>
  <c r="T277" i="34"/>
  <c r="U277" i="34"/>
  <c r="V277" i="34"/>
  <c r="W277" i="34"/>
  <c r="A278" i="34"/>
  <c r="B278" i="34"/>
  <c r="I278" i="34"/>
  <c r="J278" i="34"/>
  <c r="K278" i="34"/>
  <c r="L278" i="34"/>
  <c r="M278" i="34"/>
  <c r="N278" i="34"/>
  <c r="P278" i="34"/>
  <c r="Q278" i="34"/>
  <c r="R278" i="34"/>
  <c r="S278" i="34"/>
  <c r="T278" i="34"/>
  <c r="U278" i="34"/>
  <c r="V278" i="34"/>
  <c r="W278" i="34"/>
  <c r="A279" i="34"/>
  <c r="B279" i="34"/>
  <c r="I279" i="34"/>
  <c r="J279" i="34"/>
  <c r="K279" i="34"/>
  <c r="L279" i="34"/>
  <c r="M279" i="34"/>
  <c r="N279" i="34"/>
  <c r="P279" i="34"/>
  <c r="Q279" i="34"/>
  <c r="R279" i="34"/>
  <c r="S279" i="34"/>
  <c r="T279" i="34"/>
  <c r="U279" i="34"/>
  <c r="V279" i="34"/>
  <c r="W279" i="34"/>
  <c r="A280" i="34"/>
  <c r="B280" i="34"/>
  <c r="I280" i="34"/>
  <c r="J280" i="34"/>
  <c r="K280" i="34"/>
  <c r="L280" i="34"/>
  <c r="M280" i="34"/>
  <c r="N280" i="34"/>
  <c r="P280" i="34"/>
  <c r="Q280" i="34"/>
  <c r="R280" i="34"/>
  <c r="S280" i="34"/>
  <c r="T280" i="34"/>
  <c r="U280" i="34"/>
  <c r="V280" i="34"/>
  <c r="W280" i="34"/>
  <c r="A281" i="34"/>
  <c r="B281" i="34"/>
  <c r="I281" i="34"/>
  <c r="J281" i="34"/>
  <c r="K281" i="34"/>
  <c r="L281" i="34"/>
  <c r="M281" i="34"/>
  <c r="N281" i="34"/>
  <c r="P281" i="34"/>
  <c r="Q281" i="34"/>
  <c r="R281" i="34"/>
  <c r="S281" i="34"/>
  <c r="T281" i="34"/>
  <c r="U281" i="34"/>
  <c r="V281" i="34"/>
  <c r="W281" i="34"/>
  <c r="A282" i="34"/>
  <c r="B282" i="34"/>
  <c r="I282" i="34"/>
  <c r="J282" i="34"/>
  <c r="K282" i="34"/>
  <c r="L282" i="34"/>
  <c r="M282" i="34"/>
  <c r="N282" i="34"/>
  <c r="P282" i="34"/>
  <c r="Q282" i="34"/>
  <c r="R282" i="34"/>
  <c r="S282" i="34"/>
  <c r="T282" i="34"/>
  <c r="U282" i="34"/>
  <c r="V282" i="34"/>
  <c r="W282" i="34"/>
  <c r="A283" i="34"/>
  <c r="B283" i="34"/>
  <c r="I283" i="34"/>
  <c r="J283" i="34"/>
  <c r="K283" i="34"/>
  <c r="L283" i="34"/>
  <c r="M283" i="34"/>
  <c r="N283" i="34"/>
  <c r="P283" i="34"/>
  <c r="Q283" i="34"/>
  <c r="R283" i="34"/>
  <c r="S283" i="34"/>
  <c r="T283" i="34"/>
  <c r="U283" i="34"/>
  <c r="V283" i="34"/>
  <c r="W283" i="34"/>
  <c r="A284" i="34"/>
  <c r="B284" i="34"/>
  <c r="I284" i="34"/>
  <c r="J284" i="34"/>
  <c r="K284" i="34"/>
  <c r="L284" i="34"/>
  <c r="M284" i="34"/>
  <c r="N284" i="34"/>
  <c r="P284" i="34"/>
  <c r="Q284" i="34"/>
  <c r="R284" i="34"/>
  <c r="S284" i="34"/>
  <c r="T284" i="34"/>
  <c r="U284" i="34"/>
  <c r="V284" i="34"/>
  <c r="W284" i="34"/>
  <c r="A285" i="34"/>
  <c r="B285" i="34"/>
  <c r="I285" i="34"/>
  <c r="J285" i="34"/>
  <c r="K285" i="34"/>
  <c r="L285" i="34"/>
  <c r="M285" i="34"/>
  <c r="N285" i="34"/>
  <c r="P285" i="34"/>
  <c r="Q285" i="34"/>
  <c r="R285" i="34"/>
  <c r="S285" i="34"/>
  <c r="T285" i="34"/>
  <c r="U285" i="34"/>
  <c r="V285" i="34"/>
  <c r="W285" i="34"/>
  <c r="A286" i="34"/>
  <c r="B286" i="34"/>
  <c r="I286" i="34"/>
  <c r="J286" i="34"/>
  <c r="K286" i="34"/>
  <c r="L286" i="34"/>
  <c r="M286" i="34"/>
  <c r="N286" i="34"/>
  <c r="P286" i="34"/>
  <c r="Q286" i="34"/>
  <c r="R286" i="34"/>
  <c r="S286" i="34"/>
  <c r="T286" i="34"/>
  <c r="U286" i="34"/>
  <c r="V286" i="34"/>
  <c r="W286" i="34"/>
  <c r="A287" i="34"/>
  <c r="B287" i="34"/>
  <c r="I287" i="34"/>
  <c r="J287" i="34"/>
  <c r="K287" i="34"/>
  <c r="L287" i="34"/>
  <c r="M287" i="34"/>
  <c r="N287" i="34"/>
  <c r="P287" i="34"/>
  <c r="Q287" i="34"/>
  <c r="R287" i="34"/>
  <c r="S287" i="34"/>
  <c r="T287" i="34"/>
  <c r="U287" i="34"/>
  <c r="V287" i="34"/>
  <c r="W287" i="34"/>
  <c r="A288" i="34"/>
  <c r="B288" i="34"/>
  <c r="I288" i="34"/>
  <c r="J288" i="34"/>
  <c r="K288" i="34"/>
  <c r="L288" i="34"/>
  <c r="M288" i="34"/>
  <c r="N288" i="34"/>
  <c r="P288" i="34"/>
  <c r="Q288" i="34"/>
  <c r="R288" i="34"/>
  <c r="S288" i="34"/>
  <c r="T288" i="34"/>
  <c r="U288" i="34"/>
  <c r="V288" i="34"/>
  <c r="W288" i="34"/>
  <c r="A289" i="34"/>
  <c r="B289" i="34"/>
  <c r="I289" i="34"/>
  <c r="J289" i="34"/>
  <c r="K289" i="34"/>
  <c r="L289" i="34"/>
  <c r="M289" i="34"/>
  <c r="N289" i="34"/>
  <c r="P289" i="34"/>
  <c r="Q289" i="34"/>
  <c r="R289" i="34"/>
  <c r="S289" i="34"/>
  <c r="T289" i="34"/>
  <c r="U289" i="34"/>
  <c r="V289" i="34"/>
  <c r="W289" i="34"/>
  <c r="A290" i="34"/>
  <c r="B290" i="34"/>
  <c r="I290" i="34"/>
  <c r="J290" i="34"/>
  <c r="K290" i="34"/>
  <c r="L290" i="34"/>
  <c r="M290" i="34"/>
  <c r="N290" i="34"/>
  <c r="P290" i="34"/>
  <c r="Q290" i="34"/>
  <c r="R290" i="34"/>
  <c r="S290" i="34"/>
  <c r="T290" i="34"/>
  <c r="U290" i="34"/>
  <c r="V290" i="34"/>
  <c r="W290" i="34"/>
  <c r="A291" i="34"/>
  <c r="B291" i="34"/>
  <c r="I291" i="34"/>
  <c r="J291" i="34"/>
  <c r="K291" i="34"/>
  <c r="L291" i="34"/>
  <c r="M291" i="34"/>
  <c r="N291" i="34"/>
  <c r="P291" i="34"/>
  <c r="Q291" i="34"/>
  <c r="R291" i="34"/>
  <c r="S291" i="34"/>
  <c r="T291" i="34"/>
  <c r="U291" i="34"/>
  <c r="V291" i="34"/>
  <c r="W291" i="34"/>
  <c r="A292" i="34"/>
  <c r="B292" i="34"/>
  <c r="I292" i="34"/>
  <c r="J292" i="34"/>
  <c r="K292" i="34"/>
  <c r="L292" i="34"/>
  <c r="M292" i="34"/>
  <c r="N292" i="34"/>
  <c r="P292" i="34"/>
  <c r="Q292" i="34"/>
  <c r="R292" i="34"/>
  <c r="S292" i="34"/>
  <c r="T292" i="34"/>
  <c r="U292" i="34"/>
  <c r="V292" i="34"/>
  <c r="W292" i="34"/>
  <c r="A293" i="34"/>
  <c r="B293" i="34"/>
  <c r="I293" i="34"/>
  <c r="J293" i="34"/>
  <c r="K293" i="34"/>
  <c r="L293" i="34"/>
  <c r="M293" i="34"/>
  <c r="N293" i="34"/>
  <c r="P293" i="34"/>
  <c r="Q293" i="34"/>
  <c r="R293" i="34"/>
  <c r="S293" i="34"/>
  <c r="T293" i="34"/>
  <c r="U293" i="34"/>
  <c r="V293" i="34"/>
  <c r="W293" i="34"/>
  <c r="A294" i="34"/>
  <c r="B294" i="34"/>
  <c r="I294" i="34"/>
  <c r="J294" i="34"/>
  <c r="K294" i="34"/>
  <c r="L294" i="34"/>
  <c r="M294" i="34"/>
  <c r="N294" i="34"/>
  <c r="P294" i="34"/>
  <c r="Q294" i="34"/>
  <c r="R294" i="34"/>
  <c r="S294" i="34"/>
  <c r="T294" i="34"/>
  <c r="U294" i="34"/>
  <c r="V294" i="34"/>
  <c r="W294" i="34"/>
  <c r="A295" i="34"/>
  <c r="B295" i="34"/>
  <c r="I295" i="34"/>
  <c r="J295" i="34"/>
  <c r="K295" i="34"/>
  <c r="L295" i="34"/>
  <c r="M295" i="34"/>
  <c r="N295" i="34"/>
  <c r="P295" i="34"/>
  <c r="Q295" i="34"/>
  <c r="R295" i="34"/>
  <c r="S295" i="34"/>
  <c r="T295" i="34"/>
  <c r="U295" i="34"/>
  <c r="V295" i="34"/>
  <c r="W295" i="34"/>
  <c r="A296" i="34"/>
  <c r="B296" i="34"/>
  <c r="I296" i="34"/>
  <c r="J296" i="34"/>
  <c r="K296" i="34"/>
  <c r="L296" i="34"/>
  <c r="M296" i="34"/>
  <c r="N296" i="34"/>
  <c r="P296" i="34"/>
  <c r="Q296" i="34"/>
  <c r="R296" i="34"/>
  <c r="S296" i="34"/>
  <c r="T296" i="34"/>
  <c r="U296" i="34"/>
  <c r="V296" i="34"/>
  <c r="W296" i="34"/>
  <c r="A297" i="34"/>
  <c r="B297" i="34"/>
  <c r="I297" i="34"/>
  <c r="J297" i="34"/>
  <c r="K297" i="34"/>
  <c r="L297" i="34"/>
  <c r="M297" i="34"/>
  <c r="N297" i="34"/>
  <c r="P297" i="34"/>
  <c r="Q297" i="34"/>
  <c r="R297" i="34"/>
  <c r="S297" i="34"/>
  <c r="T297" i="34"/>
  <c r="U297" i="34"/>
  <c r="V297" i="34"/>
  <c r="W297" i="34"/>
  <c r="A298" i="34"/>
  <c r="B298" i="34"/>
  <c r="I298" i="34"/>
  <c r="J298" i="34"/>
  <c r="K298" i="34"/>
  <c r="L298" i="34"/>
  <c r="M298" i="34"/>
  <c r="N298" i="34"/>
  <c r="P298" i="34"/>
  <c r="Q298" i="34"/>
  <c r="R298" i="34"/>
  <c r="S298" i="34"/>
  <c r="T298" i="34"/>
  <c r="U298" i="34"/>
  <c r="V298" i="34"/>
  <c r="W298" i="34"/>
  <c r="A299" i="34"/>
  <c r="B299" i="34"/>
  <c r="I299" i="34"/>
  <c r="J299" i="34"/>
  <c r="K299" i="34"/>
  <c r="L299" i="34"/>
  <c r="M299" i="34"/>
  <c r="N299" i="34"/>
  <c r="P299" i="34"/>
  <c r="Q299" i="34"/>
  <c r="R299" i="34"/>
  <c r="S299" i="34"/>
  <c r="T299" i="34"/>
  <c r="U299" i="34"/>
  <c r="V299" i="34"/>
  <c r="W299" i="34"/>
  <c r="A300" i="34"/>
  <c r="B300" i="34"/>
  <c r="I300" i="34"/>
  <c r="J300" i="34"/>
  <c r="K300" i="34"/>
  <c r="L300" i="34"/>
  <c r="M300" i="34"/>
  <c r="N300" i="34"/>
  <c r="P300" i="34"/>
  <c r="Q300" i="34"/>
  <c r="R300" i="34"/>
  <c r="S300" i="34"/>
  <c r="T300" i="34"/>
  <c r="U300" i="34"/>
  <c r="V300" i="34"/>
  <c r="W300" i="34"/>
  <c r="A301" i="34"/>
  <c r="B301" i="34"/>
  <c r="I301" i="34"/>
  <c r="J301" i="34"/>
  <c r="K301" i="34"/>
  <c r="L301" i="34"/>
  <c r="M301" i="34"/>
  <c r="N301" i="34"/>
  <c r="P301" i="34"/>
  <c r="Q301" i="34"/>
  <c r="R301" i="34"/>
  <c r="S301" i="34"/>
  <c r="T301" i="34"/>
  <c r="U301" i="34"/>
  <c r="V301" i="34"/>
  <c r="W301" i="34"/>
  <c r="A302" i="34"/>
  <c r="B302" i="34"/>
  <c r="I302" i="34"/>
  <c r="J302" i="34"/>
  <c r="K302" i="34"/>
  <c r="L302" i="34"/>
  <c r="M302" i="34"/>
  <c r="N302" i="34"/>
  <c r="P302" i="34"/>
  <c r="Q302" i="34"/>
  <c r="R302" i="34"/>
  <c r="S302" i="34"/>
  <c r="T302" i="34"/>
  <c r="U302" i="34"/>
  <c r="V302" i="34"/>
  <c r="W302" i="34"/>
  <c r="A303" i="34"/>
  <c r="B303" i="34"/>
  <c r="I303" i="34"/>
  <c r="J303" i="34"/>
  <c r="K303" i="34"/>
  <c r="L303" i="34"/>
  <c r="M303" i="34"/>
  <c r="N303" i="34"/>
  <c r="P303" i="34"/>
  <c r="Q303" i="34"/>
  <c r="R303" i="34"/>
  <c r="S303" i="34"/>
  <c r="T303" i="34"/>
  <c r="U303" i="34"/>
  <c r="V303" i="34"/>
  <c r="W303" i="34"/>
  <c r="A304" i="34"/>
  <c r="B304" i="34"/>
  <c r="I304" i="34"/>
  <c r="J304" i="34"/>
  <c r="K304" i="34"/>
  <c r="L304" i="34"/>
  <c r="M304" i="34"/>
  <c r="N304" i="34"/>
  <c r="P304" i="34"/>
  <c r="Q304" i="34"/>
  <c r="R304" i="34"/>
  <c r="S304" i="34"/>
  <c r="T304" i="34"/>
  <c r="U304" i="34"/>
  <c r="V304" i="34"/>
  <c r="W304" i="34"/>
  <c r="A305" i="34"/>
  <c r="B305" i="34"/>
  <c r="I305" i="34"/>
  <c r="J305" i="34"/>
  <c r="K305" i="34"/>
  <c r="L305" i="34"/>
  <c r="M305" i="34"/>
  <c r="N305" i="34"/>
  <c r="P305" i="34"/>
  <c r="Q305" i="34"/>
  <c r="R305" i="34"/>
  <c r="S305" i="34"/>
  <c r="T305" i="34"/>
  <c r="U305" i="34"/>
  <c r="V305" i="34"/>
  <c r="W305" i="34"/>
  <c r="A306" i="34"/>
  <c r="B306" i="34"/>
  <c r="I306" i="34"/>
  <c r="J306" i="34"/>
  <c r="K306" i="34"/>
  <c r="L306" i="34"/>
  <c r="M306" i="34"/>
  <c r="N306" i="34"/>
  <c r="P306" i="34"/>
  <c r="Q306" i="34"/>
  <c r="R306" i="34"/>
  <c r="S306" i="34"/>
  <c r="T306" i="34"/>
  <c r="U306" i="34"/>
  <c r="V306" i="34"/>
  <c r="W306" i="34"/>
  <c r="A307" i="34"/>
  <c r="B307" i="34"/>
  <c r="I307" i="34"/>
  <c r="J307" i="34"/>
  <c r="K307" i="34"/>
  <c r="L307" i="34"/>
  <c r="M307" i="34"/>
  <c r="N307" i="34"/>
  <c r="P307" i="34"/>
  <c r="Q307" i="34"/>
  <c r="R307" i="34"/>
  <c r="S307" i="34"/>
  <c r="T307" i="34"/>
  <c r="U307" i="34"/>
  <c r="V307" i="34"/>
  <c r="W307" i="34"/>
  <c r="A308" i="34"/>
  <c r="B308" i="34"/>
  <c r="I308" i="34"/>
  <c r="J308" i="34"/>
  <c r="K308" i="34"/>
  <c r="L308" i="34"/>
  <c r="M308" i="34"/>
  <c r="N308" i="34"/>
  <c r="P308" i="34"/>
  <c r="Q308" i="34"/>
  <c r="R308" i="34"/>
  <c r="S308" i="34"/>
  <c r="T308" i="34"/>
  <c r="U308" i="34"/>
  <c r="V308" i="34"/>
  <c r="W308" i="34"/>
  <c r="A309" i="34"/>
  <c r="B309" i="34"/>
  <c r="I309" i="34"/>
  <c r="J309" i="34"/>
  <c r="K309" i="34"/>
  <c r="L309" i="34"/>
  <c r="M309" i="34"/>
  <c r="N309" i="34"/>
  <c r="P309" i="34"/>
  <c r="Q309" i="34"/>
  <c r="R309" i="34"/>
  <c r="S309" i="34"/>
  <c r="T309" i="34"/>
  <c r="U309" i="34"/>
  <c r="V309" i="34"/>
  <c r="W309" i="34"/>
  <c r="A310" i="34"/>
  <c r="B310" i="34"/>
  <c r="I310" i="34"/>
  <c r="J310" i="34"/>
  <c r="K310" i="34"/>
  <c r="L310" i="34"/>
  <c r="M310" i="34"/>
  <c r="N310" i="34"/>
  <c r="P310" i="34"/>
  <c r="Q310" i="34"/>
  <c r="R310" i="34"/>
  <c r="S310" i="34"/>
  <c r="T310" i="34"/>
  <c r="U310" i="34"/>
  <c r="V310" i="34"/>
  <c r="W310" i="34"/>
  <c r="A311" i="34"/>
  <c r="B311" i="34"/>
  <c r="I311" i="34"/>
  <c r="J311" i="34"/>
  <c r="K311" i="34"/>
  <c r="L311" i="34"/>
  <c r="M311" i="34"/>
  <c r="N311" i="34"/>
  <c r="P311" i="34"/>
  <c r="Q311" i="34"/>
  <c r="R311" i="34"/>
  <c r="S311" i="34"/>
  <c r="T311" i="34"/>
  <c r="U311" i="34"/>
  <c r="V311" i="34"/>
  <c r="W311" i="34"/>
  <c r="A312" i="34"/>
  <c r="B312" i="34"/>
  <c r="I312" i="34"/>
  <c r="J312" i="34"/>
  <c r="K312" i="34"/>
  <c r="L312" i="34"/>
  <c r="M312" i="34"/>
  <c r="N312" i="34"/>
  <c r="P312" i="34"/>
  <c r="Q312" i="34"/>
  <c r="R312" i="34"/>
  <c r="S312" i="34"/>
  <c r="T312" i="34"/>
  <c r="U312" i="34"/>
  <c r="V312" i="34"/>
  <c r="W312" i="34"/>
  <c r="A313" i="34"/>
  <c r="B313" i="34"/>
  <c r="I313" i="34"/>
  <c r="J313" i="34"/>
  <c r="K313" i="34"/>
  <c r="L313" i="34"/>
  <c r="M313" i="34"/>
  <c r="N313" i="34"/>
  <c r="P313" i="34"/>
  <c r="Q313" i="34"/>
  <c r="R313" i="34"/>
  <c r="S313" i="34"/>
  <c r="T313" i="34"/>
  <c r="U313" i="34"/>
  <c r="V313" i="34"/>
  <c r="W313" i="34"/>
  <c r="A314" i="34"/>
  <c r="B314" i="34"/>
  <c r="I314" i="34"/>
  <c r="J314" i="34"/>
  <c r="K314" i="34"/>
  <c r="L314" i="34"/>
  <c r="M314" i="34"/>
  <c r="N314" i="34"/>
  <c r="P314" i="34"/>
  <c r="Q314" i="34"/>
  <c r="R314" i="34"/>
  <c r="S314" i="34"/>
  <c r="T314" i="34"/>
  <c r="U314" i="34"/>
  <c r="V314" i="34"/>
  <c r="W314" i="34"/>
  <c r="A315" i="34"/>
  <c r="B315" i="34"/>
  <c r="I315" i="34"/>
  <c r="J315" i="34"/>
  <c r="K315" i="34"/>
  <c r="L315" i="34"/>
  <c r="M315" i="34"/>
  <c r="N315" i="34"/>
  <c r="P315" i="34"/>
  <c r="Q315" i="34"/>
  <c r="R315" i="34"/>
  <c r="S315" i="34"/>
  <c r="T315" i="34"/>
  <c r="U315" i="34"/>
  <c r="V315" i="34"/>
  <c r="W315" i="34"/>
  <c r="A316" i="34"/>
  <c r="B316" i="34"/>
  <c r="I316" i="34"/>
  <c r="J316" i="34"/>
  <c r="K316" i="34"/>
  <c r="L316" i="34"/>
  <c r="M316" i="34"/>
  <c r="N316" i="34"/>
  <c r="P316" i="34"/>
  <c r="Q316" i="34"/>
  <c r="R316" i="34"/>
  <c r="S316" i="34"/>
  <c r="T316" i="34"/>
  <c r="U316" i="34"/>
  <c r="V316" i="34"/>
  <c r="W316" i="34"/>
  <c r="A317" i="34"/>
  <c r="B317" i="34"/>
  <c r="I317" i="34"/>
  <c r="J317" i="34"/>
  <c r="K317" i="34"/>
  <c r="L317" i="34"/>
  <c r="M317" i="34"/>
  <c r="N317" i="34"/>
  <c r="P317" i="34"/>
  <c r="Q317" i="34"/>
  <c r="R317" i="34"/>
  <c r="S317" i="34"/>
  <c r="T317" i="34"/>
  <c r="U317" i="34"/>
  <c r="V317" i="34"/>
  <c r="W317" i="34"/>
  <c r="A318" i="34"/>
  <c r="B318" i="34"/>
  <c r="I318" i="34"/>
  <c r="J318" i="34"/>
  <c r="K318" i="34"/>
  <c r="L318" i="34"/>
  <c r="M318" i="34"/>
  <c r="N318" i="34"/>
  <c r="P318" i="34"/>
  <c r="Q318" i="34"/>
  <c r="R318" i="34"/>
  <c r="S318" i="34"/>
  <c r="T318" i="34"/>
  <c r="U318" i="34"/>
  <c r="V318" i="34"/>
  <c r="W318" i="34"/>
  <c r="A319" i="34"/>
  <c r="B319" i="34"/>
  <c r="I319" i="34"/>
  <c r="J319" i="34"/>
  <c r="K319" i="34"/>
  <c r="L319" i="34"/>
  <c r="M319" i="34"/>
  <c r="N319" i="34"/>
  <c r="P319" i="34"/>
  <c r="Q319" i="34"/>
  <c r="R319" i="34"/>
  <c r="S319" i="34"/>
  <c r="T319" i="34"/>
  <c r="U319" i="34"/>
  <c r="V319" i="34"/>
  <c r="W319" i="34"/>
  <c r="A320" i="34"/>
  <c r="B320" i="34"/>
  <c r="I320" i="34"/>
  <c r="J320" i="34"/>
  <c r="K320" i="34"/>
  <c r="L320" i="34"/>
  <c r="M320" i="34"/>
  <c r="N320" i="34"/>
  <c r="P320" i="34"/>
  <c r="Q320" i="34"/>
  <c r="R320" i="34"/>
  <c r="S320" i="34"/>
  <c r="T320" i="34"/>
  <c r="U320" i="34"/>
  <c r="V320" i="34"/>
  <c r="W320" i="34"/>
  <c r="A321" i="34"/>
  <c r="B321" i="34"/>
  <c r="I321" i="34"/>
  <c r="J321" i="34"/>
  <c r="K321" i="34"/>
  <c r="L321" i="34"/>
  <c r="M321" i="34"/>
  <c r="N321" i="34"/>
  <c r="P321" i="34"/>
  <c r="Q321" i="34"/>
  <c r="R321" i="34"/>
  <c r="S321" i="34"/>
  <c r="T321" i="34"/>
  <c r="U321" i="34"/>
  <c r="V321" i="34"/>
  <c r="W321" i="34"/>
  <c r="A322" i="34"/>
  <c r="B322" i="34"/>
  <c r="I322" i="34"/>
  <c r="J322" i="34"/>
  <c r="K322" i="34"/>
  <c r="L322" i="34"/>
  <c r="M322" i="34"/>
  <c r="N322" i="34"/>
  <c r="P322" i="34"/>
  <c r="Q322" i="34"/>
  <c r="R322" i="34"/>
  <c r="S322" i="34"/>
  <c r="T322" i="34"/>
  <c r="U322" i="34"/>
  <c r="V322" i="34"/>
  <c r="W322" i="34"/>
  <c r="A323" i="34"/>
  <c r="B323" i="34"/>
  <c r="I323" i="34"/>
  <c r="J323" i="34"/>
  <c r="K323" i="34"/>
  <c r="L323" i="34"/>
  <c r="M323" i="34"/>
  <c r="N323" i="34"/>
  <c r="P323" i="34"/>
  <c r="Q323" i="34"/>
  <c r="R323" i="34"/>
  <c r="S323" i="34"/>
  <c r="T323" i="34"/>
  <c r="U323" i="34"/>
  <c r="V323" i="34"/>
  <c r="W323" i="34"/>
  <c r="A324" i="34"/>
  <c r="B324" i="34"/>
  <c r="I324" i="34"/>
  <c r="J324" i="34"/>
  <c r="K324" i="34"/>
  <c r="L324" i="34"/>
  <c r="M324" i="34"/>
  <c r="N324" i="34"/>
  <c r="P324" i="34"/>
  <c r="Q324" i="34"/>
  <c r="R324" i="34"/>
  <c r="S324" i="34"/>
  <c r="T324" i="34"/>
  <c r="U324" i="34"/>
  <c r="V324" i="34"/>
  <c r="W324" i="34"/>
  <c r="A325" i="34"/>
  <c r="B325" i="34"/>
  <c r="I325" i="34"/>
  <c r="J325" i="34"/>
  <c r="K325" i="34"/>
  <c r="L325" i="34"/>
  <c r="M325" i="34"/>
  <c r="N325" i="34"/>
  <c r="P325" i="34"/>
  <c r="Q325" i="34"/>
  <c r="R325" i="34"/>
  <c r="S325" i="34"/>
  <c r="T325" i="34"/>
  <c r="U325" i="34"/>
  <c r="V325" i="34"/>
  <c r="W325" i="34"/>
  <c r="A326" i="34"/>
  <c r="B326" i="34"/>
  <c r="I326" i="34"/>
  <c r="J326" i="34"/>
  <c r="K326" i="34"/>
  <c r="L326" i="34"/>
  <c r="M326" i="34"/>
  <c r="N326" i="34"/>
  <c r="P326" i="34"/>
  <c r="Q326" i="34"/>
  <c r="R326" i="34"/>
  <c r="S326" i="34"/>
  <c r="T326" i="34"/>
  <c r="U326" i="34"/>
  <c r="V326" i="34"/>
  <c r="W326" i="34"/>
  <c r="A327" i="34"/>
  <c r="B327" i="34"/>
  <c r="I327" i="34"/>
  <c r="J327" i="34"/>
  <c r="K327" i="34"/>
  <c r="L327" i="34"/>
  <c r="M327" i="34"/>
  <c r="N327" i="34"/>
  <c r="P327" i="34"/>
  <c r="Q327" i="34"/>
  <c r="R327" i="34"/>
  <c r="S327" i="34"/>
  <c r="T327" i="34"/>
  <c r="U327" i="34"/>
  <c r="V327" i="34"/>
  <c r="W327" i="34"/>
  <c r="A328" i="34"/>
  <c r="B328" i="34"/>
  <c r="I328" i="34"/>
  <c r="J328" i="34"/>
  <c r="K328" i="34"/>
  <c r="L328" i="34"/>
  <c r="M328" i="34"/>
  <c r="N328" i="34"/>
  <c r="P328" i="34"/>
  <c r="Q328" i="34"/>
  <c r="R328" i="34"/>
  <c r="S328" i="34"/>
  <c r="T328" i="34"/>
  <c r="U328" i="34"/>
  <c r="V328" i="34"/>
  <c r="W328" i="34"/>
  <c r="A329" i="34"/>
  <c r="B329" i="34"/>
  <c r="I329" i="34"/>
  <c r="J329" i="34"/>
  <c r="K329" i="34"/>
  <c r="L329" i="34"/>
  <c r="M329" i="34"/>
  <c r="N329" i="34"/>
  <c r="P329" i="34"/>
  <c r="Q329" i="34"/>
  <c r="R329" i="34"/>
  <c r="S329" i="34"/>
  <c r="T329" i="34"/>
  <c r="U329" i="34"/>
  <c r="V329" i="34"/>
  <c r="W329" i="34"/>
  <c r="A330" i="34"/>
  <c r="B330" i="34"/>
  <c r="I330" i="34"/>
  <c r="J330" i="34"/>
  <c r="K330" i="34"/>
  <c r="L330" i="34"/>
  <c r="M330" i="34"/>
  <c r="N330" i="34"/>
  <c r="P330" i="34"/>
  <c r="Q330" i="34"/>
  <c r="R330" i="34"/>
  <c r="S330" i="34"/>
  <c r="T330" i="34"/>
  <c r="U330" i="34"/>
  <c r="V330" i="34"/>
  <c r="W330" i="34"/>
  <c r="A331" i="34"/>
  <c r="B331" i="34"/>
  <c r="I331" i="34"/>
  <c r="J331" i="34"/>
  <c r="K331" i="34"/>
  <c r="L331" i="34"/>
  <c r="M331" i="34"/>
  <c r="N331" i="34"/>
  <c r="P331" i="34"/>
  <c r="Q331" i="34"/>
  <c r="R331" i="34"/>
  <c r="S331" i="34"/>
  <c r="T331" i="34"/>
  <c r="U331" i="34"/>
  <c r="V331" i="34"/>
  <c r="W331" i="34"/>
  <c r="A332" i="34"/>
  <c r="B332" i="34"/>
  <c r="I332" i="34"/>
  <c r="J332" i="34"/>
  <c r="K332" i="34"/>
  <c r="L332" i="34"/>
  <c r="M332" i="34"/>
  <c r="N332" i="34"/>
  <c r="P332" i="34"/>
  <c r="Q332" i="34"/>
  <c r="R332" i="34"/>
  <c r="S332" i="34"/>
  <c r="T332" i="34"/>
  <c r="U332" i="34"/>
  <c r="V332" i="34"/>
  <c r="W332" i="34"/>
  <c r="A333" i="34"/>
  <c r="B333" i="34"/>
  <c r="I333" i="34"/>
  <c r="J333" i="34"/>
  <c r="K333" i="34"/>
  <c r="L333" i="34"/>
  <c r="M333" i="34"/>
  <c r="N333" i="34"/>
  <c r="P333" i="34"/>
  <c r="Q333" i="34"/>
  <c r="R333" i="34"/>
  <c r="S333" i="34"/>
  <c r="T333" i="34"/>
  <c r="U333" i="34"/>
  <c r="V333" i="34"/>
  <c r="W333" i="34"/>
  <c r="A334" i="34"/>
  <c r="B334" i="34"/>
  <c r="I334" i="34"/>
  <c r="J334" i="34"/>
  <c r="K334" i="34"/>
  <c r="L334" i="34"/>
  <c r="M334" i="34"/>
  <c r="N334" i="34"/>
  <c r="P334" i="34"/>
  <c r="Q334" i="34"/>
  <c r="R334" i="34"/>
  <c r="S334" i="34"/>
  <c r="T334" i="34"/>
  <c r="U334" i="34"/>
  <c r="V334" i="34"/>
  <c r="W334" i="34"/>
  <c r="A335" i="34"/>
  <c r="B335" i="34"/>
  <c r="I335" i="34"/>
  <c r="J335" i="34"/>
  <c r="K335" i="34"/>
  <c r="L335" i="34"/>
  <c r="M335" i="34"/>
  <c r="N335" i="34"/>
  <c r="P335" i="34"/>
  <c r="Q335" i="34"/>
  <c r="R335" i="34"/>
  <c r="S335" i="34"/>
  <c r="T335" i="34"/>
  <c r="U335" i="34"/>
  <c r="V335" i="34"/>
  <c r="W335" i="34"/>
  <c r="A336" i="34"/>
  <c r="B336" i="34"/>
  <c r="I336" i="34"/>
  <c r="J336" i="34"/>
  <c r="K336" i="34"/>
  <c r="L336" i="34"/>
  <c r="M336" i="34"/>
  <c r="N336" i="34"/>
  <c r="P336" i="34"/>
  <c r="Q336" i="34"/>
  <c r="R336" i="34"/>
  <c r="S336" i="34"/>
  <c r="T336" i="34"/>
  <c r="U336" i="34"/>
  <c r="V336" i="34"/>
  <c r="W336" i="34"/>
  <c r="A337" i="34"/>
  <c r="B337" i="34"/>
  <c r="I337" i="34"/>
  <c r="J337" i="34"/>
  <c r="K337" i="34"/>
  <c r="L337" i="34"/>
  <c r="M337" i="34"/>
  <c r="N337" i="34"/>
  <c r="P337" i="34"/>
  <c r="Q337" i="34"/>
  <c r="R337" i="34"/>
  <c r="S337" i="34"/>
  <c r="T337" i="34"/>
  <c r="U337" i="34"/>
  <c r="V337" i="34"/>
  <c r="W337" i="34"/>
  <c r="A338" i="34"/>
  <c r="B338" i="34"/>
  <c r="I338" i="34"/>
  <c r="J338" i="34"/>
  <c r="K338" i="34"/>
  <c r="L338" i="34"/>
  <c r="M338" i="34"/>
  <c r="N338" i="34"/>
  <c r="P338" i="34"/>
  <c r="Q338" i="34"/>
  <c r="R338" i="34"/>
  <c r="S338" i="34"/>
  <c r="T338" i="34"/>
  <c r="U338" i="34"/>
  <c r="V338" i="34"/>
  <c r="W338" i="34"/>
  <c r="A339" i="34"/>
  <c r="B339" i="34"/>
  <c r="I339" i="34"/>
  <c r="J339" i="34"/>
  <c r="K339" i="34"/>
  <c r="L339" i="34"/>
  <c r="M339" i="34"/>
  <c r="N339" i="34"/>
  <c r="P339" i="34"/>
  <c r="Q339" i="34"/>
  <c r="R339" i="34"/>
  <c r="S339" i="34"/>
  <c r="T339" i="34"/>
  <c r="U339" i="34"/>
  <c r="V339" i="34"/>
  <c r="W339" i="34"/>
  <c r="A340" i="34"/>
  <c r="B340" i="34"/>
  <c r="I340" i="34"/>
  <c r="J340" i="34"/>
  <c r="K340" i="34"/>
  <c r="L340" i="34"/>
  <c r="M340" i="34"/>
  <c r="N340" i="34"/>
  <c r="P340" i="34"/>
  <c r="Q340" i="34"/>
  <c r="R340" i="34"/>
  <c r="S340" i="34"/>
  <c r="T340" i="34"/>
  <c r="U340" i="34"/>
  <c r="V340" i="34"/>
  <c r="W340" i="34"/>
  <c r="A341" i="34"/>
  <c r="B341" i="34"/>
  <c r="I341" i="34"/>
  <c r="J341" i="34"/>
  <c r="K341" i="34"/>
  <c r="L341" i="34"/>
  <c r="M341" i="34"/>
  <c r="N341" i="34"/>
  <c r="P341" i="34"/>
  <c r="Q341" i="34"/>
  <c r="R341" i="34"/>
  <c r="S341" i="34"/>
  <c r="T341" i="34"/>
  <c r="U341" i="34"/>
  <c r="V341" i="34"/>
  <c r="W341" i="34"/>
  <c r="A342" i="34"/>
  <c r="B342" i="34"/>
  <c r="I342" i="34"/>
  <c r="J342" i="34"/>
  <c r="K342" i="34"/>
  <c r="L342" i="34"/>
  <c r="M342" i="34"/>
  <c r="N342" i="34"/>
  <c r="P342" i="34"/>
  <c r="Q342" i="34"/>
  <c r="R342" i="34"/>
  <c r="S342" i="34"/>
  <c r="T342" i="34"/>
  <c r="U342" i="34"/>
  <c r="V342" i="34"/>
  <c r="W342" i="34"/>
  <c r="A343" i="34"/>
  <c r="B343" i="34"/>
  <c r="I343" i="34"/>
  <c r="J343" i="34"/>
  <c r="K343" i="34"/>
  <c r="L343" i="34"/>
  <c r="M343" i="34"/>
  <c r="N343" i="34"/>
  <c r="P343" i="34"/>
  <c r="Q343" i="34"/>
  <c r="R343" i="34"/>
  <c r="S343" i="34"/>
  <c r="T343" i="34"/>
  <c r="U343" i="34"/>
  <c r="V343" i="34"/>
  <c r="W343" i="34"/>
  <c r="A344" i="34"/>
  <c r="B344" i="34"/>
  <c r="I344" i="34"/>
  <c r="J344" i="34"/>
  <c r="K344" i="34"/>
  <c r="L344" i="34"/>
  <c r="M344" i="34"/>
  <c r="N344" i="34"/>
  <c r="P344" i="34"/>
  <c r="Q344" i="34"/>
  <c r="R344" i="34"/>
  <c r="S344" i="34"/>
  <c r="T344" i="34"/>
  <c r="U344" i="34"/>
  <c r="V344" i="34"/>
  <c r="W344" i="34"/>
  <c r="A345" i="34"/>
  <c r="B345" i="34"/>
  <c r="I345" i="34"/>
  <c r="J345" i="34"/>
  <c r="K345" i="34"/>
  <c r="L345" i="34"/>
  <c r="M345" i="34"/>
  <c r="N345" i="34"/>
  <c r="P345" i="34"/>
  <c r="Q345" i="34"/>
  <c r="R345" i="34"/>
  <c r="S345" i="34"/>
  <c r="T345" i="34"/>
  <c r="U345" i="34"/>
  <c r="V345" i="34"/>
  <c r="W345" i="34"/>
  <c r="A346" i="34"/>
  <c r="B346" i="34"/>
  <c r="I346" i="34"/>
  <c r="J346" i="34"/>
  <c r="K346" i="34"/>
  <c r="L346" i="34"/>
  <c r="M346" i="34"/>
  <c r="N346" i="34"/>
  <c r="P346" i="34"/>
  <c r="Q346" i="34"/>
  <c r="R346" i="34"/>
  <c r="S346" i="34"/>
  <c r="T346" i="34"/>
  <c r="U346" i="34"/>
  <c r="V346" i="34"/>
  <c r="W346" i="34"/>
  <c r="A347" i="34"/>
  <c r="B347" i="34"/>
  <c r="I347" i="34"/>
  <c r="J347" i="34"/>
  <c r="K347" i="34"/>
  <c r="L347" i="34"/>
  <c r="M347" i="34"/>
  <c r="N347" i="34"/>
  <c r="P347" i="34"/>
  <c r="Q347" i="34"/>
  <c r="R347" i="34"/>
  <c r="S347" i="34"/>
  <c r="T347" i="34"/>
  <c r="U347" i="34"/>
  <c r="V347" i="34"/>
  <c r="W347" i="34"/>
  <c r="A348" i="34"/>
  <c r="B348" i="34"/>
  <c r="I348" i="34"/>
  <c r="J348" i="34"/>
  <c r="K348" i="34"/>
  <c r="L348" i="34"/>
  <c r="M348" i="34"/>
  <c r="N348" i="34"/>
  <c r="P348" i="34"/>
  <c r="Q348" i="34"/>
  <c r="R348" i="34"/>
  <c r="S348" i="34"/>
  <c r="T348" i="34"/>
  <c r="U348" i="34"/>
  <c r="V348" i="34"/>
  <c r="W348" i="34"/>
  <c r="A349" i="34"/>
  <c r="B349" i="34"/>
  <c r="I349" i="34"/>
  <c r="J349" i="34"/>
  <c r="K349" i="34"/>
  <c r="L349" i="34"/>
  <c r="M349" i="34"/>
  <c r="N349" i="34"/>
  <c r="P349" i="34"/>
  <c r="Q349" i="34"/>
  <c r="R349" i="34"/>
  <c r="S349" i="34"/>
  <c r="T349" i="34"/>
  <c r="U349" i="34"/>
  <c r="V349" i="34"/>
  <c r="W349" i="34"/>
  <c r="A350" i="34"/>
  <c r="B350" i="34"/>
  <c r="I350" i="34"/>
  <c r="J350" i="34"/>
  <c r="K350" i="34"/>
  <c r="L350" i="34"/>
  <c r="M350" i="34"/>
  <c r="N350" i="34"/>
  <c r="P350" i="34"/>
  <c r="Q350" i="34"/>
  <c r="R350" i="34"/>
  <c r="S350" i="34"/>
  <c r="T350" i="34"/>
  <c r="U350" i="34"/>
  <c r="V350" i="34"/>
  <c r="W350" i="34"/>
  <c r="A351" i="34"/>
  <c r="B351" i="34"/>
  <c r="I351" i="34"/>
  <c r="J351" i="34"/>
  <c r="K351" i="34"/>
  <c r="L351" i="34"/>
  <c r="M351" i="34"/>
  <c r="N351" i="34"/>
  <c r="P351" i="34"/>
  <c r="Q351" i="34"/>
  <c r="R351" i="34"/>
  <c r="S351" i="34"/>
  <c r="T351" i="34"/>
  <c r="U351" i="34"/>
  <c r="V351" i="34"/>
  <c r="W351" i="34"/>
  <c r="A352" i="34"/>
  <c r="B352" i="34"/>
  <c r="I352" i="34"/>
  <c r="J352" i="34"/>
  <c r="K352" i="34"/>
  <c r="L352" i="34"/>
  <c r="M352" i="34"/>
  <c r="N352" i="34"/>
  <c r="P352" i="34"/>
  <c r="Q352" i="34"/>
  <c r="R352" i="34"/>
  <c r="S352" i="34"/>
  <c r="T352" i="34"/>
  <c r="U352" i="34"/>
  <c r="V352" i="34"/>
  <c r="W352" i="34"/>
  <c r="A353" i="34"/>
  <c r="B353" i="34"/>
  <c r="I353" i="34"/>
  <c r="J353" i="34"/>
  <c r="K353" i="34"/>
  <c r="L353" i="34"/>
  <c r="M353" i="34"/>
  <c r="N353" i="34"/>
  <c r="P353" i="34"/>
  <c r="Q353" i="34"/>
  <c r="R353" i="34"/>
  <c r="S353" i="34"/>
  <c r="T353" i="34"/>
  <c r="U353" i="34"/>
  <c r="V353" i="34"/>
  <c r="W353" i="34"/>
  <c r="A354" i="34"/>
  <c r="B354" i="34"/>
  <c r="I354" i="34"/>
  <c r="J354" i="34"/>
  <c r="K354" i="34"/>
  <c r="L354" i="34"/>
  <c r="M354" i="34"/>
  <c r="N354" i="34"/>
  <c r="P354" i="34"/>
  <c r="Q354" i="34"/>
  <c r="R354" i="34"/>
  <c r="S354" i="34"/>
  <c r="T354" i="34"/>
  <c r="U354" i="34"/>
  <c r="V354" i="34"/>
  <c r="W354" i="34"/>
  <c r="A355" i="34"/>
  <c r="B355" i="34"/>
  <c r="I355" i="34"/>
  <c r="J355" i="34"/>
  <c r="K355" i="34"/>
  <c r="L355" i="34"/>
  <c r="M355" i="34"/>
  <c r="N355" i="34"/>
  <c r="P355" i="34"/>
  <c r="Q355" i="34"/>
  <c r="R355" i="34"/>
  <c r="S355" i="34"/>
  <c r="T355" i="34"/>
  <c r="U355" i="34"/>
  <c r="V355" i="34"/>
  <c r="W355" i="34"/>
  <c r="A356" i="34"/>
  <c r="B356" i="34"/>
  <c r="I356" i="34"/>
  <c r="J356" i="34"/>
  <c r="K356" i="34"/>
  <c r="L356" i="34"/>
  <c r="M356" i="34"/>
  <c r="N356" i="34"/>
  <c r="P356" i="34"/>
  <c r="Q356" i="34"/>
  <c r="R356" i="34"/>
  <c r="S356" i="34"/>
  <c r="T356" i="34"/>
  <c r="U356" i="34"/>
  <c r="V356" i="34"/>
  <c r="W356" i="34"/>
  <c r="A357" i="34"/>
  <c r="B357" i="34"/>
  <c r="I357" i="34"/>
  <c r="J357" i="34"/>
  <c r="K357" i="34"/>
  <c r="L357" i="34"/>
  <c r="M357" i="34"/>
  <c r="N357" i="34"/>
  <c r="P357" i="34"/>
  <c r="Q357" i="34"/>
  <c r="R357" i="34"/>
  <c r="S357" i="34"/>
  <c r="T357" i="34"/>
  <c r="U357" i="34"/>
  <c r="V357" i="34"/>
  <c r="W357" i="34"/>
  <c r="A358" i="34"/>
  <c r="B358" i="34"/>
  <c r="I358" i="34"/>
  <c r="J358" i="34"/>
  <c r="K358" i="34"/>
  <c r="L358" i="34"/>
  <c r="M358" i="34"/>
  <c r="N358" i="34"/>
  <c r="P358" i="34"/>
  <c r="Q358" i="34"/>
  <c r="R358" i="34"/>
  <c r="S358" i="34"/>
  <c r="T358" i="34"/>
  <c r="U358" i="34"/>
  <c r="V358" i="34"/>
  <c r="W358" i="34"/>
  <c r="A359" i="34"/>
  <c r="B359" i="34"/>
  <c r="I359" i="34"/>
  <c r="J359" i="34"/>
  <c r="K359" i="34"/>
  <c r="L359" i="34"/>
  <c r="M359" i="34"/>
  <c r="N359" i="34"/>
  <c r="P359" i="34"/>
  <c r="Q359" i="34"/>
  <c r="R359" i="34"/>
  <c r="S359" i="34"/>
  <c r="T359" i="34"/>
  <c r="U359" i="34"/>
  <c r="V359" i="34"/>
  <c r="W359" i="34"/>
  <c r="A360" i="34"/>
  <c r="B360" i="34"/>
  <c r="I360" i="34"/>
  <c r="J360" i="34"/>
  <c r="K360" i="34"/>
  <c r="L360" i="34"/>
  <c r="M360" i="34"/>
  <c r="N360" i="34"/>
  <c r="P360" i="34"/>
  <c r="Q360" i="34"/>
  <c r="R360" i="34"/>
  <c r="S360" i="34"/>
  <c r="T360" i="34"/>
  <c r="U360" i="34"/>
  <c r="V360" i="34"/>
  <c r="W360" i="34"/>
  <c r="A361" i="34"/>
  <c r="B361" i="34"/>
  <c r="I361" i="34"/>
  <c r="J361" i="34"/>
  <c r="K361" i="34"/>
  <c r="L361" i="34"/>
  <c r="M361" i="34"/>
  <c r="N361" i="34"/>
  <c r="P361" i="34"/>
  <c r="Q361" i="34"/>
  <c r="R361" i="34"/>
  <c r="S361" i="34"/>
  <c r="T361" i="34"/>
  <c r="U361" i="34"/>
  <c r="V361" i="34"/>
  <c r="W361" i="34"/>
  <c r="A362" i="34"/>
  <c r="B362" i="34"/>
  <c r="I362" i="34"/>
  <c r="J362" i="34"/>
  <c r="K362" i="34"/>
  <c r="L362" i="34"/>
  <c r="M362" i="34"/>
  <c r="N362" i="34"/>
  <c r="P362" i="34"/>
  <c r="Q362" i="34"/>
  <c r="R362" i="34"/>
  <c r="S362" i="34"/>
  <c r="T362" i="34"/>
  <c r="U362" i="34"/>
  <c r="V362" i="34"/>
  <c r="W362" i="34"/>
  <c r="A363" i="34"/>
  <c r="B363" i="34"/>
  <c r="I363" i="34"/>
  <c r="J363" i="34"/>
  <c r="K363" i="34"/>
  <c r="L363" i="34"/>
  <c r="M363" i="34"/>
  <c r="N363" i="34"/>
  <c r="P363" i="34"/>
  <c r="Q363" i="34"/>
  <c r="R363" i="34"/>
  <c r="S363" i="34"/>
  <c r="T363" i="34"/>
  <c r="U363" i="34"/>
  <c r="V363" i="34"/>
  <c r="W363" i="34"/>
  <c r="A364" i="34"/>
  <c r="B364" i="34"/>
  <c r="I364" i="34"/>
  <c r="J364" i="34"/>
  <c r="K364" i="34"/>
  <c r="L364" i="34"/>
  <c r="M364" i="34"/>
  <c r="N364" i="34"/>
  <c r="P364" i="34"/>
  <c r="Q364" i="34"/>
  <c r="R364" i="34"/>
  <c r="S364" i="34"/>
  <c r="T364" i="34"/>
  <c r="U364" i="34"/>
  <c r="V364" i="34"/>
  <c r="W364" i="34"/>
  <c r="A365" i="34"/>
  <c r="B365" i="34"/>
  <c r="I365" i="34"/>
  <c r="J365" i="34"/>
  <c r="K365" i="34"/>
  <c r="L365" i="34"/>
  <c r="M365" i="34"/>
  <c r="N365" i="34"/>
  <c r="P365" i="34"/>
  <c r="Q365" i="34"/>
  <c r="R365" i="34"/>
  <c r="S365" i="34"/>
  <c r="T365" i="34"/>
  <c r="U365" i="34"/>
  <c r="V365" i="34"/>
  <c r="W365" i="34"/>
  <c r="A366" i="34"/>
  <c r="B366" i="34"/>
  <c r="I366" i="34"/>
  <c r="J366" i="34"/>
  <c r="K366" i="34"/>
  <c r="L366" i="34"/>
  <c r="M366" i="34"/>
  <c r="N366" i="34"/>
  <c r="P366" i="34"/>
  <c r="Q366" i="34"/>
  <c r="R366" i="34"/>
  <c r="S366" i="34"/>
  <c r="T366" i="34"/>
  <c r="U366" i="34"/>
  <c r="V366" i="34"/>
  <c r="W366" i="34"/>
  <c r="A367" i="34"/>
  <c r="B367" i="34"/>
  <c r="I367" i="34"/>
  <c r="J367" i="34"/>
  <c r="K367" i="34"/>
  <c r="L367" i="34"/>
  <c r="M367" i="34"/>
  <c r="N367" i="34"/>
  <c r="P367" i="34"/>
  <c r="Q367" i="34"/>
  <c r="R367" i="34"/>
  <c r="S367" i="34"/>
  <c r="T367" i="34"/>
  <c r="U367" i="34"/>
  <c r="V367" i="34"/>
  <c r="W367" i="34"/>
  <c r="A368" i="34"/>
  <c r="B368" i="34"/>
  <c r="I368" i="34"/>
  <c r="J368" i="34"/>
  <c r="K368" i="34"/>
  <c r="L368" i="34"/>
  <c r="M368" i="34"/>
  <c r="N368" i="34"/>
  <c r="P368" i="34"/>
  <c r="Q368" i="34"/>
  <c r="R368" i="34"/>
  <c r="S368" i="34"/>
  <c r="T368" i="34"/>
  <c r="U368" i="34"/>
  <c r="V368" i="34"/>
  <c r="W368" i="34"/>
  <c r="A369" i="34"/>
  <c r="B369" i="34"/>
  <c r="I369" i="34"/>
  <c r="J369" i="34"/>
  <c r="K369" i="34"/>
  <c r="L369" i="34"/>
  <c r="M369" i="34"/>
  <c r="N369" i="34"/>
  <c r="P369" i="34"/>
  <c r="Q369" i="34"/>
  <c r="R369" i="34"/>
  <c r="S369" i="34"/>
  <c r="T369" i="34"/>
  <c r="U369" i="34"/>
  <c r="V369" i="34"/>
  <c r="W369" i="34"/>
  <c r="A370" i="34"/>
  <c r="B370" i="34"/>
  <c r="I370" i="34"/>
  <c r="J370" i="34"/>
  <c r="K370" i="34"/>
  <c r="L370" i="34"/>
  <c r="M370" i="34"/>
  <c r="N370" i="34"/>
  <c r="P370" i="34"/>
  <c r="Q370" i="34"/>
  <c r="R370" i="34"/>
  <c r="S370" i="34"/>
  <c r="T370" i="34"/>
  <c r="U370" i="34"/>
  <c r="V370" i="34"/>
  <c r="W370" i="34"/>
  <c r="A371" i="34"/>
  <c r="B371" i="34"/>
  <c r="I371" i="34"/>
  <c r="J371" i="34"/>
  <c r="K371" i="34"/>
  <c r="L371" i="34"/>
  <c r="M371" i="34"/>
  <c r="N371" i="34"/>
  <c r="P371" i="34"/>
  <c r="Q371" i="34"/>
  <c r="R371" i="34"/>
  <c r="S371" i="34"/>
  <c r="T371" i="34"/>
  <c r="U371" i="34"/>
  <c r="V371" i="34"/>
  <c r="W371" i="34"/>
  <c r="B1" i="2"/>
  <c r="C1" i="2"/>
  <c r="D1" i="2"/>
  <c r="E1" i="2"/>
  <c r="F1" i="2"/>
  <c r="G1" i="2"/>
  <c r="H1" i="2"/>
  <c r="I1" i="2"/>
  <c r="J1" i="2"/>
  <c r="K1" i="2"/>
  <c r="L1" i="2"/>
  <c r="M1" i="2"/>
  <c r="N1" i="2"/>
  <c r="O1" i="2"/>
  <c r="P1" i="2"/>
  <c r="Q1" i="2"/>
  <c r="R1" i="2"/>
  <c r="S1" i="2"/>
  <c r="T1" i="2"/>
  <c r="U1" i="2"/>
  <c r="V1" i="2"/>
  <c r="W1" i="2"/>
  <c r="X1" i="2"/>
  <c r="Y1" i="2"/>
  <c r="Z1" i="2"/>
  <c r="P5" i="2"/>
  <c r="Q5" i="2"/>
  <c r="R5" i="2"/>
  <c r="S5" i="2"/>
  <c r="T5" i="2"/>
  <c r="U5" i="2"/>
  <c r="V5" i="2"/>
  <c r="W5" i="2"/>
  <c r="X5" i="2"/>
  <c r="Y5" i="2"/>
  <c r="Z5" i="2"/>
  <c r="B6" i="2"/>
  <c r="P6" i="2"/>
  <c r="Q6" i="2"/>
  <c r="R6" i="2"/>
  <c r="S6" i="2"/>
  <c r="T6" i="2"/>
  <c r="U6" i="2"/>
  <c r="V6" i="2"/>
  <c r="W6" i="2"/>
  <c r="X6" i="2"/>
  <c r="Y6" i="2"/>
  <c r="Z6" i="2"/>
  <c r="A7" i="2"/>
  <c r="B7" i="2"/>
  <c r="P7" i="2"/>
  <c r="Q7" i="2"/>
  <c r="R7" i="2"/>
  <c r="S7" i="2"/>
  <c r="T7" i="2"/>
  <c r="U7" i="2"/>
  <c r="V7" i="2"/>
  <c r="W7" i="2"/>
  <c r="X7" i="2"/>
  <c r="Y7" i="2"/>
  <c r="Z7" i="2"/>
  <c r="A8" i="2"/>
  <c r="B8" i="2"/>
  <c r="P8" i="2"/>
  <c r="Q8" i="2"/>
  <c r="R8" i="2"/>
  <c r="S8" i="2"/>
  <c r="T8" i="2"/>
  <c r="U8" i="2"/>
  <c r="V8" i="2"/>
  <c r="W8" i="2"/>
  <c r="X8" i="2"/>
  <c r="Y8" i="2"/>
  <c r="Z8" i="2"/>
  <c r="A9" i="2"/>
  <c r="B9" i="2"/>
  <c r="P9" i="2"/>
  <c r="Q9" i="2"/>
  <c r="R9" i="2"/>
  <c r="S9" i="2"/>
  <c r="T9" i="2"/>
  <c r="U9" i="2"/>
  <c r="V9" i="2"/>
  <c r="W9" i="2"/>
  <c r="X9" i="2"/>
  <c r="Y9" i="2"/>
  <c r="Z9" i="2"/>
  <c r="A10" i="2"/>
  <c r="B10" i="2"/>
  <c r="P10" i="2"/>
  <c r="Q10" i="2"/>
  <c r="R10" i="2"/>
  <c r="S10" i="2"/>
  <c r="T10" i="2"/>
  <c r="U10" i="2"/>
  <c r="V10" i="2"/>
  <c r="W10" i="2"/>
  <c r="X10" i="2"/>
  <c r="Y10" i="2"/>
  <c r="Z10" i="2"/>
  <c r="A11" i="2"/>
  <c r="B11" i="2"/>
  <c r="P11" i="2"/>
  <c r="Q11" i="2"/>
  <c r="R11" i="2"/>
  <c r="S11" i="2"/>
  <c r="T11" i="2"/>
  <c r="U11" i="2"/>
  <c r="V11" i="2"/>
  <c r="W11" i="2"/>
  <c r="X11" i="2"/>
  <c r="Y11" i="2"/>
  <c r="Z11" i="2"/>
  <c r="A12" i="2"/>
  <c r="B12" i="2"/>
  <c r="P12" i="2"/>
  <c r="Q12" i="2"/>
  <c r="R12" i="2"/>
  <c r="S12" i="2"/>
  <c r="T12" i="2"/>
  <c r="U12" i="2"/>
  <c r="V12" i="2"/>
  <c r="W12" i="2"/>
  <c r="X12" i="2"/>
  <c r="Y12" i="2"/>
  <c r="Z12" i="2"/>
  <c r="A13" i="2"/>
  <c r="B13" i="2"/>
  <c r="P13" i="2"/>
  <c r="Q13" i="2"/>
  <c r="R13" i="2"/>
  <c r="S13" i="2"/>
  <c r="T13" i="2"/>
  <c r="U13" i="2"/>
  <c r="V13" i="2"/>
  <c r="W13" i="2"/>
  <c r="X13" i="2"/>
  <c r="Y13" i="2"/>
  <c r="Z13" i="2"/>
  <c r="A14" i="2"/>
  <c r="B14" i="2"/>
  <c r="P14" i="2"/>
  <c r="Q14" i="2"/>
  <c r="R14" i="2"/>
  <c r="S14" i="2"/>
  <c r="T14" i="2"/>
  <c r="U14" i="2"/>
  <c r="V14" i="2"/>
  <c r="W14" i="2"/>
  <c r="X14" i="2"/>
  <c r="Y14" i="2"/>
  <c r="Z14" i="2"/>
  <c r="A15" i="2"/>
  <c r="B15" i="2"/>
  <c r="P15" i="2"/>
  <c r="Q15" i="2"/>
  <c r="R15" i="2"/>
  <c r="S15" i="2"/>
  <c r="T15" i="2"/>
  <c r="U15" i="2"/>
  <c r="V15" i="2"/>
  <c r="W15" i="2"/>
  <c r="X15" i="2"/>
  <c r="Y15" i="2"/>
  <c r="Z15" i="2"/>
  <c r="A16" i="2"/>
  <c r="B16" i="2"/>
  <c r="P16" i="2"/>
  <c r="Q16" i="2"/>
  <c r="R16" i="2"/>
  <c r="S16" i="2"/>
  <c r="T16" i="2"/>
  <c r="U16" i="2"/>
  <c r="V16" i="2"/>
  <c r="W16" i="2"/>
  <c r="X16" i="2"/>
  <c r="Y16" i="2"/>
  <c r="Z16" i="2"/>
  <c r="A17" i="2"/>
  <c r="B17" i="2"/>
  <c r="P17" i="2"/>
  <c r="Q17" i="2"/>
  <c r="R17" i="2"/>
  <c r="S17" i="2"/>
  <c r="T17" i="2"/>
  <c r="U17" i="2"/>
  <c r="V17" i="2"/>
  <c r="W17" i="2"/>
  <c r="X17" i="2"/>
  <c r="Y17" i="2"/>
  <c r="Z17" i="2"/>
  <c r="A18" i="2"/>
  <c r="B18" i="2"/>
  <c r="P18" i="2"/>
  <c r="Q18" i="2"/>
  <c r="R18" i="2"/>
  <c r="S18" i="2"/>
  <c r="T18" i="2"/>
  <c r="U18" i="2"/>
  <c r="V18" i="2"/>
  <c r="W18" i="2"/>
  <c r="X18" i="2"/>
  <c r="Y18" i="2"/>
  <c r="Z18" i="2"/>
  <c r="A19" i="2"/>
  <c r="B19" i="2"/>
  <c r="P19" i="2"/>
  <c r="Q19" i="2"/>
  <c r="R19" i="2"/>
  <c r="S19" i="2"/>
  <c r="T19" i="2"/>
  <c r="U19" i="2"/>
  <c r="V19" i="2"/>
  <c r="W19" i="2"/>
  <c r="X19" i="2"/>
  <c r="Y19" i="2"/>
  <c r="Z19" i="2"/>
  <c r="A20" i="2"/>
  <c r="B20" i="2"/>
  <c r="P20" i="2"/>
  <c r="Q20" i="2"/>
  <c r="R20" i="2"/>
  <c r="S20" i="2"/>
  <c r="T20" i="2"/>
  <c r="U20" i="2"/>
  <c r="V20" i="2"/>
  <c r="W20" i="2"/>
  <c r="X20" i="2"/>
  <c r="Y20" i="2"/>
  <c r="Z20" i="2"/>
  <c r="A21" i="2"/>
  <c r="B21" i="2"/>
  <c r="P21" i="2"/>
  <c r="Q21" i="2"/>
  <c r="R21" i="2"/>
  <c r="S21" i="2"/>
  <c r="T21" i="2"/>
  <c r="U21" i="2"/>
  <c r="V21" i="2"/>
  <c r="W21" i="2"/>
  <c r="X21" i="2"/>
  <c r="Y21" i="2"/>
  <c r="Z21" i="2"/>
  <c r="A22" i="2"/>
  <c r="B22" i="2"/>
  <c r="P22" i="2"/>
  <c r="Q22" i="2"/>
  <c r="R22" i="2"/>
  <c r="S22" i="2"/>
  <c r="T22" i="2"/>
  <c r="U22" i="2"/>
  <c r="V22" i="2"/>
  <c r="W22" i="2"/>
  <c r="X22" i="2"/>
  <c r="Y22" i="2"/>
  <c r="Z22" i="2"/>
  <c r="A23" i="2"/>
  <c r="B23" i="2"/>
  <c r="P23" i="2"/>
  <c r="Q23" i="2"/>
  <c r="R23" i="2"/>
  <c r="S23" i="2"/>
  <c r="T23" i="2"/>
  <c r="U23" i="2"/>
  <c r="V23" i="2"/>
  <c r="W23" i="2"/>
  <c r="X23" i="2"/>
  <c r="Y23" i="2"/>
  <c r="Z23" i="2"/>
  <c r="A24" i="2"/>
  <c r="B24" i="2"/>
  <c r="P24" i="2"/>
  <c r="Q24" i="2"/>
  <c r="R24" i="2"/>
  <c r="S24" i="2"/>
  <c r="T24" i="2"/>
  <c r="U24" i="2"/>
  <c r="V24" i="2"/>
  <c r="W24" i="2"/>
  <c r="X24" i="2"/>
  <c r="Y24" i="2"/>
  <c r="Z24" i="2"/>
  <c r="A25" i="2"/>
  <c r="B25" i="2"/>
  <c r="P25" i="2"/>
  <c r="Q25" i="2"/>
  <c r="R25" i="2"/>
  <c r="S25" i="2"/>
  <c r="T25" i="2"/>
  <c r="U25" i="2"/>
  <c r="V25" i="2"/>
  <c r="W25" i="2"/>
  <c r="X25" i="2"/>
  <c r="Y25" i="2"/>
  <c r="Z25" i="2"/>
  <c r="A26" i="2"/>
  <c r="B26" i="2"/>
  <c r="P26" i="2"/>
  <c r="Q26" i="2"/>
  <c r="R26" i="2"/>
  <c r="S26" i="2"/>
  <c r="T26" i="2"/>
  <c r="U26" i="2"/>
  <c r="V26" i="2"/>
  <c r="W26" i="2"/>
  <c r="X26" i="2"/>
  <c r="Y26" i="2"/>
  <c r="Z26" i="2"/>
  <c r="A27" i="2"/>
  <c r="B27" i="2"/>
  <c r="P27" i="2"/>
  <c r="Q27" i="2"/>
  <c r="R27" i="2"/>
  <c r="S27" i="2"/>
  <c r="T27" i="2"/>
  <c r="U27" i="2"/>
  <c r="V27" i="2"/>
  <c r="W27" i="2"/>
  <c r="X27" i="2"/>
  <c r="Y27" i="2"/>
  <c r="Z27" i="2"/>
  <c r="A28" i="2"/>
  <c r="B28" i="2"/>
  <c r="P28" i="2"/>
  <c r="Q28" i="2"/>
  <c r="R28" i="2"/>
  <c r="S28" i="2"/>
  <c r="T28" i="2"/>
  <c r="U28" i="2"/>
  <c r="V28" i="2"/>
  <c r="W28" i="2"/>
  <c r="X28" i="2"/>
  <c r="Y28" i="2"/>
  <c r="Z28" i="2"/>
  <c r="A29" i="2"/>
  <c r="B29" i="2"/>
  <c r="P29" i="2"/>
  <c r="Q29" i="2"/>
  <c r="R29" i="2"/>
  <c r="S29" i="2"/>
  <c r="T29" i="2"/>
  <c r="U29" i="2"/>
  <c r="V29" i="2"/>
  <c r="W29" i="2"/>
  <c r="X29" i="2"/>
  <c r="Y29" i="2"/>
  <c r="Z29" i="2"/>
  <c r="A30" i="2"/>
  <c r="B30" i="2"/>
  <c r="P30" i="2"/>
  <c r="Q30" i="2"/>
  <c r="R30" i="2"/>
  <c r="S30" i="2"/>
  <c r="T30" i="2"/>
  <c r="U30" i="2"/>
  <c r="V30" i="2"/>
  <c r="W30" i="2"/>
  <c r="X30" i="2"/>
  <c r="Y30" i="2"/>
  <c r="Z30" i="2"/>
  <c r="A31" i="2"/>
  <c r="B31" i="2"/>
  <c r="P31" i="2"/>
  <c r="Q31" i="2"/>
  <c r="R31" i="2"/>
  <c r="S31" i="2"/>
  <c r="T31" i="2"/>
  <c r="U31" i="2"/>
  <c r="V31" i="2"/>
  <c r="W31" i="2"/>
  <c r="X31" i="2"/>
  <c r="Y31" i="2"/>
  <c r="Z31" i="2"/>
  <c r="A32" i="2"/>
  <c r="B32" i="2"/>
  <c r="P32" i="2"/>
  <c r="Q32" i="2"/>
  <c r="R32" i="2"/>
  <c r="S32" i="2"/>
  <c r="T32" i="2"/>
  <c r="U32" i="2"/>
  <c r="V32" i="2"/>
  <c r="W32" i="2"/>
  <c r="X32" i="2"/>
  <c r="Y32" i="2"/>
  <c r="Z32" i="2"/>
  <c r="A33" i="2"/>
  <c r="B33" i="2"/>
  <c r="P33" i="2"/>
  <c r="Q33" i="2"/>
  <c r="R33" i="2"/>
  <c r="S33" i="2"/>
  <c r="T33" i="2"/>
  <c r="U33" i="2"/>
  <c r="V33" i="2"/>
  <c r="W33" i="2"/>
  <c r="X33" i="2"/>
  <c r="Y33" i="2"/>
  <c r="Z33" i="2"/>
  <c r="A34" i="2"/>
  <c r="B34" i="2"/>
  <c r="P34" i="2"/>
  <c r="Q34" i="2"/>
  <c r="R34" i="2"/>
  <c r="S34" i="2"/>
  <c r="T34" i="2"/>
  <c r="U34" i="2"/>
  <c r="V34" i="2"/>
  <c r="W34" i="2"/>
  <c r="X34" i="2"/>
  <c r="Y34" i="2"/>
  <c r="Z34" i="2"/>
  <c r="A35" i="2"/>
  <c r="B35" i="2"/>
  <c r="P35" i="2"/>
  <c r="Q35" i="2"/>
  <c r="R35" i="2"/>
  <c r="S35" i="2"/>
  <c r="T35" i="2"/>
  <c r="U35" i="2"/>
  <c r="V35" i="2"/>
  <c r="W35" i="2"/>
  <c r="X35" i="2"/>
  <c r="Y35" i="2"/>
  <c r="Z35" i="2"/>
  <c r="A36" i="2"/>
  <c r="B36" i="2"/>
  <c r="P36" i="2"/>
  <c r="Q36" i="2"/>
  <c r="R36" i="2"/>
  <c r="S36" i="2"/>
  <c r="T36" i="2"/>
  <c r="U36" i="2"/>
  <c r="V36" i="2"/>
  <c r="W36" i="2"/>
  <c r="X36" i="2"/>
  <c r="Y36" i="2"/>
  <c r="Z36" i="2"/>
  <c r="A37" i="2"/>
  <c r="B37" i="2"/>
  <c r="P37" i="2"/>
  <c r="Q37" i="2"/>
  <c r="R37" i="2"/>
  <c r="S37" i="2"/>
  <c r="T37" i="2"/>
  <c r="U37" i="2"/>
  <c r="V37" i="2"/>
  <c r="W37" i="2"/>
  <c r="X37" i="2"/>
  <c r="Y37" i="2"/>
  <c r="Z37" i="2"/>
  <c r="A38" i="2"/>
  <c r="B38" i="2"/>
  <c r="N38" i="2"/>
  <c r="P38" i="2"/>
  <c r="Q38" i="2"/>
  <c r="R38" i="2"/>
  <c r="S38" i="2"/>
  <c r="T38" i="2"/>
  <c r="U38" i="2"/>
  <c r="V38" i="2"/>
  <c r="W38" i="2"/>
  <c r="X38" i="2"/>
  <c r="Y38" i="2"/>
  <c r="Z38" i="2"/>
  <c r="A39" i="2"/>
  <c r="B39" i="2"/>
  <c r="P39" i="2"/>
  <c r="Q39" i="2"/>
  <c r="R39" i="2"/>
  <c r="S39" i="2"/>
  <c r="T39" i="2"/>
  <c r="U39" i="2"/>
  <c r="V39" i="2"/>
  <c r="W39" i="2"/>
  <c r="X39" i="2"/>
  <c r="Y39" i="2"/>
  <c r="Z39" i="2"/>
  <c r="A40" i="2"/>
  <c r="B40" i="2"/>
  <c r="P40" i="2"/>
  <c r="Q40" i="2"/>
  <c r="R40" i="2"/>
  <c r="S40" i="2"/>
  <c r="T40" i="2"/>
  <c r="U40" i="2"/>
  <c r="V40" i="2"/>
  <c r="W40" i="2"/>
  <c r="X40" i="2"/>
  <c r="Y40" i="2"/>
  <c r="Z40" i="2"/>
  <c r="A41" i="2"/>
  <c r="B41" i="2"/>
  <c r="P41" i="2"/>
  <c r="Q41" i="2"/>
  <c r="R41" i="2"/>
  <c r="S41" i="2"/>
  <c r="T41" i="2"/>
  <c r="U41" i="2"/>
  <c r="V41" i="2"/>
  <c r="W41" i="2"/>
  <c r="X41" i="2"/>
  <c r="Y41" i="2"/>
  <c r="Z41" i="2"/>
  <c r="A42" i="2"/>
  <c r="B42" i="2"/>
  <c r="P42" i="2"/>
  <c r="Q42" i="2"/>
  <c r="R42" i="2"/>
  <c r="S42" i="2"/>
  <c r="T42" i="2"/>
  <c r="U42" i="2"/>
  <c r="V42" i="2"/>
  <c r="W42" i="2"/>
  <c r="X42" i="2"/>
  <c r="Y42" i="2"/>
  <c r="Z42" i="2"/>
  <c r="A43" i="2"/>
  <c r="B43" i="2"/>
  <c r="P43" i="2"/>
  <c r="Q43" i="2"/>
  <c r="R43" i="2"/>
  <c r="S43" i="2"/>
  <c r="T43" i="2"/>
  <c r="U43" i="2"/>
  <c r="V43" i="2"/>
  <c r="W43" i="2"/>
  <c r="X43" i="2"/>
  <c r="Y43" i="2"/>
  <c r="Z43" i="2"/>
  <c r="A44" i="2"/>
  <c r="B44" i="2"/>
  <c r="P44" i="2"/>
  <c r="Q44" i="2"/>
  <c r="R44" i="2"/>
  <c r="S44" i="2"/>
  <c r="T44" i="2"/>
  <c r="U44" i="2"/>
  <c r="V44" i="2"/>
  <c r="W44" i="2"/>
  <c r="X44" i="2"/>
  <c r="Y44" i="2"/>
  <c r="Z44" i="2"/>
  <c r="A45" i="2"/>
  <c r="B45" i="2"/>
  <c r="P45" i="2"/>
  <c r="Q45" i="2"/>
  <c r="R45" i="2"/>
  <c r="S45" i="2"/>
  <c r="T45" i="2"/>
  <c r="U45" i="2"/>
  <c r="V45" i="2"/>
  <c r="W45" i="2"/>
  <c r="X45" i="2"/>
  <c r="Y45" i="2"/>
  <c r="Z45" i="2"/>
  <c r="A46" i="2"/>
  <c r="B46" i="2"/>
  <c r="P46" i="2"/>
  <c r="Q46" i="2"/>
  <c r="R46" i="2"/>
  <c r="S46" i="2"/>
  <c r="T46" i="2"/>
  <c r="U46" i="2"/>
  <c r="V46" i="2"/>
  <c r="W46" i="2"/>
  <c r="X46" i="2"/>
  <c r="Y46" i="2"/>
  <c r="Z46" i="2"/>
  <c r="A47" i="2"/>
  <c r="B47" i="2"/>
  <c r="P47" i="2"/>
  <c r="Q47" i="2"/>
  <c r="R47" i="2"/>
  <c r="S47" i="2"/>
  <c r="T47" i="2"/>
  <c r="U47" i="2"/>
  <c r="V47" i="2"/>
  <c r="W47" i="2"/>
  <c r="X47" i="2"/>
  <c r="Y47" i="2"/>
  <c r="Z47" i="2"/>
  <c r="A48" i="2"/>
  <c r="B48" i="2"/>
  <c r="P48" i="2"/>
  <c r="Q48" i="2"/>
  <c r="R48" i="2"/>
  <c r="S48" i="2"/>
  <c r="T48" i="2"/>
  <c r="U48" i="2"/>
  <c r="V48" i="2"/>
  <c r="W48" i="2"/>
  <c r="X48" i="2"/>
  <c r="Y48" i="2"/>
  <c r="Z48" i="2"/>
  <c r="A49" i="2"/>
  <c r="B49" i="2"/>
  <c r="P49" i="2"/>
  <c r="Q49" i="2"/>
  <c r="R49" i="2"/>
  <c r="S49" i="2"/>
  <c r="T49" i="2"/>
  <c r="U49" i="2"/>
  <c r="V49" i="2"/>
  <c r="W49" i="2"/>
  <c r="X49" i="2"/>
  <c r="Y49" i="2"/>
  <c r="Z49" i="2"/>
  <c r="A50" i="2"/>
  <c r="B50" i="2"/>
  <c r="P50" i="2"/>
  <c r="Q50" i="2"/>
  <c r="R50" i="2"/>
  <c r="S50" i="2"/>
  <c r="T50" i="2"/>
  <c r="U50" i="2"/>
  <c r="V50" i="2"/>
  <c r="W50" i="2"/>
  <c r="X50" i="2"/>
  <c r="Y50" i="2"/>
  <c r="Z50" i="2"/>
  <c r="A51" i="2"/>
  <c r="B51" i="2"/>
  <c r="P51" i="2"/>
  <c r="Q51" i="2"/>
  <c r="R51" i="2"/>
  <c r="S51" i="2"/>
  <c r="T51" i="2"/>
  <c r="U51" i="2"/>
  <c r="V51" i="2"/>
  <c r="W51" i="2"/>
  <c r="X51" i="2"/>
  <c r="Y51" i="2"/>
  <c r="Z51" i="2"/>
  <c r="A52" i="2"/>
  <c r="B52" i="2"/>
  <c r="P52" i="2"/>
  <c r="Q52" i="2"/>
  <c r="R52" i="2"/>
  <c r="S52" i="2"/>
  <c r="T52" i="2"/>
  <c r="U52" i="2"/>
  <c r="V52" i="2"/>
  <c r="W52" i="2"/>
  <c r="X52" i="2"/>
  <c r="Y52" i="2"/>
  <c r="Z52" i="2"/>
  <c r="A53" i="2"/>
  <c r="B53" i="2"/>
  <c r="P53" i="2"/>
  <c r="Q53" i="2"/>
  <c r="R53" i="2"/>
  <c r="S53" i="2"/>
  <c r="T53" i="2"/>
  <c r="U53" i="2"/>
  <c r="V53" i="2"/>
  <c r="W53" i="2"/>
  <c r="X53" i="2"/>
  <c r="Y53" i="2"/>
  <c r="Z53" i="2"/>
  <c r="A54" i="2"/>
  <c r="B54" i="2"/>
  <c r="P54" i="2"/>
  <c r="Q54" i="2"/>
  <c r="R54" i="2"/>
  <c r="S54" i="2"/>
  <c r="T54" i="2"/>
  <c r="U54" i="2"/>
  <c r="V54" i="2"/>
  <c r="W54" i="2"/>
  <c r="X54" i="2"/>
  <c r="Y54" i="2"/>
  <c r="Z54" i="2"/>
  <c r="A55" i="2"/>
  <c r="B55" i="2"/>
  <c r="P55" i="2"/>
  <c r="Q55" i="2"/>
  <c r="R55" i="2"/>
  <c r="S55" i="2"/>
  <c r="T55" i="2"/>
  <c r="U55" i="2"/>
  <c r="V55" i="2"/>
  <c r="W55" i="2"/>
  <c r="X55" i="2"/>
  <c r="Y55" i="2"/>
  <c r="Z55" i="2"/>
  <c r="A56" i="2"/>
  <c r="B56" i="2"/>
  <c r="P56" i="2"/>
  <c r="Q56" i="2"/>
  <c r="R56" i="2"/>
  <c r="S56" i="2"/>
  <c r="T56" i="2"/>
  <c r="U56" i="2"/>
  <c r="V56" i="2"/>
  <c r="W56" i="2"/>
  <c r="X56" i="2"/>
  <c r="Y56" i="2"/>
  <c r="Z56" i="2"/>
  <c r="A57" i="2"/>
  <c r="B57" i="2"/>
  <c r="P57" i="2"/>
  <c r="Q57" i="2"/>
  <c r="R57" i="2"/>
  <c r="S57" i="2"/>
  <c r="T57" i="2"/>
  <c r="U57" i="2"/>
  <c r="V57" i="2"/>
  <c r="W57" i="2"/>
  <c r="X57" i="2"/>
  <c r="Y57" i="2"/>
  <c r="Z57" i="2"/>
  <c r="A58" i="2"/>
  <c r="B58" i="2"/>
  <c r="P58" i="2"/>
  <c r="Q58" i="2"/>
  <c r="R58" i="2"/>
  <c r="S58" i="2"/>
  <c r="T58" i="2"/>
  <c r="U58" i="2"/>
  <c r="V58" i="2"/>
  <c r="W58" i="2"/>
  <c r="X58" i="2"/>
  <c r="Y58" i="2"/>
  <c r="Z58" i="2"/>
  <c r="A59" i="2"/>
  <c r="B59" i="2"/>
  <c r="P59" i="2"/>
  <c r="Q59" i="2"/>
  <c r="R59" i="2"/>
  <c r="S59" i="2"/>
  <c r="T59" i="2"/>
  <c r="U59" i="2"/>
  <c r="V59" i="2"/>
  <c r="W59" i="2"/>
  <c r="X59" i="2"/>
  <c r="Y59" i="2"/>
  <c r="Z59" i="2"/>
  <c r="A60" i="2"/>
  <c r="B60" i="2"/>
  <c r="P60" i="2"/>
  <c r="Q60" i="2"/>
  <c r="R60" i="2"/>
  <c r="S60" i="2"/>
  <c r="T60" i="2"/>
  <c r="U60" i="2"/>
  <c r="V60" i="2"/>
  <c r="W60" i="2"/>
  <c r="X60" i="2"/>
  <c r="Y60" i="2"/>
  <c r="Z60" i="2"/>
  <c r="A61" i="2"/>
  <c r="B61" i="2"/>
  <c r="P61" i="2"/>
  <c r="Q61" i="2"/>
  <c r="R61" i="2"/>
  <c r="S61" i="2"/>
  <c r="T61" i="2"/>
  <c r="U61" i="2"/>
  <c r="V61" i="2"/>
  <c r="W61" i="2"/>
  <c r="X61" i="2"/>
  <c r="Y61" i="2"/>
  <c r="Z61" i="2"/>
  <c r="A62" i="2"/>
  <c r="B62" i="2"/>
  <c r="P62" i="2"/>
  <c r="Q62" i="2"/>
  <c r="R62" i="2"/>
  <c r="S62" i="2"/>
  <c r="T62" i="2"/>
  <c r="U62" i="2"/>
  <c r="V62" i="2"/>
  <c r="W62" i="2"/>
  <c r="X62" i="2"/>
  <c r="Y62" i="2"/>
  <c r="Z62" i="2"/>
  <c r="A63" i="2"/>
  <c r="B63" i="2"/>
  <c r="P63" i="2"/>
  <c r="Q63" i="2"/>
  <c r="R63" i="2"/>
  <c r="S63" i="2"/>
  <c r="T63" i="2"/>
  <c r="U63" i="2"/>
  <c r="V63" i="2"/>
  <c r="W63" i="2"/>
  <c r="X63" i="2"/>
  <c r="Y63" i="2"/>
  <c r="Z63" i="2"/>
  <c r="A64" i="2"/>
  <c r="B64" i="2"/>
  <c r="P64" i="2"/>
  <c r="Q64" i="2"/>
  <c r="R64" i="2"/>
  <c r="S64" i="2"/>
  <c r="T64" i="2"/>
  <c r="U64" i="2"/>
  <c r="V64" i="2"/>
  <c r="W64" i="2"/>
  <c r="X64" i="2"/>
  <c r="Y64" i="2"/>
  <c r="Z64" i="2"/>
  <c r="A65" i="2"/>
  <c r="B65" i="2"/>
  <c r="P65" i="2"/>
  <c r="Q65" i="2"/>
  <c r="R65" i="2"/>
  <c r="S65" i="2"/>
  <c r="T65" i="2"/>
  <c r="U65" i="2"/>
  <c r="V65" i="2"/>
  <c r="W65" i="2"/>
  <c r="X65" i="2"/>
  <c r="Y65" i="2"/>
  <c r="Z65" i="2"/>
  <c r="A66" i="2"/>
  <c r="B66" i="2"/>
  <c r="P66" i="2"/>
  <c r="Q66" i="2"/>
  <c r="R66" i="2"/>
  <c r="S66" i="2"/>
  <c r="T66" i="2"/>
  <c r="U66" i="2"/>
  <c r="V66" i="2"/>
  <c r="W66" i="2"/>
  <c r="X66" i="2"/>
  <c r="Y66" i="2"/>
  <c r="Z66" i="2"/>
  <c r="A67" i="2"/>
  <c r="B67" i="2"/>
  <c r="P67" i="2"/>
  <c r="Q67" i="2"/>
  <c r="R67" i="2"/>
  <c r="S67" i="2"/>
  <c r="T67" i="2"/>
  <c r="U67" i="2"/>
  <c r="V67" i="2"/>
  <c r="W67" i="2"/>
  <c r="X67" i="2"/>
  <c r="Y67" i="2"/>
  <c r="Z67" i="2"/>
  <c r="A68" i="2"/>
  <c r="B68" i="2"/>
  <c r="P68" i="2"/>
  <c r="Q68" i="2"/>
  <c r="R68" i="2"/>
  <c r="S68" i="2"/>
  <c r="T68" i="2"/>
  <c r="U68" i="2"/>
  <c r="V68" i="2"/>
  <c r="W68" i="2"/>
  <c r="X68" i="2"/>
  <c r="Y68" i="2"/>
  <c r="Z68" i="2"/>
  <c r="A69" i="2"/>
  <c r="B69" i="2"/>
  <c r="P69" i="2"/>
  <c r="Q69" i="2"/>
  <c r="R69" i="2"/>
  <c r="S69" i="2"/>
  <c r="T69" i="2"/>
  <c r="U69" i="2"/>
  <c r="V69" i="2"/>
  <c r="W69" i="2"/>
  <c r="X69" i="2"/>
  <c r="Y69" i="2"/>
  <c r="Z69" i="2"/>
  <c r="A70" i="2"/>
  <c r="B70" i="2"/>
  <c r="P70" i="2"/>
  <c r="Q70" i="2"/>
  <c r="R70" i="2"/>
  <c r="S70" i="2"/>
  <c r="T70" i="2"/>
  <c r="U70" i="2"/>
  <c r="V70" i="2"/>
  <c r="W70" i="2"/>
  <c r="X70" i="2"/>
  <c r="Y70" i="2"/>
  <c r="Z70" i="2"/>
  <c r="A71" i="2"/>
  <c r="B71" i="2"/>
  <c r="P71" i="2"/>
  <c r="Q71" i="2"/>
  <c r="R71" i="2"/>
  <c r="S71" i="2"/>
  <c r="T71" i="2"/>
  <c r="U71" i="2"/>
  <c r="V71" i="2"/>
  <c r="W71" i="2"/>
  <c r="X71" i="2"/>
  <c r="Y71" i="2"/>
  <c r="Z71" i="2"/>
  <c r="A72" i="2"/>
  <c r="B72" i="2"/>
  <c r="P72" i="2"/>
  <c r="Q72" i="2"/>
  <c r="R72" i="2"/>
  <c r="S72" i="2"/>
  <c r="T72" i="2"/>
  <c r="U72" i="2"/>
  <c r="V72" i="2"/>
  <c r="W72" i="2"/>
  <c r="X72" i="2"/>
  <c r="Y72" i="2"/>
  <c r="Z72" i="2"/>
  <c r="A73" i="2"/>
  <c r="B73" i="2"/>
  <c r="P73" i="2"/>
  <c r="Q73" i="2"/>
  <c r="R73" i="2"/>
  <c r="S73" i="2"/>
  <c r="T73" i="2"/>
  <c r="U73" i="2"/>
  <c r="V73" i="2"/>
  <c r="W73" i="2"/>
  <c r="X73" i="2"/>
  <c r="Y73" i="2"/>
  <c r="Z73" i="2"/>
  <c r="A74" i="2"/>
  <c r="B74" i="2"/>
  <c r="P74" i="2"/>
  <c r="Q74" i="2"/>
  <c r="R74" i="2"/>
  <c r="S74" i="2"/>
  <c r="T74" i="2"/>
  <c r="U74" i="2"/>
  <c r="V74" i="2"/>
  <c r="W74" i="2"/>
  <c r="X74" i="2"/>
  <c r="Y74" i="2"/>
  <c r="Z74" i="2"/>
  <c r="A75" i="2"/>
  <c r="B75" i="2"/>
  <c r="P75" i="2"/>
  <c r="Q75" i="2"/>
  <c r="R75" i="2"/>
  <c r="S75" i="2"/>
  <c r="T75" i="2"/>
  <c r="U75" i="2"/>
  <c r="V75" i="2"/>
  <c r="W75" i="2"/>
  <c r="X75" i="2"/>
  <c r="Y75" i="2"/>
  <c r="Z75" i="2"/>
  <c r="A76" i="2"/>
  <c r="B76" i="2"/>
  <c r="P76" i="2"/>
  <c r="Q76" i="2"/>
  <c r="R76" i="2"/>
  <c r="S76" i="2"/>
  <c r="T76" i="2"/>
  <c r="U76" i="2"/>
  <c r="V76" i="2"/>
  <c r="W76" i="2"/>
  <c r="X76" i="2"/>
  <c r="Y76" i="2"/>
  <c r="Z76" i="2"/>
  <c r="A77" i="2"/>
  <c r="B77" i="2"/>
  <c r="P77" i="2"/>
  <c r="Q77" i="2"/>
  <c r="R77" i="2"/>
  <c r="S77" i="2"/>
  <c r="T77" i="2"/>
  <c r="U77" i="2"/>
  <c r="V77" i="2"/>
  <c r="W77" i="2"/>
  <c r="X77" i="2"/>
  <c r="Y77" i="2"/>
  <c r="Z77" i="2"/>
  <c r="A78" i="2"/>
  <c r="B78" i="2"/>
  <c r="P78" i="2"/>
  <c r="Q78" i="2"/>
  <c r="R78" i="2"/>
  <c r="S78" i="2"/>
  <c r="T78" i="2"/>
  <c r="U78" i="2"/>
  <c r="V78" i="2"/>
  <c r="W78" i="2"/>
  <c r="X78" i="2"/>
  <c r="Y78" i="2"/>
  <c r="Z78" i="2"/>
  <c r="A79" i="2"/>
  <c r="B79" i="2"/>
  <c r="P79" i="2"/>
  <c r="Q79" i="2"/>
  <c r="R79" i="2"/>
  <c r="S79" i="2"/>
  <c r="T79" i="2"/>
  <c r="U79" i="2"/>
  <c r="V79" i="2"/>
  <c r="W79" i="2"/>
  <c r="X79" i="2"/>
  <c r="Y79" i="2"/>
  <c r="Z79" i="2"/>
  <c r="A80" i="2"/>
  <c r="B80" i="2"/>
  <c r="P80" i="2"/>
  <c r="Q80" i="2"/>
  <c r="R80" i="2"/>
  <c r="S80" i="2"/>
  <c r="T80" i="2"/>
  <c r="U80" i="2"/>
  <c r="V80" i="2"/>
  <c r="W80" i="2"/>
  <c r="X80" i="2"/>
  <c r="Y80" i="2"/>
  <c r="Z80" i="2"/>
  <c r="A81" i="2"/>
  <c r="B81" i="2"/>
  <c r="P81" i="2"/>
  <c r="Q81" i="2"/>
  <c r="R81" i="2"/>
  <c r="S81" i="2"/>
  <c r="T81" i="2"/>
  <c r="U81" i="2"/>
  <c r="V81" i="2"/>
  <c r="W81" i="2"/>
  <c r="X81" i="2"/>
  <c r="Y81" i="2"/>
  <c r="Z81" i="2"/>
  <c r="A82" i="2"/>
  <c r="B82" i="2"/>
  <c r="P82" i="2"/>
  <c r="Q82" i="2"/>
  <c r="R82" i="2"/>
  <c r="S82" i="2"/>
  <c r="T82" i="2"/>
  <c r="U82" i="2"/>
  <c r="V82" i="2"/>
  <c r="W82" i="2"/>
  <c r="X82" i="2"/>
  <c r="Y82" i="2"/>
  <c r="Z82" i="2"/>
  <c r="A83" i="2"/>
  <c r="B83" i="2"/>
  <c r="P83" i="2"/>
  <c r="Q83" i="2"/>
  <c r="R83" i="2"/>
  <c r="S83" i="2"/>
  <c r="T83" i="2"/>
  <c r="U83" i="2"/>
  <c r="V83" i="2"/>
  <c r="W83" i="2"/>
  <c r="X83" i="2"/>
  <c r="Y83" i="2"/>
  <c r="Z83" i="2"/>
  <c r="A84" i="2"/>
  <c r="B84" i="2"/>
  <c r="P84" i="2"/>
  <c r="Q84" i="2"/>
  <c r="R84" i="2"/>
  <c r="S84" i="2"/>
  <c r="T84" i="2"/>
  <c r="U84" i="2"/>
  <c r="V84" i="2"/>
  <c r="W84" i="2"/>
  <c r="X84" i="2"/>
  <c r="Y84" i="2"/>
  <c r="Z84" i="2"/>
  <c r="A85" i="2"/>
  <c r="B85" i="2"/>
  <c r="P85" i="2"/>
  <c r="Q85" i="2"/>
  <c r="R85" i="2"/>
  <c r="S85" i="2"/>
  <c r="T85" i="2"/>
  <c r="U85" i="2"/>
  <c r="V85" i="2"/>
  <c r="W85" i="2"/>
  <c r="X85" i="2"/>
  <c r="Y85" i="2"/>
  <c r="Z85" i="2"/>
  <c r="A86" i="2"/>
  <c r="B86" i="2"/>
  <c r="P86" i="2"/>
  <c r="Q86" i="2"/>
  <c r="R86" i="2"/>
  <c r="S86" i="2"/>
  <c r="T86" i="2"/>
  <c r="U86" i="2"/>
  <c r="V86" i="2"/>
  <c r="W86" i="2"/>
  <c r="X86" i="2"/>
  <c r="Y86" i="2"/>
  <c r="Z86" i="2"/>
  <c r="A87" i="2"/>
  <c r="B87" i="2"/>
  <c r="P87" i="2"/>
  <c r="Q87" i="2"/>
  <c r="R87" i="2"/>
  <c r="S87" i="2"/>
  <c r="T87" i="2"/>
  <c r="U87" i="2"/>
  <c r="V87" i="2"/>
  <c r="W87" i="2"/>
  <c r="X87" i="2"/>
  <c r="Y87" i="2"/>
  <c r="Z87" i="2"/>
  <c r="A88" i="2"/>
  <c r="B88" i="2"/>
  <c r="P88" i="2"/>
  <c r="Q88" i="2"/>
  <c r="R88" i="2"/>
  <c r="S88" i="2"/>
  <c r="T88" i="2"/>
  <c r="U88" i="2"/>
  <c r="V88" i="2"/>
  <c r="W88" i="2"/>
  <c r="X88" i="2"/>
  <c r="Y88" i="2"/>
  <c r="Z88" i="2"/>
  <c r="A89" i="2"/>
  <c r="B89" i="2"/>
  <c r="P89" i="2"/>
  <c r="Q89" i="2"/>
  <c r="R89" i="2"/>
  <c r="S89" i="2"/>
  <c r="T89" i="2"/>
  <c r="U89" i="2"/>
  <c r="V89" i="2"/>
  <c r="W89" i="2"/>
  <c r="X89" i="2"/>
  <c r="Y89" i="2"/>
  <c r="Z89" i="2"/>
  <c r="A90" i="2"/>
  <c r="B90" i="2"/>
  <c r="P90" i="2"/>
  <c r="Q90" i="2"/>
  <c r="R90" i="2"/>
  <c r="S90" i="2"/>
  <c r="T90" i="2"/>
  <c r="U90" i="2"/>
  <c r="V90" i="2"/>
  <c r="W90" i="2"/>
  <c r="X90" i="2"/>
  <c r="Y90" i="2"/>
  <c r="Z90" i="2"/>
  <c r="A91" i="2"/>
  <c r="B91" i="2"/>
  <c r="P91" i="2"/>
  <c r="Q91" i="2"/>
  <c r="R91" i="2"/>
  <c r="S91" i="2"/>
  <c r="T91" i="2"/>
  <c r="U91" i="2"/>
  <c r="V91" i="2"/>
  <c r="W91" i="2"/>
  <c r="X91" i="2"/>
  <c r="Y91" i="2"/>
  <c r="Z91" i="2"/>
  <c r="A92" i="2"/>
  <c r="B92" i="2"/>
  <c r="P92" i="2"/>
  <c r="Q92" i="2"/>
  <c r="R92" i="2"/>
  <c r="S92" i="2"/>
  <c r="T92" i="2"/>
  <c r="U92" i="2"/>
  <c r="V92" i="2"/>
  <c r="W92" i="2"/>
  <c r="X92" i="2"/>
  <c r="Y92" i="2"/>
  <c r="Z92" i="2"/>
  <c r="A93" i="2"/>
  <c r="B93" i="2"/>
  <c r="P93" i="2"/>
  <c r="Q93" i="2"/>
  <c r="R93" i="2"/>
  <c r="S93" i="2"/>
  <c r="T93" i="2"/>
  <c r="U93" i="2"/>
  <c r="V93" i="2"/>
  <c r="W93" i="2"/>
  <c r="X93" i="2"/>
  <c r="Y93" i="2"/>
  <c r="Z93" i="2"/>
  <c r="A94" i="2"/>
  <c r="B94" i="2"/>
  <c r="P94" i="2"/>
  <c r="Q94" i="2"/>
  <c r="R94" i="2"/>
  <c r="S94" i="2"/>
  <c r="T94" i="2"/>
  <c r="U94" i="2"/>
  <c r="V94" i="2"/>
  <c r="W94" i="2"/>
  <c r="X94" i="2"/>
  <c r="Y94" i="2"/>
  <c r="Z94" i="2"/>
  <c r="A95" i="2"/>
  <c r="B95" i="2"/>
  <c r="P95" i="2"/>
  <c r="Q95" i="2"/>
  <c r="R95" i="2"/>
  <c r="S95" i="2"/>
  <c r="T95" i="2"/>
  <c r="U95" i="2"/>
  <c r="V95" i="2"/>
  <c r="W95" i="2"/>
  <c r="X95" i="2"/>
  <c r="Y95" i="2"/>
  <c r="Z95" i="2"/>
  <c r="A96" i="2"/>
  <c r="B96" i="2"/>
  <c r="P96" i="2"/>
  <c r="Q96" i="2"/>
  <c r="R96" i="2"/>
  <c r="S96" i="2"/>
  <c r="T96" i="2"/>
  <c r="U96" i="2"/>
  <c r="V96" i="2"/>
  <c r="W96" i="2"/>
  <c r="X96" i="2"/>
  <c r="Y96" i="2"/>
  <c r="Z96" i="2"/>
  <c r="A97" i="2"/>
  <c r="B97" i="2"/>
  <c r="P97" i="2"/>
  <c r="Q97" i="2"/>
  <c r="R97" i="2"/>
  <c r="S97" i="2"/>
  <c r="T97" i="2"/>
  <c r="U97" i="2"/>
  <c r="V97" i="2"/>
  <c r="W97" i="2"/>
  <c r="X97" i="2"/>
  <c r="Y97" i="2"/>
  <c r="Z97" i="2"/>
  <c r="A98" i="2"/>
  <c r="B98" i="2"/>
  <c r="P98" i="2"/>
  <c r="Q98" i="2"/>
  <c r="R98" i="2"/>
  <c r="S98" i="2"/>
  <c r="T98" i="2"/>
  <c r="U98" i="2"/>
  <c r="V98" i="2"/>
  <c r="W98" i="2"/>
  <c r="X98" i="2"/>
  <c r="Y98" i="2"/>
  <c r="Z98" i="2"/>
  <c r="A99" i="2"/>
  <c r="B99" i="2"/>
  <c r="P99" i="2"/>
  <c r="Q99" i="2"/>
  <c r="R99" i="2"/>
  <c r="S99" i="2"/>
  <c r="T99" i="2"/>
  <c r="U99" i="2"/>
  <c r="V99" i="2"/>
  <c r="W99" i="2"/>
  <c r="X99" i="2"/>
  <c r="Y99" i="2"/>
  <c r="Z99" i="2"/>
  <c r="A100" i="2"/>
  <c r="B100" i="2"/>
  <c r="P100" i="2"/>
  <c r="Q100" i="2"/>
  <c r="R100" i="2"/>
  <c r="S100" i="2"/>
  <c r="T100" i="2"/>
  <c r="U100" i="2"/>
  <c r="V100" i="2"/>
  <c r="W100" i="2"/>
  <c r="X100" i="2"/>
  <c r="Y100" i="2"/>
  <c r="Z100" i="2"/>
  <c r="A101" i="2"/>
  <c r="B101" i="2"/>
  <c r="P101" i="2"/>
  <c r="Q101" i="2"/>
  <c r="R101" i="2"/>
  <c r="S101" i="2"/>
  <c r="T101" i="2"/>
  <c r="U101" i="2"/>
  <c r="V101" i="2"/>
  <c r="W101" i="2"/>
  <c r="X101" i="2"/>
  <c r="Y101" i="2"/>
  <c r="Z101" i="2"/>
  <c r="A102" i="2"/>
  <c r="B102" i="2"/>
  <c r="P102" i="2"/>
  <c r="Q102" i="2"/>
  <c r="R102" i="2"/>
  <c r="S102" i="2"/>
  <c r="T102" i="2"/>
  <c r="U102" i="2"/>
  <c r="V102" i="2"/>
  <c r="W102" i="2"/>
  <c r="X102" i="2"/>
  <c r="Y102" i="2"/>
  <c r="Z102" i="2"/>
  <c r="A103" i="2"/>
  <c r="B103" i="2"/>
  <c r="P103" i="2"/>
  <c r="Q103" i="2"/>
  <c r="R103" i="2"/>
  <c r="S103" i="2"/>
  <c r="T103" i="2"/>
  <c r="U103" i="2"/>
  <c r="V103" i="2"/>
  <c r="W103" i="2"/>
  <c r="X103" i="2"/>
  <c r="Y103" i="2"/>
  <c r="Z103" i="2"/>
  <c r="A104" i="2"/>
  <c r="B104" i="2"/>
  <c r="P104" i="2"/>
  <c r="Q104" i="2"/>
  <c r="R104" i="2"/>
  <c r="S104" i="2"/>
  <c r="T104" i="2"/>
  <c r="U104" i="2"/>
  <c r="V104" i="2"/>
  <c r="W104" i="2"/>
  <c r="X104" i="2"/>
  <c r="Y104" i="2"/>
  <c r="Z104" i="2"/>
  <c r="A105" i="2"/>
  <c r="B105" i="2"/>
  <c r="P105" i="2"/>
  <c r="Q105" i="2"/>
  <c r="R105" i="2"/>
  <c r="S105" i="2"/>
  <c r="T105" i="2"/>
  <c r="U105" i="2"/>
  <c r="V105" i="2"/>
  <c r="W105" i="2"/>
  <c r="X105" i="2"/>
  <c r="Y105" i="2"/>
  <c r="Z105" i="2"/>
  <c r="A106" i="2"/>
  <c r="B106" i="2"/>
  <c r="P106" i="2"/>
  <c r="Q106" i="2"/>
  <c r="R106" i="2"/>
  <c r="S106" i="2"/>
  <c r="T106" i="2"/>
  <c r="U106" i="2"/>
  <c r="V106" i="2"/>
  <c r="W106" i="2"/>
  <c r="X106" i="2"/>
  <c r="Y106" i="2"/>
  <c r="Z106" i="2"/>
  <c r="A107" i="2"/>
  <c r="B107" i="2"/>
  <c r="P107" i="2"/>
  <c r="Q107" i="2"/>
  <c r="R107" i="2"/>
  <c r="S107" i="2"/>
  <c r="T107" i="2"/>
  <c r="U107" i="2"/>
  <c r="V107" i="2"/>
  <c r="W107" i="2"/>
  <c r="X107" i="2"/>
  <c r="Y107" i="2"/>
  <c r="Z107" i="2"/>
  <c r="A108" i="2"/>
  <c r="B108" i="2"/>
  <c r="P108" i="2"/>
  <c r="Q108" i="2"/>
  <c r="R108" i="2"/>
  <c r="S108" i="2"/>
  <c r="T108" i="2"/>
  <c r="U108" i="2"/>
  <c r="V108" i="2"/>
  <c r="W108" i="2"/>
  <c r="X108" i="2"/>
  <c r="Y108" i="2"/>
  <c r="Z108" i="2"/>
  <c r="A109" i="2"/>
  <c r="B109" i="2"/>
  <c r="P109" i="2"/>
  <c r="Q109" i="2"/>
  <c r="R109" i="2"/>
  <c r="S109" i="2"/>
  <c r="T109" i="2"/>
  <c r="U109" i="2"/>
  <c r="V109" i="2"/>
  <c r="W109" i="2"/>
  <c r="X109" i="2"/>
  <c r="Y109" i="2"/>
  <c r="Z109" i="2"/>
  <c r="A110" i="2"/>
  <c r="B110" i="2"/>
  <c r="P110" i="2"/>
  <c r="Q110" i="2"/>
  <c r="R110" i="2"/>
  <c r="S110" i="2"/>
  <c r="T110" i="2"/>
  <c r="U110" i="2"/>
  <c r="V110" i="2"/>
  <c r="W110" i="2"/>
  <c r="X110" i="2"/>
  <c r="Y110" i="2"/>
  <c r="Z110" i="2"/>
  <c r="A111" i="2"/>
  <c r="B111" i="2"/>
  <c r="P111" i="2"/>
  <c r="Q111" i="2"/>
  <c r="R111" i="2"/>
  <c r="S111" i="2"/>
  <c r="T111" i="2"/>
  <c r="U111" i="2"/>
  <c r="V111" i="2"/>
  <c r="W111" i="2"/>
  <c r="X111" i="2"/>
  <c r="Y111" i="2"/>
  <c r="Z111" i="2"/>
  <c r="A112" i="2"/>
  <c r="B112" i="2"/>
  <c r="P112" i="2"/>
  <c r="Q112" i="2"/>
  <c r="R112" i="2"/>
  <c r="S112" i="2"/>
  <c r="T112" i="2"/>
  <c r="U112" i="2"/>
  <c r="V112" i="2"/>
  <c r="W112" i="2"/>
  <c r="X112" i="2"/>
  <c r="Y112" i="2"/>
  <c r="Z112" i="2"/>
  <c r="A113" i="2"/>
  <c r="B113" i="2"/>
  <c r="P113" i="2"/>
  <c r="Q113" i="2"/>
  <c r="R113" i="2"/>
  <c r="S113" i="2"/>
  <c r="T113" i="2"/>
  <c r="U113" i="2"/>
  <c r="V113" i="2"/>
  <c r="W113" i="2"/>
  <c r="X113" i="2"/>
  <c r="Y113" i="2"/>
  <c r="Z113" i="2"/>
  <c r="A114" i="2"/>
  <c r="B114" i="2"/>
  <c r="P114" i="2"/>
  <c r="Q114" i="2"/>
  <c r="R114" i="2"/>
  <c r="S114" i="2"/>
  <c r="T114" i="2"/>
  <c r="U114" i="2"/>
  <c r="V114" i="2"/>
  <c r="W114" i="2"/>
  <c r="X114" i="2"/>
  <c r="Y114" i="2"/>
  <c r="Z114" i="2"/>
  <c r="A115" i="2"/>
  <c r="B115" i="2"/>
  <c r="P115" i="2"/>
  <c r="Q115" i="2"/>
  <c r="R115" i="2"/>
  <c r="S115" i="2"/>
  <c r="T115" i="2"/>
  <c r="U115" i="2"/>
  <c r="V115" i="2"/>
  <c r="W115" i="2"/>
  <c r="X115" i="2"/>
  <c r="Y115" i="2"/>
  <c r="Z115" i="2"/>
  <c r="A116" i="2"/>
  <c r="B116" i="2"/>
  <c r="P116" i="2"/>
  <c r="Q116" i="2"/>
  <c r="R116" i="2"/>
  <c r="S116" i="2"/>
  <c r="T116" i="2"/>
  <c r="U116" i="2"/>
  <c r="V116" i="2"/>
  <c r="W116" i="2"/>
  <c r="X116" i="2"/>
  <c r="Y116" i="2"/>
  <c r="Z116" i="2"/>
  <c r="A117" i="2"/>
  <c r="B117" i="2"/>
  <c r="P117" i="2"/>
  <c r="Q117" i="2"/>
  <c r="R117" i="2"/>
  <c r="S117" i="2"/>
  <c r="T117" i="2"/>
  <c r="U117" i="2"/>
  <c r="V117" i="2"/>
  <c r="W117" i="2"/>
  <c r="X117" i="2"/>
  <c r="Y117" i="2"/>
  <c r="Z117" i="2"/>
  <c r="A118" i="2"/>
  <c r="B118" i="2"/>
  <c r="P118" i="2"/>
  <c r="Q118" i="2"/>
  <c r="R118" i="2"/>
  <c r="S118" i="2"/>
  <c r="T118" i="2"/>
  <c r="U118" i="2"/>
  <c r="V118" i="2"/>
  <c r="W118" i="2"/>
  <c r="X118" i="2"/>
  <c r="Y118" i="2"/>
  <c r="Z118" i="2"/>
  <c r="A119" i="2"/>
  <c r="B119" i="2"/>
  <c r="P119" i="2"/>
  <c r="Q119" i="2"/>
  <c r="R119" i="2"/>
  <c r="S119" i="2"/>
  <c r="T119" i="2"/>
  <c r="U119" i="2"/>
  <c r="V119" i="2"/>
  <c r="W119" i="2"/>
  <c r="X119" i="2"/>
  <c r="Y119" i="2"/>
  <c r="Z119" i="2"/>
  <c r="A120" i="2"/>
  <c r="B120" i="2"/>
  <c r="P120" i="2"/>
  <c r="Q120" i="2"/>
  <c r="R120" i="2"/>
  <c r="S120" i="2"/>
  <c r="T120" i="2"/>
  <c r="U120" i="2"/>
  <c r="V120" i="2"/>
  <c r="W120" i="2"/>
  <c r="X120" i="2"/>
  <c r="Y120" i="2"/>
  <c r="Z120" i="2"/>
  <c r="A121" i="2"/>
  <c r="B121" i="2"/>
  <c r="P121" i="2"/>
  <c r="Q121" i="2"/>
  <c r="R121" i="2"/>
  <c r="S121" i="2"/>
  <c r="T121" i="2"/>
  <c r="U121" i="2"/>
  <c r="V121" i="2"/>
  <c r="W121" i="2"/>
  <c r="X121" i="2"/>
  <c r="Y121" i="2"/>
  <c r="Z121" i="2"/>
  <c r="A122" i="2"/>
  <c r="B122" i="2"/>
  <c r="P122" i="2"/>
  <c r="Q122" i="2"/>
  <c r="R122" i="2"/>
  <c r="S122" i="2"/>
  <c r="T122" i="2"/>
  <c r="U122" i="2"/>
  <c r="V122" i="2"/>
  <c r="W122" i="2"/>
  <c r="X122" i="2"/>
  <c r="Y122" i="2"/>
  <c r="Z122" i="2"/>
  <c r="A123" i="2"/>
  <c r="B123" i="2"/>
  <c r="P123" i="2"/>
  <c r="Q123" i="2"/>
  <c r="R123" i="2"/>
  <c r="S123" i="2"/>
  <c r="T123" i="2"/>
  <c r="U123" i="2"/>
  <c r="V123" i="2"/>
  <c r="W123" i="2"/>
  <c r="X123" i="2"/>
  <c r="Y123" i="2"/>
  <c r="Z123" i="2"/>
  <c r="A124" i="2"/>
  <c r="B124" i="2"/>
  <c r="P124" i="2"/>
  <c r="Q124" i="2"/>
  <c r="R124" i="2"/>
  <c r="S124" i="2"/>
  <c r="T124" i="2"/>
  <c r="U124" i="2"/>
  <c r="V124" i="2"/>
  <c r="W124" i="2"/>
  <c r="X124" i="2"/>
  <c r="Y124" i="2"/>
  <c r="Z124" i="2"/>
  <c r="A125" i="2"/>
  <c r="B125" i="2"/>
  <c r="P125" i="2"/>
  <c r="Q125" i="2"/>
  <c r="R125" i="2"/>
  <c r="S125" i="2"/>
  <c r="T125" i="2"/>
  <c r="U125" i="2"/>
  <c r="V125" i="2"/>
  <c r="W125" i="2"/>
  <c r="X125" i="2"/>
  <c r="Y125" i="2"/>
  <c r="Z125" i="2"/>
  <c r="A126" i="2"/>
  <c r="B126" i="2"/>
  <c r="P126" i="2"/>
  <c r="Q126" i="2"/>
  <c r="R126" i="2"/>
  <c r="S126" i="2"/>
  <c r="T126" i="2"/>
  <c r="U126" i="2"/>
  <c r="V126" i="2"/>
  <c r="W126" i="2"/>
  <c r="X126" i="2"/>
  <c r="Y126" i="2"/>
  <c r="Z126" i="2"/>
  <c r="A127" i="2"/>
  <c r="B127" i="2"/>
  <c r="P127" i="2"/>
  <c r="Q127" i="2"/>
  <c r="R127" i="2"/>
  <c r="S127" i="2"/>
  <c r="T127" i="2"/>
  <c r="U127" i="2"/>
  <c r="V127" i="2"/>
  <c r="W127" i="2"/>
  <c r="X127" i="2"/>
  <c r="Y127" i="2"/>
  <c r="Z127" i="2"/>
  <c r="A128" i="2"/>
  <c r="B128" i="2"/>
  <c r="P128" i="2"/>
  <c r="Q128" i="2"/>
  <c r="R128" i="2"/>
  <c r="S128" i="2"/>
  <c r="T128" i="2"/>
  <c r="U128" i="2"/>
  <c r="V128" i="2"/>
  <c r="W128" i="2"/>
  <c r="X128" i="2"/>
  <c r="Y128" i="2"/>
  <c r="Z128" i="2"/>
  <c r="A129" i="2"/>
  <c r="B129" i="2"/>
  <c r="P129" i="2"/>
  <c r="Q129" i="2"/>
  <c r="R129" i="2"/>
  <c r="S129" i="2"/>
  <c r="T129" i="2"/>
  <c r="U129" i="2"/>
  <c r="V129" i="2"/>
  <c r="W129" i="2"/>
  <c r="X129" i="2"/>
  <c r="Y129" i="2"/>
  <c r="Z129" i="2"/>
  <c r="A130" i="2"/>
  <c r="B130" i="2"/>
  <c r="P130" i="2"/>
  <c r="Q130" i="2"/>
  <c r="R130" i="2"/>
  <c r="S130" i="2"/>
  <c r="T130" i="2"/>
  <c r="U130" i="2"/>
  <c r="V130" i="2"/>
  <c r="W130" i="2"/>
  <c r="X130" i="2"/>
  <c r="Y130" i="2"/>
  <c r="Z130" i="2"/>
  <c r="A131" i="2"/>
  <c r="B131" i="2"/>
  <c r="P131" i="2"/>
  <c r="Q131" i="2"/>
  <c r="R131" i="2"/>
  <c r="S131" i="2"/>
  <c r="T131" i="2"/>
  <c r="U131" i="2"/>
  <c r="V131" i="2"/>
  <c r="W131" i="2"/>
  <c r="X131" i="2"/>
  <c r="Y131" i="2"/>
  <c r="Z131" i="2"/>
  <c r="A132" i="2"/>
  <c r="B132" i="2"/>
  <c r="P132" i="2"/>
  <c r="Q132" i="2"/>
  <c r="R132" i="2"/>
  <c r="S132" i="2"/>
  <c r="T132" i="2"/>
  <c r="U132" i="2"/>
  <c r="V132" i="2"/>
  <c r="W132" i="2"/>
  <c r="X132" i="2"/>
  <c r="Y132" i="2"/>
  <c r="Z132" i="2"/>
  <c r="A133" i="2"/>
  <c r="B133" i="2"/>
  <c r="P133" i="2"/>
  <c r="Q133" i="2"/>
  <c r="R133" i="2"/>
  <c r="S133" i="2"/>
  <c r="T133" i="2"/>
  <c r="U133" i="2"/>
  <c r="V133" i="2"/>
  <c r="W133" i="2"/>
  <c r="X133" i="2"/>
  <c r="Y133" i="2"/>
  <c r="Z133" i="2"/>
  <c r="A134" i="2"/>
  <c r="B134" i="2"/>
  <c r="P134" i="2"/>
  <c r="Q134" i="2"/>
  <c r="R134" i="2"/>
  <c r="S134" i="2"/>
  <c r="T134" i="2"/>
  <c r="U134" i="2"/>
  <c r="V134" i="2"/>
  <c r="W134" i="2"/>
  <c r="X134" i="2"/>
  <c r="Y134" i="2"/>
  <c r="Z134" i="2"/>
  <c r="A135" i="2"/>
  <c r="B135" i="2"/>
  <c r="P135" i="2"/>
  <c r="Q135" i="2"/>
  <c r="R135" i="2"/>
  <c r="S135" i="2"/>
  <c r="T135" i="2"/>
  <c r="U135" i="2"/>
  <c r="V135" i="2"/>
  <c r="W135" i="2"/>
  <c r="X135" i="2"/>
  <c r="Y135" i="2"/>
  <c r="Z135" i="2"/>
  <c r="A136" i="2"/>
  <c r="B136" i="2"/>
  <c r="P136" i="2"/>
  <c r="Q136" i="2"/>
  <c r="R136" i="2"/>
  <c r="S136" i="2"/>
  <c r="T136" i="2"/>
  <c r="U136" i="2"/>
  <c r="V136" i="2"/>
  <c r="W136" i="2"/>
  <c r="X136" i="2"/>
  <c r="Y136" i="2"/>
  <c r="Z136" i="2"/>
  <c r="A137" i="2"/>
  <c r="B137" i="2"/>
  <c r="P137" i="2"/>
  <c r="Q137" i="2"/>
  <c r="R137" i="2"/>
  <c r="S137" i="2"/>
  <c r="T137" i="2"/>
  <c r="U137" i="2"/>
  <c r="V137" i="2"/>
  <c r="W137" i="2"/>
  <c r="X137" i="2"/>
  <c r="Y137" i="2"/>
  <c r="Z137" i="2"/>
  <c r="A138" i="2"/>
  <c r="B138" i="2"/>
  <c r="P138" i="2"/>
  <c r="Q138" i="2"/>
  <c r="R138" i="2"/>
  <c r="S138" i="2"/>
  <c r="T138" i="2"/>
  <c r="U138" i="2"/>
  <c r="V138" i="2"/>
  <c r="W138" i="2"/>
  <c r="X138" i="2"/>
  <c r="Y138" i="2"/>
  <c r="Z138" i="2"/>
  <c r="A139" i="2"/>
  <c r="B139" i="2"/>
  <c r="P139" i="2"/>
  <c r="Q139" i="2"/>
  <c r="R139" i="2"/>
  <c r="S139" i="2"/>
  <c r="T139" i="2"/>
  <c r="U139" i="2"/>
  <c r="V139" i="2"/>
  <c r="W139" i="2"/>
  <c r="X139" i="2"/>
  <c r="Y139" i="2"/>
  <c r="Z139" i="2"/>
  <c r="A140" i="2"/>
  <c r="B140" i="2"/>
  <c r="P140" i="2"/>
  <c r="Q140" i="2"/>
  <c r="R140" i="2"/>
  <c r="S140" i="2"/>
  <c r="T140" i="2"/>
  <c r="U140" i="2"/>
  <c r="V140" i="2"/>
  <c r="W140" i="2"/>
  <c r="X140" i="2"/>
  <c r="Y140" i="2"/>
  <c r="Z140" i="2"/>
  <c r="A141" i="2"/>
  <c r="B141" i="2"/>
  <c r="P141" i="2"/>
  <c r="Q141" i="2"/>
  <c r="R141" i="2"/>
  <c r="S141" i="2"/>
  <c r="T141" i="2"/>
  <c r="U141" i="2"/>
  <c r="V141" i="2"/>
  <c r="W141" i="2"/>
  <c r="X141" i="2"/>
  <c r="Y141" i="2"/>
  <c r="Z141" i="2"/>
  <c r="A142" i="2"/>
  <c r="B142" i="2"/>
  <c r="P142" i="2"/>
  <c r="Q142" i="2"/>
  <c r="R142" i="2"/>
  <c r="S142" i="2"/>
  <c r="T142" i="2"/>
  <c r="U142" i="2"/>
  <c r="V142" i="2"/>
  <c r="W142" i="2"/>
  <c r="X142" i="2"/>
  <c r="Y142" i="2"/>
  <c r="Z142" i="2"/>
  <c r="A143" i="2"/>
  <c r="B143" i="2"/>
  <c r="P143" i="2"/>
  <c r="Q143" i="2"/>
  <c r="R143" i="2"/>
  <c r="S143" i="2"/>
  <c r="T143" i="2"/>
  <c r="U143" i="2"/>
  <c r="V143" i="2"/>
  <c r="W143" i="2"/>
  <c r="X143" i="2"/>
  <c r="Y143" i="2"/>
  <c r="Z143" i="2"/>
  <c r="A144" i="2"/>
  <c r="B144" i="2"/>
  <c r="P144" i="2"/>
  <c r="Q144" i="2"/>
  <c r="R144" i="2"/>
  <c r="S144" i="2"/>
  <c r="T144" i="2"/>
  <c r="U144" i="2"/>
  <c r="V144" i="2"/>
  <c r="W144" i="2"/>
  <c r="X144" i="2"/>
  <c r="Y144" i="2"/>
  <c r="Z144" i="2"/>
  <c r="A145" i="2"/>
  <c r="B145" i="2"/>
  <c r="P145" i="2"/>
  <c r="Q145" i="2"/>
  <c r="R145" i="2"/>
  <c r="S145" i="2"/>
  <c r="T145" i="2"/>
  <c r="U145" i="2"/>
  <c r="V145" i="2"/>
  <c r="W145" i="2"/>
  <c r="X145" i="2"/>
  <c r="Y145" i="2"/>
  <c r="Z145" i="2"/>
  <c r="A146" i="2"/>
  <c r="B146" i="2"/>
  <c r="P146" i="2"/>
  <c r="Q146" i="2"/>
  <c r="R146" i="2"/>
  <c r="S146" i="2"/>
  <c r="T146" i="2"/>
  <c r="U146" i="2"/>
  <c r="V146" i="2"/>
  <c r="W146" i="2"/>
  <c r="X146" i="2"/>
  <c r="Y146" i="2"/>
  <c r="Z146" i="2"/>
  <c r="A147" i="2"/>
  <c r="B147" i="2"/>
  <c r="P147" i="2"/>
  <c r="Q147" i="2"/>
  <c r="R147" i="2"/>
  <c r="S147" i="2"/>
  <c r="T147" i="2"/>
  <c r="U147" i="2"/>
  <c r="V147" i="2"/>
  <c r="W147" i="2"/>
  <c r="X147" i="2"/>
  <c r="Y147" i="2"/>
  <c r="Z147" i="2"/>
  <c r="A148" i="2"/>
  <c r="B148" i="2"/>
  <c r="P148" i="2"/>
  <c r="Q148" i="2"/>
  <c r="R148" i="2"/>
  <c r="S148" i="2"/>
  <c r="T148" i="2"/>
  <c r="U148" i="2"/>
  <c r="V148" i="2"/>
  <c r="W148" i="2"/>
  <c r="X148" i="2"/>
  <c r="Y148" i="2"/>
  <c r="Z148" i="2"/>
  <c r="A149" i="2"/>
  <c r="B149" i="2"/>
  <c r="P149" i="2"/>
  <c r="Q149" i="2"/>
  <c r="R149" i="2"/>
  <c r="S149" i="2"/>
  <c r="T149" i="2"/>
  <c r="U149" i="2"/>
  <c r="V149" i="2"/>
  <c r="W149" i="2"/>
  <c r="X149" i="2"/>
  <c r="Y149" i="2"/>
  <c r="Z149" i="2"/>
  <c r="A150" i="2"/>
  <c r="B150" i="2"/>
  <c r="P150" i="2"/>
  <c r="Q150" i="2"/>
  <c r="R150" i="2"/>
  <c r="S150" i="2"/>
  <c r="T150" i="2"/>
  <c r="U150" i="2"/>
  <c r="V150" i="2"/>
  <c r="W150" i="2"/>
  <c r="X150" i="2"/>
  <c r="Y150" i="2"/>
  <c r="Z150" i="2"/>
  <c r="A151" i="2"/>
  <c r="B151" i="2"/>
  <c r="P151" i="2"/>
  <c r="Q151" i="2"/>
  <c r="R151" i="2"/>
  <c r="S151" i="2"/>
  <c r="T151" i="2"/>
  <c r="U151" i="2"/>
  <c r="V151" i="2"/>
  <c r="W151" i="2"/>
  <c r="X151" i="2"/>
  <c r="Y151" i="2"/>
  <c r="Z151" i="2"/>
  <c r="A152" i="2"/>
  <c r="B152" i="2"/>
  <c r="P152" i="2"/>
  <c r="Q152" i="2"/>
  <c r="R152" i="2"/>
  <c r="S152" i="2"/>
  <c r="T152" i="2"/>
  <c r="U152" i="2"/>
  <c r="V152" i="2"/>
  <c r="W152" i="2"/>
  <c r="X152" i="2"/>
  <c r="Y152" i="2"/>
  <c r="Z152" i="2"/>
  <c r="A153" i="2"/>
  <c r="B153" i="2"/>
  <c r="P153" i="2"/>
  <c r="Q153" i="2"/>
  <c r="R153" i="2"/>
  <c r="S153" i="2"/>
  <c r="T153" i="2"/>
  <c r="U153" i="2"/>
  <c r="V153" i="2"/>
  <c r="W153" i="2"/>
  <c r="X153" i="2"/>
  <c r="Y153" i="2"/>
  <c r="Z153" i="2"/>
  <c r="A154" i="2"/>
  <c r="B154" i="2"/>
  <c r="P154" i="2"/>
  <c r="Q154" i="2"/>
  <c r="R154" i="2"/>
  <c r="S154" i="2"/>
  <c r="T154" i="2"/>
  <c r="U154" i="2"/>
  <c r="V154" i="2"/>
  <c r="W154" i="2"/>
  <c r="X154" i="2"/>
  <c r="Y154" i="2"/>
  <c r="Z154" i="2"/>
  <c r="A155" i="2"/>
  <c r="B155" i="2"/>
  <c r="P155" i="2"/>
  <c r="Q155" i="2"/>
  <c r="R155" i="2"/>
  <c r="S155" i="2"/>
  <c r="T155" i="2"/>
  <c r="U155" i="2"/>
  <c r="V155" i="2"/>
  <c r="W155" i="2"/>
  <c r="X155" i="2"/>
  <c r="Y155" i="2"/>
  <c r="Z155" i="2"/>
  <c r="A156" i="2"/>
  <c r="B156" i="2"/>
  <c r="P156" i="2"/>
  <c r="Q156" i="2"/>
  <c r="R156" i="2"/>
  <c r="S156" i="2"/>
  <c r="T156" i="2"/>
  <c r="U156" i="2"/>
  <c r="V156" i="2"/>
  <c r="W156" i="2"/>
  <c r="X156" i="2"/>
  <c r="Y156" i="2"/>
  <c r="Z156" i="2"/>
  <c r="A157" i="2"/>
  <c r="B157" i="2"/>
  <c r="P157" i="2"/>
  <c r="Q157" i="2"/>
  <c r="R157" i="2"/>
  <c r="S157" i="2"/>
  <c r="T157" i="2"/>
  <c r="U157" i="2"/>
  <c r="V157" i="2"/>
  <c r="W157" i="2"/>
  <c r="X157" i="2"/>
  <c r="Y157" i="2"/>
  <c r="Z157" i="2"/>
  <c r="A158" i="2"/>
  <c r="B158" i="2"/>
  <c r="P158" i="2"/>
  <c r="Q158" i="2"/>
  <c r="R158" i="2"/>
  <c r="S158" i="2"/>
  <c r="T158" i="2"/>
  <c r="U158" i="2"/>
  <c r="V158" i="2"/>
  <c r="W158" i="2"/>
  <c r="X158" i="2"/>
  <c r="Y158" i="2"/>
  <c r="Z158" i="2"/>
  <c r="A159" i="2"/>
  <c r="B159" i="2"/>
  <c r="P159" i="2"/>
  <c r="Q159" i="2"/>
  <c r="R159" i="2"/>
  <c r="S159" i="2"/>
  <c r="T159" i="2"/>
  <c r="U159" i="2"/>
  <c r="V159" i="2"/>
  <c r="W159" i="2"/>
  <c r="X159" i="2"/>
  <c r="Y159" i="2"/>
  <c r="Z159" i="2"/>
  <c r="A160" i="2"/>
  <c r="B160" i="2"/>
  <c r="P160" i="2"/>
  <c r="Q160" i="2"/>
  <c r="R160" i="2"/>
  <c r="S160" i="2"/>
  <c r="T160" i="2"/>
  <c r="U160" i="2"/>
  <c r="V160" i="2"/>
  <c r="W160" i="2"/>
  <c r="X160" i="2"/>
  <c r="Y160" i="2"/>
  <c r="Z160" i="2"/>
  <c r="A161" i="2"/>
  <c r="B161" i="2"/>
  <c r="P161" i="2"/>
  <c r="Q161" i="2"/>
  <c r="R161" i="2"/>
  <c r="S161" i="2"/>
  <c r="T161" i="2"/>
  <c r="U161" i="2"/>
  <c r="V161" i="2"/>
  <c r="W161" i="2"/>
  <c r="X161" i="2"/>
  <c r="Y161" i="2"/>
  <c r="Z161" i="2"/>
  <c r="A162" i="2"/>
  <c r="B162" i="2"/>
  <c r="P162" i="2"/>
  <c r="Q162" i="2"/>
  <c r="R162" i="2"/>
  <c r="S162" i="2"/>
  <c r="T162" i="2"/>
  <c r="U162" i="2"/>
  <c r="V162" i="2"/>
  <c r="W162" i="2"/>
  <c r="X162" i="2"/>
  <c r="Y162" i="2"/>
  <c r="Z162" i="2"/>
  <c r="A163" i="2"/>
  <c r="B163" i="2"/>
  <c r="P163" i="2"/>
  <c r="Q163" i="2"/>
  <c r="R163" i="2"/>
  <c r="S163" i="2"/>
  <c r="T163" i="2"/>
  <c r="U163" i="2"/>
  <c r="V163" i="2"/>
  <c r="W163" i="2"/>
  <c r="X163" i="2"/>
  <c r="Y163" i="2"/>
  <c r="Z163" i="2"/>
  <c r="A164" i="2"/>
  <c r="B164" i="2"/>
  <c r="P164" i="2"/>
  <c r="Q164" i="2"/>
  <c r="R164" i="2"/>
  <c r="S164" i="2"/>
  <c r="T164" i="2"/>
  <c r="U164" i="2"/>
  <c r="V164" i="2"/>
  <c r="W164" i="2"/>
  <c r="X164" i="2"/>
  <c r="Y164" i="2"/>
  <c r="Z164" i="2"/>
  <c r="A165" i="2"/>
  <c r="B165" i="2"/>
  <c r="P165" i="2"/>
  <c r="Q165" i="2"/>
  <c r="R165" i="2"/>
  <c r="S165" i="2"/>
  <c r="T165" i="2"/>
  <c r="U165" i="2"/>
  <c r="V165" i="2"/>
  <c r="W165" i="2"/>
  <c r="X165" i="2"/>
  <c r="Y165" i="2"/>
  <c r="Z165" i="2"/>
  <c r="A166" i="2"/>
  <c r="B166" i="2"/>
  <c r="P166" i="2"/>
  <c r="Q166" i="2"/>
  <c r="R166" i="2"/>
  <c r="S166" i="2"/>
  <c r="T166" i="2"/>
  <c r="U166" i="2"/>
  <c r="V166" i="2"/>
  <c r="W166" i="2"/>
  <c r="X166" i="2"/>
  <c r="Y166" i="2"/>
  <c r="Z166" i="2"/>
  <c r="A167" i="2"/>
  <c r="B167" i="2"/>
  <c r="P167" i="2"/>
  <c r="Q167" i="2"/>
  <c r="R167" i="2"/>
  <c r="S167" i="2"/>
  <c r="T167" i="2"/>
  <c r="U167" i="2"/>
  <c r="V167" i="2"/>
  <c r="W167" i="2"/>
  <c r="X167" i="2"/>
  <c r="Y167" i="2"/>
  <c r="Z167" i="2"/>
  <c r="A168" i="2"/>
  <c r="B168" i="2"/>
  <c r="P168" i="2"/>
  <c r="Q168" i="2"/>
  <c r="R168" i="2"/>
  <c r="S168" i="2"/>
  <c r="T168" i="2"/>
  <c r="U168" i="2"/>
  <c r="V168" i="2"/>
  <c r="W168" i="2"/>
  <c r="X168" i="2"/>
  <c r="Y168" i="2"/>
  <c r="Z168" i="2"/>
  <c r="A169" i="2"/>
  <c r="B169" i="2"/>
  <c r="P169" i="2"/>
  <c r="Q169" i="2"/>
  <c r="R169" i="2"/>
  <c r="S169" i="2"/>
  <c r="T169" i="2"/>
  <c r="U169" i="2"/>
  <c r="V169" i="2"/>
  <c r="W169" i="2"/>
  <c r="X169" i="2"/>
  <c r="Y169" i="2"/>
  <c r="Z169" i="2"/>
  <c r="A170" i="2"/>
  <c r="B170" i="2"/>
  <c r="P170" i="2"/>
  <c r="Q170" i="2"/>
  <c r="R170" i="2"/>
  <c r="S170" i="2"/>
  <c r="T170" i="2"/>
  <c r="U170" i="2"/>
  <c r="V170" i="2"/>
  <c r="W170" i="2"/>
  <c r="X170" i="2"/>
  <c r="Y170" i="2"/>
  <c r="Z170" i="2"/>
  <c r="A171" i="2"/>
  <c r="B171" i="2"/>
  <c r="P171" i="2"/>
  <c r="Q171" i="2"/>
  <c r="R171" i="2"/>
  <c r="S171" i="2"/>
  <c r="T171" i="2"/>
  <c r="U171" i="2"/>
  <c r="V171" i="2"/>
  <c r="W171" i="2"/>
  <c r="X171" i="2"/>
  <c r="Y171" i="2"/>
  <c r="Z171" i="2"/>
  <c r="A172" i="2"/>
  <c r="B172" i="2"/>
  <c r="P172" i="2"/>
  <c r="Q172" i="2"/>
  <c r="R172" i="2"/>
  <c r="S172" i="2"/>
  <c r="T172" i="2"/>
  <c r="U172" i="2"/>
  <c r="V172" i="2"/>
  <c r="W172" i="2"/>
  <c r="X172" i="2"/>
  <c r="Y172" i="2"/>
  <c r="Z172" i="2"/>
  <c r="A173" i="2"/>
  <c r="B173" i="2"/>
  <c r="P173" i="2"/>
  <c r="Q173" i="2"/>
  <c r="R173" i="2"/>
  <c r="S173" i="2"/>
  <c r="T173" i="2"/>
  <c r="U173" i="2"/>
  <c r="V173" i="2"/>
  <c r="W173" i="2"/>
  <c r="X173" i="2"/>
  <c r="Y173" i="2"/>
  <c r="Z173" i="2"/>
  <c r="A174" i="2"/>
  <c r="B174" i="2"/>
  <c r="P174" i="2"/>
  <c r="Q174" i="2"/>
  <c r="R174" i="2"/>
  <c r="S174" i="2"/>
  <c r="T174" i="2"/>
  <c r="U174" i="2"/>
  <c r="V174" i="2"/>
  <c r="W174" i="2"/>
  <c r="X174" i="2"/>
  <c r="Y174" i="2"/>
  <c r="Z174" i="2"/>
  <c r="A175" i="2"/>
  <c r="B175" i="2"/>
  <c r="P175" i="2"/>
  <c r="Q175" i="2"/>
  <c r="R175" i="2"/>
  <c r="S175" i="2"/>
  <c r="T175" i="2"/>
  <c r="U175" i="2"/>
  <c r="V175" i="2"/>
  <c r="W175" i="2"/>
  <c r="X175" i="2"/>
  <c r="Y175" i="2"/>
  <c r="Z175" i="2"/>
  <c r="A176" i="2"/>
  <c r="B176" i="2"/>
  <c r="P176" i="2"/>
  <c r="Q176" i="2"/>
  <c r="R176" i="2"/>
  <c r="S176" i="2"/>
  <c r="T176" i="2"/>
  <c r="U176" i="2"/>
  <c r="V176" i="2"/>
  <c r="W176" i="2"/>
  <c r="X176" i="2"/>
  <c r="Y176" i="2"/>
  <c r="Z176" i="2"/>
  <c r="A177" i="2"/>
  <c r="B177" i="2"/>
  <c r="P177" i="2"/>
  <c r="Q177" i="2"/>
  <c r="R177" i="2"/>
  <c r="S177" i="2"/>
  <c r="T177" i="2"/>
  <c r="U177" i="2"/>
  <c r="V177" i="2"/>
  <c r="W177" i="2"/>
  <c r="X177" i="2"/>
  <c r="Y177" i="2"/>
  <c r="Z177" i="2"/>
  <c r="A178" i="2"/>
  <c r="B178" i="2"/>
  <c r="P178" i="2"/>
  <c r="Q178" i="2"/>
  <c r="R178" i="2"/>
  <c r="S178" i="2"/>
  <c r="T178" i="2"/>
  <c r="U178" i="2"/>
  <c r="V178" i="2"/>
  <c r="W178" i="2"/>
  <c r="X178" i="2"/>
  <c r="Y178" i="2"/>
  <c r="Z178" i="2"/>
  <c r="A179" i="2"/>
  <c r="B179" i="2"/>
  <c r="P179" i="2"/>
  <c r="Q179" i="2"/>
  <c r="R179" i="2"/>
  <c r="S179" i="2"/>
  <c r="T179" i="2"/>
  <c r="U179" i="2"/>
  <c r="V179" i="2"/>
  <c r="W179" i="2"/>
  <c r="X179" i="2"/>
  <c r="Y179" i="2"/>
  <c r="Z179" i="2"/>
  <c r="A180" i="2"/>
  <c r="B180" i="2"/>
  <c r="P180" i="2"/>
  <c r="Q180" i="2"/>
  <c r="R180" i="2"/>
  <c r="S180" i="2"/>
  <c r="T180" i="2"/>
  <c r="U180" i="2"/>
  <c r="V180" i="2"/>
  <c r="W180" i="2"/>
  <c r="X180" i="2"/>
  <c r="Y180" i="2"/>
  <c r="Z180" i="2"/>
  <c r="A181" i="2"/>
  <c r="B181" i="2"/>
  <c r="P181" i="2"/>
  <c r="Q181" i="2"/>
  <c r="R181" i="2"/>
  <c r="S181" i="2"/>
  <c r="T181" i="2"/>
  <c r="U181" i="2"/>
  <c r="V181" i="2"/>
  <c r="W181" i="2"/>
  <c r="X181" i="2"/>
  <c r="Y181" i="2"/>
  <c r="Z181" i="2"/>
  <c r="A182" i="2"/>
  <c r="B182" i="2"/>
  <c r="P182" i="2"/>
  <c r="Q182" i="2"/>
  <c r="R182" i="2"/>
  <c r="S182" i="2"/>
  <c r="T182" i="2"/>
  <c r="U182" i="2"/>
  <c r="V182" i="2"/>
  <c r="W182" i="2"/>
  <c r="X182" i="2"/>
  <c r="Y182" i="2"/>
  <c r="Z182" i="2"/>
  <c r="A183" i="2"/>
  <c r="B183" i="2"/>
  <c r="P183" i="2"/>
  <c r="Q183" i="2"/>
  <c r="R183" i="2"/>
  <c r="S183" i="2"/>
  <c r="T183" i="2"/>
  <c r="U183" i="2"/>
  <c r="V183" i="2"/>
  <c r="W183" i="2"/>
  <c r="X183" i="2"/>
  <c r="Y183" i="2"/>
  <c r="Z183" i="2"/>
  <c r="A184" i="2"/>
  <c r="B184" i="2"/>
  <c r="P184" i="2"/>
  <c r="Q184" i="2"/>
  <c r="R184" i="2"/>
  <c r="S184" i="2"/>
  <c r="T184" i="2"/>
  <c r="U184" i="2"/>
  <c r="V184" i="2"/>
  <c r="W184" i="2"/>
  <c r="X184" i="2"/>
  <c r="Y184" i="2"/>
  <c r="Z184" i="2"/>
  <c r="A185" i="2"/>
  <c r="B185" i="2"/>
  <c r="P185" i="2"/>
  <c r="Q185" i="2"/>
  <c r="R185" i="2"/>
  <c r="S185" i="2"/>
  <c r="T185" i="2"/>
  <c r="U185" i="2"/>
  <c r="V185" i="2"/>
  <c r="W185" i="2"/>
  <c r="X185" i="2"/>
  <c r="Y185" i="2"/>
  <c r="Z185" i="2"/>
  <c r="A186" i="2"/>
  <c r="B186" i="2"/>
  <c r="P186" i="2"/>
  <c r="Q186" i="2"/>
  <c r="R186" i="2"/>
  <c r="S186" i="2"/>
  <c r="T186" i="2"/>
  <c r="U186" i="2"/>
  <c r="V186" i="2"/>
  <c r="W186" i="2"/>
  <c r="X186" i="2"/>
  <c r="Y186" i="2"/>
  <c r="Z186" i="2"/>
  <c r="A187" i="2"/>
  <c r="B187" i="2"/>
  <c r="P187" i="2"/>
  <c r="Q187" i="2"/>
  <c r="R187" i="2"/>
  <c r="S187" i="2"/>
  <c r="T187" i="2"/>
  <c r="U187" i="2"/>
  <c r="V187" i="2"/>
  <c r="W187" i="2"/>
  <c r="X187" i="2"/>
  <c r="Y187" i="2"/>
  <c r="Z187" i="2"/>
  <c r="A188" i="2"/>
  <c r="B188" i="2"/>
  <c r="P188" i="2"/>
  <c r="Q188" i="2"/>
  <c r="R188" i="2"/>
  <c r="S188" i="2"/>
  <c r="T188" i="2"/>
  <c r="U188" i="2"/>
  <c r="V188" i="2"/>
  <c r="W188" i="2"/>
  <c r="X188" i="2"/>
  <c r="Y188" i="2"/>
  <c r="Z188" i="2"/>
  <c r="A189" i="2"/>
  <c r="B189" i="2"/>
  <c r="P189" i="2"/>
  <c r="Q189" i="2"/>
  <c r="R189" i="2"/>
  <c r="S189" i="2"/>
  <c r="T189" i="2"/>
  <c r="U189" i="2"/>
  <c r="V189" i="2"/>
  <c r="W189" i="2"/>
  <c r="X189" i="2"/>
  <c r="Y189" i="2"/>
  <c r="Z189" i="2"/>
  <c r="A190" i="2"/>
  <c r="B190" i="2"/>
  <c r="P190" i="2"/>
  <c r="Q190" i="2"/>
  <c r="R190" i="2"/>
  <c r="S190" i="2"/>
  <c r="T190" i="2"/>
  <c r="U190" i="2"/>
  <c r="V190" i="2"/>
  <c r="W190" i="2"/>
  <c r="X190" i="2"/>
  <c r="Y190" i="2"/>
  <c r="Z190" i="2"/>
  <c r="A191" i="2"/>
  <c r="B191" i="2"/>
  <c r="P191" i="2"/>
  <c r="Q191" i="2"/>
  <c r="R191" i="2"/>
  <c r="S191" i="2"/>
  <c r="T191" i="2"/>
  <c r="U191" i="2"/>
  <c r="V191" i="2"/>
  <c r="W191" i="2"/>
  <c r="X191" i="2"/>
  <c r="Y191" i="2"/>
  <c r="Z191" i="2"/>
  <c r="A192" i="2"/>
  <c r="B192" i="2"/>
  <c r="P192" i="2"/>
  <c r="Q192" i="2"/>
  <c r="R192" i="2"/>
  <c r="S192" i="2"/>
  <c r="T192" i="2"/>
  <c r="U192" i="2"/>
  <c r="V192" i="2"/>
  <c r="W192" i="2"/>
  <c r="X192" i="2"/>
  <c r="Y192" i="2"/>
  <c r="Z192" i="2"/>
  <c r="A193" i="2"/>
  <c r="B193" i="2"/>
  <c r="P193" i="2"/>
  <c r="Q193" i="2"/>
  <c r="R193" i="2"/>
  <c r="S193" i="2"/>
  <c r="T193" i="2"/>
  <c r="U193" i="2"/>
  <c r="V193" i="2"/>
  <c r="W193" i="2"/>
  <c r="X193" i="2"/>
  <c r="Y193" i="2"/>
  <c r="Z193" i="2"/>
  <c r="A194" i="2"/>
  <c r="B194" i="2"/>
  <c r="P194" i="2"/>
  <c r="Q194" i="2"/>
  <c r="R194" i="2"/>
  <c r="S194" i="2"/>
  <c r="T194" i="2"/>
  <c r="U194" i="2"/>
  <c r="V194" i="2"/>
  <c r="W194" i="2"/>
  <c r="X194" i="2"/>
  <c r="Y194" i="2"/>
  <c r="Z194" i="2"/>
  <c r="A195" i="2"/>
  <c r="B195" i="2"/>
  <c r="P195" i="2"/>
  <c r="Q195" i="2"/>
  <c r="R195" i="2"/>
  <c r="S195" i="2"/>
  <c r="T195" i="2"/>
  <c r="U195" i="2"/>
  <c r="V195" i="2"/>
  <c r="W195" i="2"/>
  <c r="X195" i="2"/>
  <c r="Y195" i="2"/>
  <c r="Z195" i="2"/>
  <c r="A196" i="2"/>
  <c r="B196" i="2"/>
  <c r="P196" i="2"/>
  <c r="Q196" i="2"/>
  <c r="R196" i="2"/>
  <c r="S196" i="2"/>
  <c r="T196" i="2"/>
  <c r="U196" i="2"/>
  <c r="V196" i="2"/>
  <c r="W196" i="2"/>
  <c r="X196" i="2"/>
  <c r="Y196" i="2"/>
  <c r="Z196" i="2"/>
  <c r="A197" i="2"/>
  <c r="B197" i="2"/>
  <c r="I197" i="2"/>
  <c r="M197" i="2"/>
  <c r="P197" i="2"/>
  <c r="Q197" i="2"/>
  <c r="R197" i="2"/>
  <c r="S197" i="2"/>
  <c r="T197" i="2"/>
  <c r="U197" i="2"/>
  <c r="V197" i="2"/>
  <c r="W197" i="2"/>
  <c r="X197" i="2"/>
  <c r="Y197" i="2"/>
  <c r="Z197" i="2"/>
  <c r="A198" i="2"/>
  <c r="B198" i="2"/>
  <c r="P198" i="2"/>
  <c r="Q198" i="2"/>
  <c r="R198" i="2"/>
  <c r="S198" i="2"/>
  <c r="T198" i="2"/>
  <c r="U198" i="2"/>
  <c r="V198" i="2"/>
  <c r="W198" i="2"/>
  <c r="X198" i="2"/>
  <c r="Y198" i="2"/>
  <c r="Z198" i="2"/>
  <c r="A199" i="2"/>
  <c r="B199" i="2"/>
  <c r="P199" i="2"/>
  <c r="Q199" i="2"/>
  <c r="R199" i="2"/>
  <c r="S199" i="2"/>
  <c r="T199" i="2"/>
  <c r="U199" i="2"/>
  <c r="V199" i="2"/>
  <c r="W199" i="2"/>
  <c r="X199" i="2"/>
  <c r="Y199" i="2"/>
  <c r="Z199" i="2"/>
  <c r="A200" i="2"/>
  <c r="B200" i="2"/>
  <c r="P200" i="2"/>
  <c r="Q200" i="2"/>
  <c r="R200" i="2"/>
  <c r="S200" i="2"/>
  <c r="T200" i="2"/>
  <c r="U200" i="2"/>
  <c r="V200" i="2"/>
  <c r="W200" i="2"/>
  <c r="X200" i="2"/>
  <c r="Y200" i="2"/>
  <c r="Z200" i="2"/>
  <c r="A201" i="2"/>
  <c r="B201" i="2"/>
  <c r="P201" i="2"/>
  <c r="Q201" i="2"/>
  <c r="R201" i="2"/>
  <c r="S201" i="2"/>
  <c r="T201" i="2"/>
  <c r="U201" i="2"/>
  <c r="V201" i="2"/>
  <c r="W201" i="2"/>
  <c r="X201" i="2"/>
  <c r="Y201" i="2"/>
  <c r="Z201" i="2"/>
  <c r="A202" i="2"/>
  <c r="B202" i="2"/>
  <c r="P202" i="2"/>
  <c r="Q202" i="2"/>
  <c r="R202" i="2"/>
  <c r="S202" i="2"/>
  <c r="T202" i="2"/>
  <c r="U202" i="2"/>
  <c r="V202" i="2"/>
  <c r="W202" i="2"/>
  <c r="X202" i="2"/>
  <c r="Y202" i="2"/>
  <c r="Z202" i="2"/>
  <c r="A203" i="2"/>
  <c r="B203" i="2"/>
  <c r="P203" i="2"/>
  <c r="Q203" i="2"/>
  <c r="R203" i="2"/>
  <c r="S203" i="2"/>
  <c r="T203" i="2"/>
  <c r="U203" i="2"/>
  <c r="V203" i="2"/>
  <c r="W203" i="2"/>
  <c r="X203" i="2"/>
  <c r="Y203" i="2"/>
  <c r="Z203" i="2"/>
  <c r="A204" i="2"/>
  <c r="B204" i="2"/>
  <c r="P204" i="2"/>
  <c r="Q204" i="2"/>
  <c r="R204" i="2"/>
  <c r="S204" i="2"/>
  <c r="T204" i="2"/>
  <c r="U204" i="2"/>
  <c r="V204" i="2"/>
  <c r="W204" i="2"/>
  <c r="X204" i="2"/>
  <c r="Y204" i="2"/>
  <c r="Z204" i="2"/>
  <c r="A205" i="2"/>
  <c r="B205" i="2"/>
  <c r="P205" i="2"/>
  <c r="Q205" i="2"/>
  <c r="R205" i="2"/>
  <c r="S205" i="2"/>
  <c r="T205" i="2"/>
  <c r="U205" i="2"/>
  <c r="V205" i="2"/>
  <c r="W205" i="2"/>
  <c r="X205" i="2"/>
  <c r="Y205" i="2"/>
  <c r="Z205" i="2"/>
  <c r="A206" i="2"/>
  <c r="B206" i="2"/>
  <c r="P206" i="2"/>
  <c r="Q206" i="2"/>
  <c r="R206" i="2"/>
  <c r="S206" i="2"/>
  <c r="T206" i="2"/>
  <c r="U206" i="2"/>
  <c r="V206" i="2"/>
  <c r="W206" i="2"/>
  <c r="X206" i="2"/>
  <c r="Y206" i="2"/>
  <c r="Z206" i="2"/>
  <c r="A207" i="2"/>
  <c r="B207" i="2"/>
  <c r="P207" i="2"/>
  <c r="Q207" i="2"/>
  <c r="R207" i="2"/>
  <c r="S207" i="2"/>
  <c r="T207" i="2"/>
  <c r="U207" i="2"/>
  <c r="V207" i="2"/>
  <c r="W207" i="2"/>
  <c r="X207" i="2"/>
  <c r="Y207" i="2"/>
  <c r="Z207" i="2"/>
  <c r="A208" i="2"/>
  <c r="B208" i="2"/>
  <c r="P208" i="2"/>
  <c r="Q208" i="2"/>
  <c r="R208" i="2"/>
  <c r="S208" i="2"/>
  <c r="T208" i="2"/>
  <c r="U208" i="2"/>
  <c r="V208" i="2"/>
  <c r="W208" i="2"/>
  <c r="X208" i="2"/>
  <c r="Y208" i="2"/>
  <c r="Z208" i="2"/>
  <c r="A209" i="2"/>
  <c r="B209" i="2"/>
  <c r="P209" i="2"/>
  <c r="Q209" i="2"/>
  <c r="R209" i="2"/>
  <c r="S209" i="2"/>
  <c r="T209" i="2"/>
  <c r="U209" i="2"/>
  <c r="V209" i="2"/>
  <c r="W209" i="2"/>
  <c r="X209" i="2"/>
  <c r="Y209" i="2"/>
  <c r="Z209" i="2"/>
  <c r="A210" i="2"/>
  <c r="B210" i="2"/>
  <c r="P210" i="2"/>
  <c r="Q210" i="2"/>
  <c r="R210" i="2"/>
  <c r="S210" i="2"/>
  <c r="T210" i="2"/>
  <c r="U210" i="2"/>
  <c r="V210" i="2"/>
  <c r="W210" i="2"/>
  <c r="X210" i="2"/>
  <c r="Y210" i="2"/>
  <c r="Z210" i="2"/>
  <c r="A211" i="2"/>
  <c r="B211" i="2"/>
  <c r="P211" i="2"/>
  <c r="Q211" i="2"/>
  <c r="R211" i="2"/>
  <c r="S211" i="2"/>
  <c r="T211" i="2"/>
  <c r="U211" i="2"/>
  <c r="V211" i="2"/>
  <c r="W211" i="2"/>
  <c r="X211" i="2"/>
  <c r="Y211" i="2"/>
  <c r="Z211" i="2"/>
  <c r="A212" i="2"/>
  <c r="B212" i="2"/>
  <c r="P212" i="2"/>
  <c r="Q212" i="2"/>
  <c r="R212" i="2"/>
  <c r="S212" i="2"/>
  <c r="T212" i="2"/>
  <c r="U212" i="2"/>
  <c r="V212" i="2"/>
  <c r="W212" i="2"/>
  <c r="X212" i="2"/>
  <c r="Y212" i="2"/>
  <c r="Z212" i="2"/>
  <c r="A213" i="2"/>
  <c r="B213" i="2"/>
  <c r="P213" i="2"/>
  <c r="Q213" i="2"/>
  <c r="R213" i="2"/>
  <c r="S213" i="2"/>
  <c r="T213" i="2"/>
  <c r="U213" i="2"/>
  <c r="V213" i="2"/>
  <c r="W213" i="2"/>
  <c r="X213" i="2"/>
  <c r="Y213" i="2"/>
  <c r="Z213" i="2"/>
  <c r="A214" i="2"/>
  <c r="B214" i="2"/>
  <c r="P214" i="2"/>
  <c r="Q214" i="2"/>
  <c r="R214" i="2"/>
  <c r="S214" i="2"/>
  <c r="T214" i="2"/>
  <c r="U214" i="2"/>
  <c r="V214" i="2"/>
  <c r="W214" i="2"/>
  <c r="X214" i="2"/>
  <c r="Y214" i="2"/>
  <c r="Z214" i="2"/>
  <c r="A215" i="2"/>
  <c r="B215" i="2"/>
  <c r="P215" i="2"/>
  <c r="Q215" i="2"/>
  <c r="R215" i="2"/>
  <c r="S215" i="2"/>
  <c r="T215" i="2"/>
  <c r="U215" i="2"/>
  <c r="V215" i="2"/>
  <c r="W215" i="2"/>
  <c r="X215" i="2"/>
  <c r="Y215" i="2"/>
  <c r="Z215" i="2"/>
  <c r="A216" i="2"/>
  <c r="B216" i="2"/>
  <c r="P216" i="2"/>
  <c r="Q216" i="2"/>
  <c r="R216" i="2"/>
  <c r="S216" i="2"/>
  <c r="T216" i="2"/>
  <c r="U216" i="2"/>
  <c r="V216" i="2"/>
  <c r="W216" i="2"/>
  <c r="X216" i="2"/>
  <c r="Y216" i="2"/>
  <c r="Z216" i="2"/>
  <c r="A217" i="2"/>
  <c r="B217" i="2"/>
  <c r="P217" i="2"/>
  <c r="Q217" i="2"/>
  <c r="R217" i="2"/>
  <c r="S217" i="2"/>
  <c r="T217" i="2"/>
  <c r="U217" i="2"/>
  <c r="V217" i="2"/>
  <c r="W217" i="2"/>
  <c r="X217" i="2"/>
  <c r="Y217" i="2"/>
  <c r="Z217" i="2"/>
  <c r="A218" i="2"/>
  <c r="B218" i="2"/>
  <c r="P218" i="2"/>
  <c r="Q218" i="2"/>
  <c r="R218" i="2"/>
  <c r="S218" i="2"/>
  <c r="T218" i="2"/>
  <c r="U218" i="2"/>
  <c r="V218" i="2"/>
  <c r="W218" i="2"/>
  <c r="X218" i="2"/>
  <c r="Y218" i="2"/>
  <c r="Z218" i="2"/>
  <c r="A219" i="2"/>
  <c r="B219" i="2"/>
  <c r="P219" i="2"/>
  <c r="Q219" i="2"/>
  <c r="R219" i="2"/>
  <c r="S219" i="2"/>
  <c r="T219" i="2"/>
  <c r="U219" i="2"/>
  <c r="V219" i="2"/>
  <c r="W219" i="2"/>
  <c r="X219" i="2"/>
  <c r="Y219" i="2"/>
  <c r="Z219" i="2"/>
  <c r="A220" i="2"/>
  <c r="B220" i="2"/>
  <c r="P220" i="2"/>
  <c r="Q220" i="2"/>
  <c r="R220" i="2"/>
  <c r="S220" i="2"/>
  <c r="T220" i="2"/>
  <c r="U220" i="2"/>
  <c r="V220" i="2"/>
  <c r="W220" i="2"/>
  <c r="X220" i="2"/>
  <c r="Y220" i="2"/>
  <c r="Z220" i="2"/>
  <c r="A221" i="2"/>
  <c r="B221" i="2"/>
  <c r="P221" i="2"/>
  <c r="Q221" i="2"/>
  <c r="R221" i="2"/>
  <c r="S221" i="2"/>
  <c r="T221" i="2"/>
  <c r="U221" i="2"/>
  <c r="V221" i="2"/>
  <c r="W221" i="2"/>
  <c r="X221" i="2"/>
  <c r="Y221" i="2"/>
  <c r="Z221" i="2"/>
  <c r="A222" i="2"/>
  <c r="B222" i="2"/>
  <c r="P222" i="2"/>
  <c r="Q222" i="2"/>
  <c r="R222" i="2"/>
  <c r="S222" i="2"/>
  <c r="T222" i="2"/>
  <c r="U222" i="2"/>
  <c r="V222" i="2"/>
  <c r="W222" i="2"/>
  <c r="X222" i="2"/>
  <c r="Y222" i="2"/>
  <c r="Z222" i="2"/>
  <c r="A223" i="2"/>
  <c r="B223" i="2"/>
  <c r="P223" i="2"/>
  <c r="Q223" i="2"/>
  <c r="R223" i="2"/>
  <c r="S223" i="2"/>
  <c r="T223" i="2"/>
  <c r="U223" i="2"/>
  <c r="V223" i="2"/>
  <c r="W223" i="2"/>
  <c r="X223" i="2"/>
  <c r="Y223" i="2"/>
  <c r="Z223" i="2"/>
  <c r="A224" i="2"/>
  <c r="B224" i="2"/>
  <c r="P224" i="2"/>
  <c r="Q224" i="2"/>
  <c r="R224" i="2"/>
  <c r="S224" i="2"/>
  <c r="T224" i="2"/>
  <c r="U224" i="2"/>
  <c r="V224" i="2"/>
  <c r="W224" i="2"/>
  <c r="X224" i="2"/>
  <c r="Y224" i="2"/>
  <c r="Z224" i="2"/>
  <c r="A225" i="2"/>
  <c r="B225" i="2"/>
  <c r="P225" i="2"/>
  <c r="Q225" i="2"/>
  <c r="R225" i="2"/>
  <c r="S225" i="2"/>
  <c r="T225" i="2"/>
  <c r="U225" i="2"/>
  <c r="V225" i="2"/>
  <c r="W225" i="2"/>
  <c r="X225" i="2"/>
  <c r="Y225" i="2"/>
  <c r="Z225" i="2"/>
  <c r="A226" i="2"/>
  <c r="B226" i="2"/>
  <c r="P226" i="2"/>
  <c r="Q226" i="2"/>
  <c r="R226" i="2"/>
  <c r="S226" i="2"/>
  <c r="T226" i="2"/>
  <c r="U226" i="2"/>
  <c r="V226" i="2"/>
  <c r="W226" i="2"/>
  <c r="X226" i="2"/>
  <c r="Y226" i="2"/>
  <c r="Z226" i="2"/>
  <c r="A227" i="2"/>
  <c r="B227" i="2"/>
  <c r="P227" i="2"/>
  <c r="Q227" i="2"/>
  <c r="R227" i="2"/>
  <c r="S227" i="2"/>
  <c r="T227" i="2"/>
  <c r="U227" i="2"/>
  <c r="V227" i="2"/>
  <c r="W227" i="2"/>
  <c r="X227" i="2"/>
  <c r="Y227" i="2"/>
  <c r="Z227" i="2"/>
  <c r="A228" i="2"/>
  <c r="B228" i="2"/>
  <c r="P228" i="2"/>
  <c r="Q228" i="2"/>
  <c r="R228" i="2"/>
  <c r="S228" i="2"/>
  <c r="T228" i="2"/>
  <c r="U228" i="2"/>
  <c r="V228" i="2"/>
  <c r="W228" i="2"/>
  <c r="X228" i="2"/>
  <c r="Y228" i="2"/>
  <c r="Z228" i="2"/>
  <c r="A229" i="2"/>
  <c r="B229" i="2"/>
  <c r="P229" i="2"/>
  <c r="Q229" i="2"/>
  <c r="R229" i="2"/>
  <c r="S229" i="2"/>
  <c r="T229" i="2"/>
  <c r="U229" i="2"/>
  <c r="V229" i="2"/>
  <c r="W229" i="2"/>
  <c r="X229" i="2"/>
  <c r="Y229" i="2"/>
  <c r="Z229" i="2"/>
  <c r="A230" i="2"/>
  <c r="B230" i="2"/>
  <c r="P230" i="2"/>
  <c r="Q230" i="2"/>
  <c r="R230" i="2"/>
  <c r="S230" i="2"/>
  <c r="T230" i="2"/>
  <c r="U230" i="2"/>
  <c r="V230" i="2"/>
  <c r="W230" i="2"/>
  <c r="X230" i="2"/>
  <c r="Y230" i="2"/>
  <c r="Z230" i="2"/>
  <c r="A231" i="2"/>
  <c r="B231" i="2"/>
  <c r="P231" i="2"/>
  <c r="Q231" i="2"/>
  <c r="R231" i="2"/>
  <c r="S231" i="2"/>
  <c r="T231" i="2"/>
  <c r="U231" i="2"/>
  <c r="V231" i="2"/>
  <c r="W231" i="2"/>
  <c r="X231" i="2"/>
  <c r="Y231" i="2"/>
  <c r="Z231" i="2"/>
  <c r="A232" i="2"/>
  <c r="B232" i="2"/>
  <c r="P232" i="2"/>
  <c r="Q232" i="2"/>
  <c r="R232" i="2"/>
  <c r="S232" i="2"/>
  <c r="T232" i="2"/>
  <c r="U232" i="2"/>
  <c r="V232" i="2"/>
  <c r="W232" i="2"/>
  <c r="X232" i="2"/>
  <c r="Y232" i="2"/>
  <c r="Z232" i="2"/>
  <c r="A233" i="2"/>
  <c r="B233" i="2"/>
  <c r="P233" i="2"/>
  <c r="Q233" i="2"/>
  <c r="R233" i="2"/>
  <c r="S233" i="2"/>
  <c r="T233" i="2"/>
  <c r="U233" i="2"/>
  <c r="V233" i="2"/>
  <c r="W233" i="2"/>
  <c r="X233" i="2"/>
  <c r="Y233" i="2"/>
  <c r="Z233" i="2"/>
  <c r="A234" i="2"/>
  <c r="B234" i="2"/>
  <c r="P234" i="2"/>
  <c r="Q234" i="2"/>
  <c r="R234" i="2"/>
  <c r="S234" i="2"/>
  <c r="T234" i="2"/>
  <c r="U234" i="2"/>
  <c r="V234" i="2"/>
  <c r="W234" i="2"/>
  <c r="X234" i="2"/>
  <c r="Y234" i="2"/>
  <c r="Z234" i="2"/>
  <c r="A235" i="2"/>
  <c r="B235" i="2"/>
  <c r="P235" i="2"/>
  <c r="Q235" i="2"/>
  <c r="R235" i="2"/>
  <c r="S235" i="2"/>
  <c r="T235" i="2"/>
  <c r="U235" i="2"/>
  <c r="V235" i="2"/>
  <c r="W235" i="2"/>
  <c r="X235" i="2"/>
  <c r="Y235" i="2"/>
  <c r="Z235" i="2"/>
  <c r="A236" i="2"/>
  <c r="B236" i="2"/>
  <c r="P236" i="2"/>
  <c r="Q236" i="2"/>
  <c r="R236" i="2"/>
  <c r="S236" i="2"/>
  <c r="T236" i="2"/>
  <c r="U236" i="2"/>
  <c r="V236" i="2"/>
  <c r="W236" i="2"/>
  <c r="X236" i="2"/>
  <c r="Y236" i="2"/>
  <c r="Z236" i="2"/>
  <c r="A237" i="2"/>
  <c r="B237" i="2"/>
  <c r="P237" i="2"/>
  <c r="Q237" i="2"/>
  <c r="R237" i="2"/>
  <c r="S237" i="2"/>
  <c r="T237" i="2"/>
  <c r="U237" i="2"/>
  <c r="V237" i="2"/>
  <c r="W237" i="2"/>
  <c r="X237" i="2"/>
  <c r="Y237" i="2"/>
  <c r="Z237" i="2"/>
  <c r="A238" i="2"/>
  <c r="B238" i="2"/>
  <c r="P238" i="2"/>
  <c r="Q238" i="2"/>
  <c r="R238" i="2"/>
  <c r="S238" i="2"/>
  <c r="T238" i="2"/>
  <c r="U238" i="2"/>
  <c r="V238" i="2"/>
  <c r="W238" i="2"/>
  <c r="X238" i="2"/>
  <c r="Y238" i="2"/>
  <c r="Z238" i="2"/>
  <c r="A239" i="2"/>
  <c r="B239" i="2"/>
  <c r="P239" i="2"/>
  <c r="Q239" i="2"/>
  <c r="R239" i="2"/>
  <c r="S239" i="2"/>
  <c r="T239" i="2"/>
  <c r="U239" i="2"/>
  <c r="V239" i="2"/>
  <c r="W239" i="2"/>
  <c r="X239" i="2"/>
  <c r="Y239" i="2"/>
  <c r="Z239" i="2"/>
  <c r="A240" i="2"/>
  <c r="B240" i="2"/>
  <c r="P240" i="2"/>
  <c r="Q240" i="2"/>
  <c r="R240" i="2"/>
  <c r="S240" i="2"/>
  <c r="T240" i="2"/>
  <c r="U240" i="2"/>
  <c r="V240" i="2"/>
  <c r="W240" i="2"/>
  <c r="X240" i="2"/>
  <c r="Y240" i="2"/>
  <c r="Z240" i="2"/>
  <c r="A241" i="2"/>
  <c r="B241" i="2"/>
  <c r="P241" i="2"/>
  <c r="Q241" i="2"/>
  <c r="R241" i="2"/>
  <c r="S241" i="2"/>
  <c r="T241" i="2"/>
  <c r="U241" i="2"/>
  <c r="V241" i="2"/>
  <c r="W241" i="2"/>
  <c r="X241" i="2"/>
  <c r="Y241" i="2"/>
  <c r="Z241" i="2"/>
  <c r="A242" i="2"/>
  <c r="B242" i="2"/>
  <c r="P242" i="2"/>
  <c r="Q242" i="2"/>
  <c r="R242" i="2"/>
  <c r="S242" i="2"/>
  <c r="T242" i="2"/>
  <c r="U242" i="2"/>
  <c r="V242" i="2"/>
  <c r="W242" i="2"/>
  <c r="X242" i="2"/>
  <c r="Y242" i="2"/>
  <c r="Z242" i="2"/>
  <c r="A243" i="2"/>
  <c r="B243" i="2"/>
  <c r="P243" i="2"/>
  <c r="Q243" i="2"/>
  <c r="R243" i="2"/>
  <c r="S243" i="2"/>
  <c r="T243" i="2"/>
  <c r="U243" i="2"/>
  <c r="V243" i="2"/>
  <c r="W243" i="2"/>
  <c r="X243" i="2"/>
  <c r="Y243" i="2"/>
  <c r="Z243" i="2"/>
  <c r="A244" i="2"/>
  <c r="B244" i="2"/>
  <c r="P244" i="2"/>
  <c r="Q244" i="2"/>
  <c r="R244" i="2"/>
  <c r="S244" i="2"/>
  <c r="T244" i="2"/>
  <c r="U244" i="2"/>
  <c r="V244" i="2"/>
  <c r="W244" i="2"/>
  <c r="X244" i="2"/>
  <c r="Y244" i="2"/>
  <c r="Z244" i="2"/>
  <c r="A245" i="2"/>
  <c r="B245" i="2"/>
  <c r="P245" i="2"/>
  <c r="Q245" i="2"/>
  <c r="R245" i="2"/>
  <c r="S245" i="2"/>
  <c r="T245" i="2"/>
  <c r="U245" i="2"/>
  <c r="V245" i="2"/>
  <c r="W245" i="2"/>
  <c r="X245" i="2"/>
  <c r="Y245" i="2"/>
  <c r="Z245" i="2"/>
  <c r="A246" i="2"/>
  <c r="B246" i="2"/>
  <c r="P246" i="2"/>
  <c r="Q246" i="2"/>
  <c r="R246" i="2"/>
  <c r="S246" i="2"/>
  <c r="T246" i="2"/>
  <c r="U246" i="2"/>
  <c r="V246" i="2"/>
  <c r="W246" i="2"/>
  <c r="X246" i="2"/>
  <c r="Y246" i="2"/>
  <c r="Z246" i="2"/>
  <c r="A247" i="2"/>
  <c r="B247" i="2"/>
  <c r="P247" i="2"/>
  <c r="Q247" i="2"/>
  <c r="R247" i="2"/>
  <c r="S247" i="2"/>
  <c r="T247" i="2"/>
  <c r="U247" i="2"/>
  <c r="V247" i="2"/>
  <c r="W247" i="2"/>
  <c r="X247" i="2"/>
  <c r="Y247" i="2"/>
  <c r="Z247" i="2"/>
  <c r="A248" i="2"/>
  <c r="B248" i="2"/>
  <c r="P248" i="2"/>
  <c r="Q248" i="2"/>
  <c r="R248" i="2"/>
  <c r="S248" i="2"/>
  <c r="T248" i="2"/>
  <c r="U248" i="2"/>
  <c r="V248" i="2"/>
  <c r="W248" i="2"/>
  <c r="X248" i="2"/>
  <c r="Y248" i="2"/>
  <c r="Z248" i="2"/>
  <c r="A249" i="2"/>
  <c r="B249" i="2"/>
  <c r="P249" i="2"/>
  <c r="Q249" i="2"/>
  <c r="R249" i="2"/>
  <c r="S249" i="2"/>
  <c r="T249" i="2"/>
  <c r="U249" i="2"/>
  <c r="V249" i="2"/>
  <c r="W249" i="2"/>
  <c r="X249" i="2"/>
  <c r="Y249" i="2"/>
  <c r="Z249" i="2"/>
  <c r="A250" i="2"/>
  <c r="B250" i="2"/>
  <c r="P250" i="2"/>
  <c r="Q250" i="2"/>
  <c r="R250" i="2"/>
  <c r="S250" i="2"/>
  <c r="T250" i="2"/>
  <c r="U250" i="2"/>
  <c r="V250" i="2"/>
  <c r="W250" i="2"/>
  <c r="X250" i="2"/>
  <c r="Y250" i="2"/>
  <c r="Z250" i="2"/>
  <c r="A251" i="2"/>
  <c r="B251" i="2"/>
  <c r="P251" i="2"/>
  <c r="Q251" i="2"/>
  <c r="R251" i="2"/>
  <c r="S251" i="2"/>
  <c r="T251" i="2"/>
  <c r="U251" i="2"/>
  <c r="V251" i="2"/>
  <c r="W251" i="2"/>
  <c r="X251" i="2"/>
  <c r="Y251" i="2"/>
  <c r="Z251" i="2"/>
  <c r="A252" i="2"/>
  <c r="B252" i="2"/>
  <c r="P252" i="2"/>
  <c r="Q252" i="2"/>
  <c r="R252" i="2"/>
  <c r="S252" i="2"/>
  <c r="T252" i="2"/>
  <c r="U252" i="2"/>
  <c r="V252" i="2"/>
  <c r="W252" i="2"/>
  <c r="X252" i="2"/>
  <c r="Y252" i="2"/>
  <c r="Z252" i="2"/>
  <c r="A253" i="2"/>
  <c r="B253" i="2"/>
  <c r="P253" i="2"/>
  <c r="Q253" i="2"/>
  <c r="R253" i="2"/>
  <c r="S253" i="2"/>
  <c r="T253" i="2"/>
  <c r="U253" i="2"/>
  <c r="V253" i="2"/>
  <c r="W253" i="2"/>
  <c r="X253" i="2"/>
  <c r="Y253" i="2"/>
  <c r="Z253" i="2"/>
  <c r="A254" i="2"/>
  <c r="B254" i="2"/>
  <c r="P254" i="2"/>
  <c r="Q254" i="2"/>
  <c r="R254" i="2"/>
  <c r="S254" i="2"/>
  <c r="T254" i="2"/>
  <c r="U254" i="2"/>
  <c r="V254" i="2"/>
  <c r="W254" i="2"/>
  <c r="X254" i="2"/>
  <c r="Y254" i="2"/>
  <c r="Z254" i="2"/>
  <c r="A255" i="2"/>
  <c r="B255" i="2"/>
  <c r="P255" i="2"/>
  <c r="Q255" i="2"/>
  <c r="R255" i="2"/>
  <c r="S255" i="2"/>
  <c r="T255" i="2"/>
  <c r="U255" i="2"/>
  <c r="V255" i="2"/>
  <c r="W255" i="2"/>
  <c r="X255" i="2"/>
  <c r="Y255" i="2"/>
  <c r="Z255" i="2"/>
  <c r="A256" i="2"/>
  <c r="B256" i="2"/>
  <c r="P256" i="2"/>
  <c r="Q256" i="2"/>
  <c r="R256" i="2"/>
  <c r="S256" i="2"/>
  <c r="T256" i="2"/>
  <c r="U256" i="2"/>
  <c r="V256" i="2"/>
  <c r="W256" i="2"/>
  <c r="X256" i="2"/>
  <c r="Y256" i="2"/>
  <c r="Z256" i="2"/>
  <c r="A257" i="2"/>
  <c r="B257" i="2"/>
  <c r="P257" i="2"/>
  <c r="Q257" i="2"/>
  <c r="R257" i="2"/>
  <c r="S257" i="2"/>
  <c r="T257" i="2"/>
  <c r="U257" i="2"/>
  <c r="V257" i="2"/>
  <c r="W257" i="2"/>
  <c r="X257" i="2"/>
  <c r="Y257" i="2"/>
  <c r="Z257" i="2"/>
  <c r="A258" i="2"/>
  <c r="B258" i="2"/>
  <c r="P258" i="2"/>
  <c r="Q258" i="2"/>
  <c r="R258" i="2"/>
  <c r="S258" i="2"/>
  <c r="T258" i="2"/>
  <c r="U258" i="2"/>
  <c r="V258" i="2"/>
  <c r="W258" i="2"/>
  <c r="X258" i="2"/>
  <c r="Y258" i="2"/>
  <c r="Z258" i="2"/>
  <c r="A259" i="2"/>
  <c r="B259" i="2"/>
  <c r="P259" i="2"/>
  <c r="Q259" i="2"/>
  <c r="R259" i="2"/>
  <c r="S259" i="2"/>
  <c r="T259" i="2"/>
  <c r="U259" i="2"/>
  <c r="V259" i="2"/>
  <c r="W259" i="2"/>
  <c r="X259" i="2"/>
  <c r="Y259" i="2"/>
  <c r="Z259" i="2"/>
  <c r="A260" i="2"/>
  <c r="B260" i="2"/>
  <c r="P260" i="2"/>
  <c r="Q260" i="2"/>
  <c r="R260" i="2"/>
  <c r="S260" i="2"/>
  <c r="T260" i="2"/>
  <c r="U260" i="2"/>
  <c r="V260" i="2"/>
  <c r="W260" i="2"/>
  <c r="X260" i="2"/>
  <c r="Y260" i="2"/>
  <c r="Z260" i="2"/>
  <c r="A261" i="2"/>
  <c r="B261" i="2"/>
  <c r="P261" i="2"/>
  <c r="Q261" i="2"/>
  <c r="R261" i="2"/>
  <c r="S261" i="2"/>
  <c r="T261" i="2"/>
  <c r="U261" i="2"/>
  <c r="V261" i="2"/>
  <c r="W261" i="2"/>
  <c r="X261" i="2"/>
  <c r="Y261" i="2"/>
  <c r="Z261" i="2"/>
  <c r="A262" i="2"/>
  <c r="B262" i="2"/>
  <c r="P262" i="2"/>
  <c r="Q262" i="2"/>
  <c r="R262" i="2"/>
  <c r="S262" i="2"/>
  <c r="T262" i="2"/>
  <c r="U262" i="2"/>
  <c r="V262" i="2"/>
  <c r="W262" i="2"/>
  <c r="X262" i="2"/>
  <c r="Y262" i="2"/>
  <c r="Z262" i="2"/>
  <c r="A263" i="2"/>
  <c r="B263" i="2"/>
  <c r="P263" i="2"/>
  <c r="Q263" i="2"/>
  <c r="R263" i="2"/>
  <c r="S263" i="2"/>
  <c r="T263" i="2"/>
  <c r="U263" i="2"/>
  <c r="V263" i="2"/>
  <c r="W263" i="2"/>
  <c r="X263" i="2"/>
  <c r="Y263" i="2"/>
  <c r="Z263" i="2"/>
  <c r="A264" i="2"/>
  <c r="B264" i="2"/>
  <c r="P264" i="2"/>
  <c r="Q264" i="2"/>
  <c r="R264" i="2"/>
  <c r="S264" i="2"/>
  <c r="T264" i="2"/>
  <c r="U264" i="2"/>
  <c r="V264" i="2"/>
  <c r="W264" i="2"/>
  <c r="X264" i="2"/>
  <c r="Y264" i="2"/>
  <c r="Z264" i="2"/>
  <c r="A265" i="2"/>
  <c r="B265" i="2"/>
  <c r="P265" i="2"/>
  <c r="Q265" i="2"/>
  <c r="R265" i="2"/>
  <c r="S265" i="2"/>
  <c r="T265" i="2"/>
  <c r="U265" i="2"/>
  <c r="V265" i="2"/>
  <c r="W265" i="2"/>
  <c r="X265" i="2"/>
  <c r="Y265" i="2"/>
  <c r="Z265" i="2"/>
  <c r="A266" i="2"/>
  <c r="B266" i="2"/>
  <c r="P266" i="2"/>
  <c r="Q266" i="2"/>
  <c r="R266" i="2"/>
  <c r="S266" i="2"/>
  <c r="T266" i="2"/>
  <c r="U266" i="2"/>
  <c r="V266" i="2"/>
  <c r="W266" i="2"/>
  <c r="X266" i="2"/>
  <c r="Y266" i="2"/>
  <c r="Z266" i="2"/>
  <c r="A267" i="2"/>
  <c r="B267" i="2"/>
  <c r="P267" i="2"/>
  <c r="Q267" i="2"/>
  <c r="R267" i="2"/>
  <c r="S267" i="2"/>
  <c r="T267" i="2"/>
  <c r="U267" i="2"/>
  <c r="V267" i="2"/>
  <c r="W267" i="2"/>
  <c r="X267" i="2"/>
  <c r="Y267" i="2"/>
  <c r="Z267" i="2"/>
  <c r="A268" i="2"/>
  <c r="B268" i="2"/>
  <c r="P268" i="2"/>
  <c r="Q268" i="2"/>
  <c r="R268" i="2"/>
  <c r="S268" i="2"/>
  <c r="T268" i="2"/>
  <c r="U268" i="2"/>
  <c r="V268" i="2"/>
  <c r="W268" i="2"/>
  <c r="X268" i="2"/>
  <c r="Y268" i="2"/>
  <c r="Z268" i="2"/>
  <c r="A269" i="2"/>
  <c r="B269" i="2"/>
  <c r="P269" i="2"/>
  <c r="Q269" i="2"/>
  <c r="R269" i="2"/>
  <c r="S269" i="2"/>
  <c r="T269" i="2"/>
  <c r="U269" i="2"/>
  <c r="V269" i="2"/>
  <c r="W269" i="2"/>
  <c r="X269" i="2"/>
  <c r="Y269" i="2"/>
  <c r="Z269" i="2"/>
  <c r="A270" i="2"/>
  <c r="B270" i="2"/>
  <c r="P270" i="2"/>
  <c r="Q270" i="2"/>
  <c r="R270" i="2"/>
  <c r="S270" i="2"/>
  <c r="T270" i="2"/>
  <c r="U270" i="2"/>
  <c r="V270" i="2"/>
  <c r="W270" i="2"/>
  <c r="X270" i="2"/>
  <c r="Y270" i="2"/>
  <c r="Z270" i="2"/>
  <c r="A271" i="2"/>
  <c r="B271" i="2"/>
  <c r="P271" i="2"/>
  <c r="Q271" i="2"/>
  <c r="R271" i="2"/>
  <c r="S271" i="2"/>
  <c r="T271" i="2"/>
  <c r="U271" i="2"/>
  <c r="V271" i="2"/>
  <c r="W271" i="2"/>
  <c r="X271" i="2"/>
  <c r="Y271" i="2"/>
  <c r="Z271" i="2"/>
  <c r="A272" i="2"/>
  <c r="B272" i="2"/>
  <c r="P272" i="2"/>
  <c r="Q272" i="2"/>
  <c r="R272" i="2"/>
  <c r="S272" i="2"/>
  <c r="T272" i="2"/>
  <c r="U272" i="2"/>
  <c r="V272" i="2"/>
  <c r="W272" i="2"/>
  <c r="X272" i="2"/>
  <c r="Y272" i="2"/>
  <c r="Z272" i="2"/>
  <c r="A273" i="2"/>
  <c r="B273" i="2"/>
  <c r="P273" i="2"/>
  <c r="Q273" i="2"/>
  <c r="R273" i="2"/>
  <c r="S273" i="2"/>
  <c r="T273" i="2"/>
  <c r="U273" i="2"/>
  <c r="V273" i="2"/>
  <c r="W273" i="2"/>
  <c r="X273" i="2"/>
  <c r="Y273" i="2"/>
  <c r="Z273" i="2"/>
  <c r="A274" i="2"/>
  <c r="B274" i="2"/>
  <c r="P274" i="2"/>
  <c r="Q274" i="2"/>
  <c r="R274" i="2"/>
  <c r="S274" i="2"/>
  <c r="T274" i="2"/>
  <c r="U274" i="2"/>
  <c r="V274" i="2"/>
  <c r="W274" i="2"/>
  <c r="X274" i="2"/>
  <c r="Y274" i="2"/>
  <c r="Z274" i="2"/>
  <c r="A275" i="2"/>
  <c r="B275" i="2"/>
  <c r="P275" i="2"/>
  <c r="Q275" i="2"/>
  <c r="R275" i="2"/>
  <c r="S275" i="2"/>
  <c r="T275" i="2"/>
  <c r="U275" i="2"/>
  <c r="V275" i="2"/>
  <c r="W275" i="2"/>
  <c r="X275" i="2"/>
  <c r="Y275" i="2"/>
  <c r="Z275" i="2"/>
  <c r="A276" i="2"/>
  <c r="B276" i="2"/>
  <c r="P276" i="2"/>
  <c r="Q276" i="2"/>
  <c r="R276" i="2"/>
  <c r="S276" i="2"/>
  <c r="T276" i="2"/>
  <c r="U276" i="2"/>
  <c r="V276" i="2"/>
  <c r="W276" i="2"/>
  <c r="X276" i="2"/>
  <c r="Y276" i="2"/>
  <c r="Z276" i="2"/>
  <c r="A277" i="2"/>
  <c r="B277" i="2"/>
  <c r="P277" i="2"/>
  <c r="Q277" i="2"/>
  <c r="R277" i="2"/>
  <c r="S277" i="2"/>
  <c r="T277" i="2"/>
  <c r="U277" i="2"/>
  <c r="V277" i="2"/>
  <c r="W277" i="2"/>
  <c r="X277" i="2"/>
  <c r="Y277" i="2"/>
  <c r="Z277" i="2"/>
  <c r="A278" i="2"/>
  <c r="B278" i="2"/>
  <c r="P278" i="2"/>
  <c r="Q278" i="2"/>
  <c r="R278" i="2"/>
  <c r="S278" i="2"/>
  <c r="T278" i="2"/>
  <c r="U278" i="2"/>
  <c r="V278" i="2"/>
  <c r="W278" i="2"/>
  <c r="X278" i="2"/>
  <c r="Y278" i="2"/>
  <c r="Z278" i="2"/>
  <c r="A279" i="2"/>
  <c r="B279" i="2"/>
  <c r="P279" i="2"/>
  <c r="Q279" i="2"/>
  <c r="R279" i="2"/>
  <c r="S279" i="2"/>
  <c r="T279" i="2"/>
  <c r="U279" i="2"/>
  <c r="V279" i="2"/>
  <c r="W279" i="2"/>
  <c r="X279" i="2"/>
  <c r="Y279" i="2"/>
  <c r="Z279" i="2"/>
  <c r="A280" i="2"/>
  <c r="B280" i="2"/>
  <c r="P280" i="2"/>
  <c r="Q280" i="2"/>
  <c r="R280" i="2"/>
  <c r="S280" i="2"/>
  <c r="T280" i="2"/>
  <c r="U280" i="2"/>
  <c r="V280" i="2"/>
  <c r="W280" i="2"/>
  <c r="X280" i="2"/>
  <c r="Y280" i="2"/>
  <c r="Z280" i="2"/>
  <c r="A281" i="2"/>
  <c r="B281" i="2"/>
  <c r="P281" i="2"/>
  <c r="Q281" i="2"/>
  <c r="R281" i="2"/>
  <c r="S281" i="2"/>
  <c r="T281" i="2"/>
  <c r="U281" i="2"/>
  <c r="V281" i="2"/>
  <c r="W281" i="2"/>
  <c r="X281" i="2"/>
  <c r="Y281" i="2"/>
  <c r="Z281" i="2"/>
  <c r="A282" i="2"/>
  <c r="B282" i="2"/>
  <c r="P282" i="2"/>
  <c r="Q282" i="2"/>
  <c r="R282" i="2"/>
  <c r="S282" i="2"/>
  <c r="T282" i="2"/>
  <c r="U282" i="2"/>
  <c r="V282" i="2"/>
  <c r="W282" i="2"/>
  <c r="X282" i="2"/>
  <c r="Y282" i="2"/>
  <c r="Z282" i="2"/>
  <c r="A283" i="2"/>
  <c r="B283" i="2"/>
  <c r="P283" i="2"/>
  <c r="Q283" i="2"/>
  <c r="R283" i="2"/>
  <c r="S283" i="2"/>
  <c r="T283" i="2"/>
  <c r="U283" i="2"/>
  <c r="V283" i="2"/>
  <c r="W283" i="2"/>
  <c r="X283" i="2"/>
  <c r="Y283" i="2"/>
  <c r="Z283" i="2"/>
  <c r="A284" i="2"/>
  <c r="B284" i="2"/>
  <c r="P284" i="2"/>
  <c r="Q284" i="2"/>
  <c r="R284" i="2"/>
  <c r="S284" i="2"/>
  <c r="T284" i="2"/>
  <c r="U284" i="2"/>
  <c r="V284" i="2"/>
  <c r="W284" i="2"/>
  <c r="X284" i="2"/>
  <c r="Y284" i="2"/>
  <c r="Z284" i="2"/>
  <c r="A285" i="2"/>
  <c r="B285" i="2"/>
  <c r="P285" i="2"/>
  <c r="Q285" i="2"/>
  <c r="R285" i="2"/>
  <c r="S285" i="2"/>
  <c r="T285" i="2"/>
  <c r="U285" i="2"/>
  <c r="V285" i="2"/>
  <c r="W285" i="2"/>
  <c r="X285" i="2"/>
  <c r="Y285" i="2"/>
  <c r="Z285" i="2"/>
  <c r="A286" i="2"/>
  <c r="B286" i="2"/>
  <c r="P286" i="2"/>
  <c r="Q286" i="2"/>
  <c r="R286" i="2"/>
  <c r="S286" i="2"/>
  <c r="T286" i="2"/>
  <c r="U286" i="2"/>
  <c r="V286" i="2"/>
  <c r="W286" i="2"/>
  <c r="X286" i="2"/>
  <c r="Y286" i="2"/>
  <c r="Z286" i="2"/>
  <c r="A287" i="2"/>
  <c r="B287" i="2"/>
  <c r="P287" i="2"/>
  <c r="Q287" i="2"/>
  <c r="R287" i="2"/>
  <c r="S287" i="2"/>
  <c r="T287" i="2"/>
  <c r="U287" i="2"/>
  <c r="V287" i="2"/>
  <c r="W287" i="2"/>
  <c r="X287" i="2"/>
  <c r="Y287" i="2"/>
  <c r="Z287" i="2"/>
  <c r="A288" i="2"/>
  <c r="B288" i="2"/>
  <c r="P288" i="2"/>
  <c r="Q288" i="2"/>
  <c r="R288" i="2"/>
  <c r="S288" i="2"/>
  <c r="T288" i="2"/>
  <c r="U288" i="2"/>
  <c r="V288" i="2"/>
  <c r="W288" i="2"/>
  <c r="X288" i="2"/>
  <c r="Y288" i="2"/>
  <c r="Z288" i="2"/>
  <c r="A289" i="2"/>
  <c r="B289" i="2"/>
  <c r="P289" i="2"/>
  <c r="Q289" i="2"/>
  <c r="R289" i="2"/>
  <c r="S289" i="2"/>
  <c r="T289" i="2"/>
  <c r="U289" i="2"/>
  <c r="V289" i="2"/>
  <c r="W289" i="2"/>
  <c r="X289" i="2"/>
  <c r="Y289" i="2"/>
  <c r="Z289" i="2"/>
  <c r="A290" i="2"/>
  <c r="B290" i="2"/>
  <c r="P290" i="2"/>
  <c r="Q290" i="2"/>
  <c r="R290" i="2"/>
  <c r="S290" i="2"/>
  <c r="T290" i="2"/>
  <c r="U290" i="2"/>
  <c r="V290" i="2"/>
  <c r="W290" i="2"/>
  <c r="X290" i="2"/>
  <c r="Y290" i="2"/>
  <c r="Z290" i="2"/>
  <c r="A291" i="2"/>
  <c r="B291" i="2"/>
  <c r="P291" i="2"/>
  <c r="Q291" i="2"/>
  <c r="R291" i="2"/>
  <c r="S291" i="2"/>
  <c r="T291" i="2"/>
  <c r="U291" i="2"/>
  <c r="V291" i="2"/>
  <c r="W291" i="2"/>
  <c r="X291" i="2"/>
  <c r="Y291" i="2"/>
  <c r="Z291" i="2"/>
  <c r="A292" i="2"/>
  <c r="B292" i="2"/>
  <c r="P292" i="2"/>
  <c r="Q292" i="2"/>
  <c r="R292" i="2"/>
  <c r="S292" i="2"/>
  <c r="T292" i="2"/>
  <c r="U292" i="2"/>
  <c r="V292" i="2"/>
  <c r="W292" i="2"/>
  <c r="X292" i="2"/>
  <c r="Y292" i="2"/>
  <c r="Z292" i="2"/>
  <c r="A293" i="2"/>
  <c r="B293" i="2"/>
  <c r="P293" i="2"/>
  <c r="Q293" i="2"/>
  <c r="R293" i="2"/>
  <c r="S293" i="2"/>
  <c r="T293" i="2"/>
  <c r="U293" i="2"/>
  <c r="V293" i="2"/>
  <c r="W293" i="2"/>
  <c r="X293" i="2"/>
  <c r="Y293" i="2"/>
  <c r="Z293" i="2"/>
  <c r="A294" i="2"/>
  <c r="B294" i="2"/>
  <c r="P294" i="2"/>
  <c r="Q294" i="2"/>
  <c r="R294" i="2"/>
  <c r="S294" i="2"/>
  <c r="T294" i="2"/>
  <c r="U294" i="2"/>
  <c r="V294" i="2"/>
  <c r="W294" i="2"/>
  <c r="X294" i="2"/>
  <c r="Y294" i="2"/>
  <c r="Z294" i="2"/>
  <c r="A295" i="2"/>
  <c r="B295" i="2"/>
  <c r="P295" i="2"/>
  <c r="Q295" i="2"/>
  <c r="R295" i="2"/>
  <c r="S295" i="2"/>
  <c r="T295" i="2"/>
  <c r="U295" i="2"/>
  <c r="V295" i="2"/>
  <c r="W295" i="2"/>
  <c r="X295" i="2"/>
  <c r="Y295" i="2"/>
  <c r="Z295" i="2"/>
  <c r="A296" i="2"/>
  <c r="B296" i="2"/>
  <c r="P296" i="2"/>
  <c r="Q296" i="2"/>
  <c r="R296" i="2"/>
  <c r="S296" i="2"/>
  <c r="T296" i="2"/>
  <c r="U296" i="2"/>
  <c r="V296" i="2"/>
  <c r="W296" i="2"/>
  <c r="X296" i="2"/>
  <c r="Y296" i="2"/>
  <c r="Z296" i="2"/>
  <c r="A297" i="2"/>
  <c r="B297" i="2"/>
  <c r="P297" i="2"/>
  <c r="Q297" i="2"/>
  <c r="R297" i="2"/>
  <c r="S297" i="2"/>
  <c r="T297" i="2"/>
  <c r="U297" i="2"/>
  <c r="V297" i="2"/>
  <c r="W297" i="2"/>
  <c r="X297" i="2"/>
  <c r="Y297" i="2"/>
  <c r="Z297" i="2"/>
  <c r="A298" i="2"/>
  <c r="B298" i="2"/>
  <c r="P298" i="2"/>
  <c r="Q298" i="2"/>
  <c r="R298" i="2"/>
  <c r="S298" i="2"/>
  <c r="T298" i="2"/>
  <c r="U298" i="2"/>
  <c r="V298" i="2"/>
  <c r="W298" i="2"/>
  <c r="X298" i="2"/>
  <c r="Y298" i="2"/>
  <c r="Z298" i="2"/>
  <c r="A299" i="2"/>
  <c r="B299" i="2"/>
  <c r="P299" i="2"/>
  <c r="Q299" i="2"/>
  <c r="R299" i="2"/>
  <c r="S299" i="2"/>
  <c r="T299" i="2"/>
  <c r="U299" i="2"/>
  <c r="V299" i="2"/>
  <c r="W299" i="2"/>
  <c r="X299" i="2"/>
  <c r="Y299" i="2"/>
  <c r="Z299" i="2"/>
  <c r="A300" i="2"/>
  <c r="B300" i="2"/>
  <c r="P300" i="2"/>
  <c r="Q300" i="2"/>
  <c r="R300" i="2"/>
  <c r="S300" i="2"/>
  <c r="T300" i="2"/>
  <c r="U300" i="2"/>
  <c r="V300" i="2"/>
  <c r="W300" i="2"/>
  <c r="X300" i="2"/>
  <c r="Y300" i="2"/>
  <c r="Z300" i="2"/>
  <c r="A301" i="2"/>
  <c r="B301" i="2"/>
  <c r="P301" i="2"/>
  <c r="Q301" i="2"/>
  <c r="R301" i="2"/>
  <c r="S301" i="2"/>
  <c r="T301" i="2"/>
  <c r="U301" i="2"/>
  <c r="V301" i="2"/>
  <c r="W301" i="2"/>
  <c r="X301" i="2"/>
  <c r="Y301" i="2"/>
  <c r="Z301" i="2"/>
  <c r="A302" i="2"/>
  <c r="B302" i="2"/>
  <c r="P302" i="2"/>
  <c r="Q302" i="2"/>
  <c r="R302" i="2"/>
  <c r="S302" i="2"/>
  <c r="T302" i="2"/>
  <c r="U302" i="2"/>
  <c r="V302" i="2"/>
  <c r="W302" i="2"/>
  <c r="X302" i="2"/>
  <c r="Y302" i="2"/>
  <c r="Z302" i="2"/>
  <c r="A303" i="2"/>
  <c r="B303" i="2"/>
  <c r="P303" i="2"/>
  <c r="Q303" i="2"/>
  <c r="R303" i="2"/>
  <c r="S303" i="2"/>
  <c r="T303" i="2"/>
  <c r="U303" i="2"/>
  <c r="V303" i="2"/>
  <c r="W303" i="2"/>
  <c r="X303" i="2"/>
  <c r="Y303" i="2"/>
  <c r="Z303" i="2"/>
  <c r="A304" i="2"/>
  <c r="B304" i="2"/>
  <c r="P304" i="2"/>
  <c r="Q304" i="2"/>
  <c r="R304" i="2"/>
  <c r="S304" i="2"/>
  <c r="T304" i="2"/>
  <c r="U304" i="2"/>
  <c r="V304" i="2"/>
  <c r="W304" i="2"/>
  <c r="X304" i="2"/>
  <c r="Y304" i="2"/>
  <c r="Z304" i="2"/>
  <c r="A305" i="2"/>
  <c r="B305" i="2"/>
  <c r="P305" i="2"/>
  <c r="Q305" i="2"/>
  <c r="R305" i="2"/>
  <c r="S305" i="2"/>
  <c r="T305" i="2"/>
  <c r="U305" i="2"/>
  <c r="V305" i="2"/>
  <c r="W305" i="2"/>
  <c r="X305" i="2"/>
  <c r="Y305" i="2"/>
  <c r="Z305" i="2"/>
  <c r="A306" i="2"/>
  <c r="B306" i="2"/>
  <c r="P306" i="2"/>
  <c r="Q306" i="2"/>
  <c r="R306" i="2"/>
  <c r="S306" i="2"/>
  <c r="T306" i="2"/>
  <c r="U306" i="2"/>
  <c r="V306" i="2"/>
  <c r="W306" i="2"/>
  <c r="X306" i="2"/>
  <c r="Y306" i="2"/>
  <c r="Z306" i="2"/>
  <c r="A307" i="2"/>
  <c r="B307" i="2"/>
  <c r="P307" i="2"/>
  <c r="Q307" i="2"/>
  <c r="R307" i="2"/>
  <c r="S307" i="2"/>
  <c r="T307" i="2"/>
  <c r="U307" i="2"/>
  <c r="V307" i="2"/>
  <c r="W307" i="2"/>
  <c r="X307" i="2"/>
  <c r="Y307" i="2"/>
  <c r="Z307" i="2"/>
  <c r="A308" i="2"/>
  <c r="B308" i="2"/>
  <c r="P308" i="2"/>
  <c r="Q308" i="2"/>
  <c r="R308" i="2"/>
  <c r="S308" i="2"/>
  <c r="T308" i="2"/>
  <c r="U308" i="2"/>
  <c r="V308" i="2"/>
  <c r="W308" i="2"/>
  <c r="X308" i="2"/>
  <c r="Y308" i="2"/>
  <c r="Z308" i="2"/>
  <c r="A309" i="2"/>
  <c r="B309" i="2"/>
  <c r="P309" i="2"/>
  <c r="Q309" i="2"/>
  <c r="R309" i="2"/>
  <c r="S309" i="2"/>
  <c r="T309" i="2"/>
  <c r="U309" i="2"/>
  <c r="V309" i="2"/>
  <c r="W309" i="2"/>
  <c r="X309" i="2"/>
  <c r="Y309" i="2"/>
  <c r="Z309" i="2"/>
  <c r="A310" i="2"/>
  <c r="B310" i="2"/>
  <c r="P310" i="2"/>
  <c r="Q310" i="2"/>
  <c r="R310" i="2"/>
  <c r="S310" i="2"/>
  <c r="T310" i="2"/>
  <c r="U310" i="2"/>
  <c r="V310" i="2"/>
  <c r="W310" i="2"/>
  <c r="X310" i="2"/>
  <c r="Y310" i="2"/>
  <c r="Z310" i="2"/>
  <c r="A311" i="2"/>
  <c r="B311" i="2"/>
  <c r="P311" i="2"/>
  <c r="Q311" i="2"/>
  <c r="R311" i="2"/>
  <c r="S311" i="2"/>
  <c r="T311" i="2"/>
  <c r="U311" i="2"/>
  <c r="V311" i="2"/>
  <c r="W311" i="2"/>
  <c r="X311" i="2"/>
  <c r="Y311" i="2"/>
  <c r="Z311" i="2"/>
  <c r="A312" i="2"/>
  <c r="B312" i="2"/>
  <c r="P312" i="2"/>
  <c r="Q312" i="2"/>
  <c r="R312" i="2"/>
  <c r="S312" i="2"/>
  <c r="T312" i="2"/>
  <c r="U312" i="2"/>
  <c r="V312" i="2"/>
  <c r="W312" i="2"/>
  <c r="X312" i="2"/>
  <c r="Y312" i="2"/>
  <c r="Z312" i="2"/>
  <c r="A313" i="2"/>
  <c r="B313" i="2"/>
  <c r="P313" i="2"/>
  <c r="Q313" i="2"/>
  <c r="R313" i="2"/>
  <c r="S313" i="2"/>
  <c r="T313" i="2"/>
  <c r="U313" i="2"/>
  <c r="V313" i="2"/>
  <c r="W313" i="2"/>
  <c r="X313" i="2"/>
  <c r="Y313" i="2"/>
  <c r="Z313" i="2"/>
  <c r="A314" i="2"/>
  <c r="B314" i="2"/>
  <c r="P314" i="2"/>
  <c r="Q314" i="2"/>
  <c r="R314" i="2"/>
  <c r="S314" i="2"/>
  <c r="T314" i="2"/>
  <c r="U314" i="2"/>
  <c r="V314" i="2"/>
  <c r="W314" i="2"/>
  <c r="X314" i="2"/>
  <c r="Y314" i="2"/>
  <c r="Z314" i="2"/>
  <c r="A315" i="2"/>
  <c r="B315" i="2"/>
  <c r="P315" i="2"/>
  <c r="Q315" i="2"/>
  <c r="R315" i="2"/>
  <c r="S315" i="2"/>
  <c r="T315" i="2"/>
  <c r="U315" i="2"/>
  <c r="V315" i="2"/>
  <c r="W315" i="2"/>
  <c r="X315" i="2"/>
  <c r="Y315" i="2"/>
  <c r="Z315" i="2"/>
  <c r="A316" i="2"/>
  <c r="B316" i="2"/>
  <c r="P316" i="2"/>
  <c r="Q316" i="2"/>
  <c r="R316" i="2"/>
  <c r="S316" i="2"/>
  <c r="T316" i="2"/>
  <c r="U316" i="2"/>
  <c r="V316" i="2"/>
  <c r="W316" i="2"/>
  <c r="X316" i="2"/>
  <c r="Y316" i="2"/>
  <c r="Z316" i="2"/>
  <c r="A317" i="2"/>
  <c r="B317" i="2"/>
  <c r="P317" i="2"/>
  <c r="Q317" i="2"/>
  <c r="R317" i="2"/>
  <c r="S317" i="2"/>
  <c r="T317" i="2"/>
  <c r="U317" i="2"/>
  <c r="V317" i="2"/>
  <c r="W317" i="2"/>
  <c r="X317" i="2"/>
  <c r="Y317" i="2"/>
  <c r="Z317" i="2"/>
  <c r="A318" i="2"/>
  <c r="B318" i="2"/>
  <c r="P318" i="2"/>
  <c r="Q318" i="2"/>
  <c r="R318" i="2"/>
  <c r="S318" i="2"/>
  <c r="T318" i="2"/>
  <c r="U318" i="2"/>
  <c r="V318" i="2"/>
  <c r="W318" i="2"/>
  <c r="X318" i="2"/>
  <c r="Y318" i="2"/>
  <c r="Z318" i="2"/>
  <c r="A319" i="2"/>
  <c r="B319" i="2"/>
  <c r="P319" i="2"/>
  <c r="Q319" i="2"/>
  <c r="R319" i="2"/>
  <c r="S319" i="2"/>
  <c r="T319" i="2"/>
  <c r="U319" i="2"/>
  <c r="V319" i="2"/>
  <c r="W319" i="2"/>
  <c r="X319" i="2"/>
  <c r="Y319" i="2"/>
  <c r="Z319" i="2"/>
  <c r="A320" i="2"/>
  <c r="B320" i="2"/>
  <c r="P320" i="2"/>
  <c r="Q320" i="2"/>
  <c r="R320" i="2"/>
  <c r="S320" i="2"/>
  <c r="T320" i="2"/>
  <c r="U320" i="2"/>
  <c r="V320" i="2"/>
  <c r="W320" i="2"/>
  <c r="X320" i="2"/>
  <c r="Y320" i="2"/>
  <c r="Z320" i="2"/>
  <c r="A321" i="2"/>
  <c r="B321" i="2"/>
  <c r="P321" i="2"/>
  <c r="Q321" i="2"/>
  <c r="R321" i="2"/>
  <c r="S321" i="2"/>
  <c r="T321" i="2"/>
  <c r="U321" i="2"/>
  <c r="V321" i="2"/>
  <c r="W321" i="2"/>
  <c r="X321" i="2"/>
  <c r="Y321" i="2"/>
  <c r="Z321" i="2"/>
  <c r="A322" i="2"/>
  <c r="B322" i="2"/>
  <c r="P322" i="2"/>
  <c r="Q322" i="2"/>
  <c r="R322" i="2"/>
  <c r="S322" i="2"/>
  <c r="T322" i="2"/>
  <c r="U322" i="2"/>
  <c r="V322" i="2"/>
  <c r="W322" i="2"/>
  <c r="X322" i="2"/>
  <c r="Y322" i="2"/>
  <c r="Z322" i="2"/>
  <c r="A323" i="2"/>
  <c r="B323" i="2"/>
  <c r="P323" i="2"/>
  <c r="Q323" i="2"/>
  <c r="R323" i="2"/>
  <c r="S323" i="2"/>
  <c r="T323" i="2"/>
  <c r="U323" i="2"/>
  <c r="V323" i="2"/>
  <c r="W323" i="2"/>
  <c r="X323" i="2"/>
  <c r="Y323" i="2"/>
  <c r="Z323" i="2"/>
  <c r="A324" i="2"/>
  <c r="B324" i="2"/>
  <c r="P324" i="2"/>
  <c r="Q324" i="2"/>
  <c r="R324" i="2"/>
  <c r="S324" i="2"/>
  <c r="T324" i="2"/>
  <c r="U324" i="2"/>
  <c r="V324" i="2"/>
  <c r="W324" i="2"/>
  <c r="X324" i="2"/>
  <c r="Y324" i="2"/>
  <c r="Z324" i="2"/>
  <c r="A325" i="2"/>
  <c r="B325" i="2"/>
  <c r="P325" i="2"/>
  <c r="Q325" i="2"/>
  <c r="R325" i="2"/>
  <c r="S325" i="2"/>
  <c r="T325" i="2"/>
  <c r="U325" i="2"/>
  <c r="V325" i="2"/>
  <c r="W325" i="2"/>
  <c r="X325" i="2"/>
  <c r="Y325" i="2"/>
  <c r="Z325" i="2"/>
  <c r="A326" i="2"/>
  <c r="B326" i="2"/>
  <c r="P326" i="2"/>
  <c r="Q326" i="2"/>
  <c r="R326" i="2"/>
  <c r="S326" i="2"/>
  <c r="T326" i="2"/>
  <c r="U326" i="2"/>
  <c r="V326" i="2"/>
  <c r="W326" i="2"/>
  <c r="X326" i="2"/>
  <c r="Y326" i="2"/>
  <c r="Z326" i="2"/>
  <c r="A327" i="2"/>
  <c r="B327" i="2"/>
  <c r="P327" i="2"/>
  <c r="Q327" i="2"/>
  <c r="R327" i="2"/>
  <c r="S327" i="2"/>
  <c r="T327" i="2"/>
  <c r="U327" i="2"/>
  <c r="V327" i="2"/>
  <c r="W327" i="2"/>
  <c r="X327" i="2"/>
  <c r="Y327" i="2"/>
  <c r="Z327" i="2"/>
  <c r="A328" i="2"/>
  <c r="B328" i="2"/>
  <c r="P328" i="2"/>
  <c r="Q328" i="2"/>
  <c r="R328" i="2"/>
  <c r="S328" i="2"/>
  <c r="T328" i="2"/>
  <c r="U328" i="2"/>
  <c r="V328" i="2"/>
  <c r="W328" i="2"/>
  <c r="X328" i="2"/>
  <c r="Y328" i="2"/>
  <c r="Z328" i="2"/>
  <c r="A329" i="2"/>
  <c r="B329" i="2"/>
  <c r="P329" i="2"/>
  <c r="Q329" i="2"/>
  <c r="R329" i="2"/>
  <c r="S329" i="2"/>
  <c r="T329" i="2"/>
  <c r="U329" i="2"/>
  <c r="V329" i="2"/>
  <c r="W329" i="2"/>
  <c r="X329" i="2"/>
  <c r="Y329" i="2"/>
  <c r="Z329" i="2"/>
  <c r="A330" i="2"/>
  <c r="B330" i="2"/>
  <c r="P330" i="2"/>
  <c r="Q330" i="2"/>
  <c r="R330" i="2"/>
  <c r="S330" i="2"/>
  <c r="T330" i="2"/>
  <c r="U330" i="2"/>
  <c r="V330" i="2"/>
  <c r="W330" i="2"/>
  <c r="X330" i="2"/>
  <c r="Y330" i="2"/>
  <c r="Z330" i="2"/>
  <c r="A331" i="2"/>
  <c r="B331" i="2"/>
  <c r="P331" i="2"/>
  <c r="Q331" i="2"/>
  <c r="R331" i="2"/>
  <c r="S331" i="2"/>
  <c r="T331" i="2"/>
  <c r="U331" i="2"/>
  <c r="V331" i="2"/>
  <c r="W331" i="2"/>
  <c r="X331" i="2"/>
  <c r="Y331" i="2"/>
  <c r="Z331" i="2"/>
  <c r="A332" i="2"/>
  <c r="B332" i="2"/>
  <c r="P332" i="2"/>
  <c r="Q332" i="2"/>
  <c r="R332" i="2"/>
  <c r="S332" i="2"/>
  <c r="T332" i="2"/>
  <c r="U332" i="2"/>
  <c r="V332" i="2"/>
  <c r="W332" i="2"/>
  <c r="X332" i="2"/>
  <c r="Y332" i="2"/>
  <c r="Z332" i="2"/>
  <c r="A333" i="2"/>
  <c r="B333" i="2"/>
  <c r="P333" i="2"/>
  <c r="Q333" i="2"/>
  <c r="R333" i="2"/>
  <c r="S333" i="2"/>
  <c r="T333" i="2"/>
  <c r="U333" i="2"/>
  <c r="V333" i="2"/>
  <c r="W333" i="2"/>
  <c r="X333" i="2"/>
  <c r="Y333" i="2"/>
  <c r="Z333" i="2"/>
  <c r="A334" i="2"/>
  <c r="B334" i="2"/>
  <c r="P334" i="2"/>
  <c r="Q334" i="2"/>
  <c r="R334" i="2"/>
  <c r="S334" i="2"/>
  <c r="T334" i="2"/>
  <c r="U334" i="2"/>
  <c r="V334" i="2"/>
  <c r="W334" i="2"/>
  <c r="X334" i="2"/>
  <c r="Y334" i="2"/>
  <c r="Z334" i="2"/>
  <c r="A335" i="2"/>
  <c r="B335" i="2"/>
  <c r="P335" i="2"/>
  <c r="Q335" i="2"/>
  <c r="R335" i="2"/>
  <c r="S335" i="2"/>
  <c r="T335" i="2"/>
  <c r="U335" i="2"/>
  <c r="V335" i="2"/>
  <c r="W335" i="2"/>
  <c r="X335" i="2"/>
  <c r="Y335" i="2"/>
  <c r="Z335" i="2"/>
  <c r="A336" i="2"/>
  <c r="B336" i="2"/>
  <c r="P336" i="2"/>
  <c r="Q336" i="2"/>
  <c r="R336" i="2"/>
  <c r="S336" i="2"/>
  <c r="T336" i="2"/>
  <c r="U336" i="2"/>
  <c r="V336" i="2"/>
  <c r="W336" i="2"/>
  <c r="X336" i="2"/>
  <c r="Y336" i="2"/>
  <c r="Z336" i="2"/>
  <c r="A337" i="2"/>
  <c r="B337" i="2"/>
  <c r="P337" i="2"/>
  <c r="Q337" i="2"/>
  <c r="R337" i="2"/>
  <c r="S337" i="2"/>
  <c r="T337" i="2"/>
  <c r="U337" i="2"/>
  <c r="V337" i="2"/>
  <c r="W337" i="2"/>
  <c r="X337" i="2"/>
  <c r="Y337" i="2"/>
  <c r="Z337" i="2"/>
  <c r="A338" i="2"/>
  <c r="B338" i="2"/>
  <c r="P338" i="2"/>
  <c r="Q338" i="2"/>
  <c r="R338" i="2"/>
  <c r="S338" i="2"/>
  <c r="T338" i="2"/>
  <c r="U338" i="2"/>
  <c r="V338" i="2"/>
  <c r="W338" i="2"/>
  <c r="X338" i="2"/>
  <c r="Y338" i="2"/>
  <c r="Z338" i="2"/>
  <c r="A339" i="2"/>
  <c r="B339" i="2"/>
  <c r="P339" i="2"/>
  <c r="Q339" i="2"/>
  <c r="R339" i="2"/>
  <c r="S339" i="2"/>
  <c r="T339" i="2"/>
  <c r="U339" i="2"/>
  <c r="V339" i="2"/>
  <c r="W339" i="2"/>
  <c r="X339" i="2"/>
  <c r="Y339" i="2"/>
  <c r="Z339" i="2"/>
  <c r="A340" i="2"/>
  <c r="B340" i="2"/>
  <c r="P340" i="2"/>
  <c r="Q340" i="2"/>
  <c r="R340" i="2"/>
  <c r="S340" i="2"/>
  <c r="T340" i="2"/>
  <c r="U340" i="2"/>
  <c r="V340" i="2"/>
  <c r="W340" i="2"/>
  <c r="X340" i="2"/>
  <c r="Y340" i="2"/>
  <c r="Z340" i="2"/>
  <c r="A341" i="2"/>
  <c r="B341" i="2"/>
  <c r="P341" i="2"/>
  <c r="Q341" i="2"/>
  <c r="R341" i="2"/>
  <c r="S341" i="2"/>
  <c r="T341" i="2"/>
  <c r="U341" i="2"/>
  <c r="V341" i="2"/>
  <c r="W341" i="2"/>
  <c r="X341" i="2"/>
  <c r="Y341" i="2"/>
  <c r="Z341" i="2"/>
  <c r="A342" i="2"/>
  <c r="B342" i="2"/>
  <c r="P342" i="2"/>
  <c r="Q342" i="2"/>
  <c r="R342" i="2"/>
  <c r="S342" i="2"/>
  <c r="T342" i="2"/>
  <c r="U342" i="2"/>
  <c r="V342" i="2"/>
  <c r="W342" i="2"/>
  <c r="X342" i="2"/>
  <c r="Y342" i="2"/>
  <c r="Z342" i="2"/>
  <c r="A343" i="2"/>
  <c r="B343" i="2"/>
  <c r="P343" i="2"/>
  <c r="Q343" i="2"/>
  <c r="R343" i="2"/>
  <c r="S343" i="2"/>
  <c r="T343" i="2"/>
  <c r="U343" i="2"/>
  <c r="V343" i="2"/>
  <c r="W343" i="2"/>
  <c r="X343" i="2"/>
  <c r="Y343" i="2"/>
  <c r="Z343" i="2"/>
  <c r="A344" i="2"/>
  <c r="B344" i="2"/>
  <c r="P344" i="2"/>
  <c r="Q344" i="2"/>
  <c r="R344" i="2"/>
  <c r="S344" i="2"/>
  <c r="T344" i="2"/>
  <c r="U344" i="2"/>
  <c r="V344" i="2"/>
  <c r="W344" i="2"/>
  <c r="X344" i="2"/>
  <c r="Y344" i="2"/>
  <c r="Z344" i="2"/>
  <c r="A345" i="2"/>
  <c r="B345" i="2"/>
  <c r="P345" i="2"/>
  <c r="Q345" i="2"/>
  <c r="R345" i="2"/>
  <c r="S345" i="2"/>
  <c r="T345" i="2"/>
  <c r="U345" i="2"/>
  <c r="V345" i="2"/>
  <c r="W345" i="2"/>
  <c r="X345" i="2"/>
  <c r="Y345" i="2"/>
  <c r="Z345" i="2"/>
  <c r="A346" i="2"/>
  <c r="B346" i="2"/>
  <c r="P346" i="2"/>
  <c r="Q346" i="2"/>
  <c r="R346" i="2"/>
  <c r="S346" i="2"/>
  <c r="T346" i="2"/>
  <c r="U346" i="2"/>
  <c r="V346" i="2"/>
  <c r="W346" i="2"/>
  <c r="X346" i="2"/>
  <c r="Y346" i="2"/>
  <c r="Z346" i="2"/>
  <c r="A347" i="2"/>
  <c r="B347" i="2"/>
  <c r="P347" i="2"/>
  <c r="Q347" i="2"/>
  <c r="R347" i="2"/>
  <c r="S347" i="2"/>
  <c r="T347" i="2"/>
  <c r="U347" i="2"/>
  <c r="V347" i="2"/>
  <c r="W347" i="2"/>
  <c r="X347" i="2"/>
  <c r="Y347" i="2"/>
  <c r="Z347" i="2"/>
  <c r="A348" i="2"/>
  <c r="B348" i="2"/>
  <c r="P348" i="2"/>
  <c r="Q348" i="2"/>
  <c r="R348" i="2"/>
  <c r="S348" i="2"/>
  <c r="T348" i="2"/>
  <c r="U348" i="2"/>
  <c r="V348" i="2"/>
  <c r="W348" i="2"/>
  <c r="X348" i="2"/>
  <c r="Y348" i="2"/>
  <c r="Z348" i="2"/>
  <c r="A349" i="2"/>
  <c r="B349" i="2"/>
  <c r="P349" i="2"/>
  <c r="Q349" i="2"/>
  <c r="R349" i="2"/>
  <c r="S349" i="2"/>
  <c r="T349" i="2"/>
  <c r="U349" i="2"/>
  <c r="V349" i="2"/>
  <c r="W349" i="2"/>
  <c r="X349" i="2"/>
  <c r="Y349" i="2"/>
  <c r="Z349" i="2"/>
  <c r="A350" i="2"/>
  <c r="B350" i="2"/>
  <c r="P350" i="2"/>
  <c r="Q350" i="2"/>
  <c r="R350" i="2"/>
  <c r="S350" i="2"/>
  <c r="T350" i="2"/>
  <c r="U350" i="2"/>
  <c r="V350" i="2"/>
  <c r="W350" i="2"/>
  <c r="X350" i="2"/>
  <c r="Y350" i="2"/>
  <c r="Z350" i="2"/>
  <c r="A351" i="2"/>
  <c r="B351" i="2"/>
  <c r="P351" i="2"/>
  <c r="Q351" i="2"/>
  <c r="R351" i="2"/>
  <c r="S351" i="2"/>
  <c r="T351" i="2"/>
  <c r="U351" i="2"/>
  <c r="V351" i="2"/>
  <c r="W351" i="2"/>
  <c r="X351" i="2"/>
  <c r="Y351" i="2"/>
  <c r="Z351" i="2"/>
  <c r="A352" i="2"/>
  <c r="B352" i="2"/>
  <c r="P352" i="2"/>
  <c r="Q352" i="2"/>
  <c r="R352" i="2"/>
  <c r="S352" i="2"/>
  <c r="T352" i="2"/>
  <c r="U352" i="2"/>
  <c r="V352" i="2"/>
  <c r="W352" i="2"/>
  <c r="X352" i="2"/>
  <c r="Y352" i="2"/>
  <c r="Z352" i="2"/>
  <c r="A353" i="2"/>
  <c r="B353" i="2"/>
  <c r="P353" i="2"/>
  <c r="Q353" i="2"/>
  <c r="R353" i="2"/>
  <c r="S353" i="2"/>
  <c r="T353" i="2"/>
  <c r="U353" i="2"/>
  <c r="V353" i="2"/>
  <c r="W353" i="2"/>
  <c r="X353" i="2"/>
  <c r="Y353" i="2"/>
  <c r="Z353" i="2"/>
  <c r="A354" i="2"/>
  <c r="B354" i="2"/>
  <c r="P354" i="2"/>
  <c r="Q354" i="2"/>
  <c r="R354" i="2"/>
  <c r="S354" i="2"/>
  <c r="T354" i="2"/>
  <c r="U354" i="2"/>
  <c r="V354" i="2"/>
  <c r="W354" i="2"/>
  <c r="X354" i="2"/>
  <c r="Y354" i="2"/>
  <c r="Z354" i="2"/>
  <c r="A355" i="2"/>
  <c r="B355" i="2"/>
  <c r="P355" i="2"/>
  <c r="Q355" i="2"/>
  <c r="R355" i="2"/>
  <c r="S355" i="2"/>
  <c r="T355" i="2"/>
  <c r="U355" i="2"/>
  <c r="V355" i="2"/>
  <c r="W355" i="2"/>
  <c r="X355" i="2"/>
  <c r="Y355" i="2"/>
  <c r="Z355" i="2"/>
  <c r="A356" i="2"/>
  <c r="B356" i="2"/>
  <c r="P356" i="2"/>
  <c r="Q356" i="2"/>
  <c r="R356" i="2"/>
  <c r="S356" i="2"/>
  <c r="T356" i="2"/>
  <c r="U356" i="2"/>
  <c r="V356" i="2"/>
  <c r="W356" i="2"/>
  <c r="X356" i="2"/>
  <c r="Y356" i="2"/>
  <c r="Z356" i="2"/>
  <c r="A357" i="2"/>
  <c r="B357" i="2"/>
  <c r="P357" i="2"/>
  <c r="Q357" i="2"/>
  <c r="R357" i="2"/>
  <c r="S357" i="2"/>
  <c r="T357" i="2"/>
  <c r="U357" i="2"/>
  <c r="V357" i="2"/>
  <c r="W357" i="2"/>
  <c r="X357" i="2"/>
  <c r="Y357" i="2"/>
  <c r="Z357" i="2"/>
  <c r="A358" i="2"/>
  <c r="B358" i="2"/>
  <c r="P358" i="2"/>
  <c r="Q358" i="2"/>
  <c r="R358" i="2"/>
  <c r="S358" i="2"/>
  <c r="T358" i="2"/>
  <c r="U358" i="2"/>
  <c r="V358" i="2"/>
  <c r="W358" i="2"/>
  <c r="X358" i="2"/>
  <c r="Y358" i="2"/>
  <c r="Z358" i="2"/>
  <c r="A359" i="2"/>
  <c r="B359" i="2"/>
  <c r="P359" i="2"/>
  <c r="Q359" i="2"/>
  <c r="R359" i="2"/>
  <c r="S359" i="2"/>
  <c r="T359" i="2"/>
  <c r="U359" i="2"/>
  <c r="V359" i="2"/>
  <c r="W359" i="2"/>
  <c r="X359" i="2"/>
  <c r="Y359" i="2"/>
  <c r="Z359" i="2"/>
  <c r="A360" i="2"/>
  <c r="B360" i="2"/>
  <c r="P360" i="2"/>
  <c r="Q360" i="2"/>
  <c r="R360" i="2"/>
  <c r="S360" i="2"/>
  <c r="T360" i="2"/>
  <c r="U360" i="2"/>
  <c r="V360" i="2"/>
  <c r="W360" i="2"/>
  <c r="X360" i="2"/>
  <c r="Y360" i="2"/>
  <c r="Z360" i="2"/>
  <c r="A361" i="2"/>
  <c r="B361" i="2"/>
  <c r="P361" i="2"/>
  <c r="Q361" i="2"/>
  <c r="R361" i="2"/>
  <c r="S361" i="2"/>
  <c r="T361" i="2"/>
  <c r="U361" i="2"/>
  <c r="V361" i="2"/>
  <c r="W361" i="2"/>
  <c r="X361" i="2"/>
  <c r="Y361" i="2"/>
  <c r="Z361" i="2"/>
  <c r="A362" i="2"/>
  <c r="B362" i="2"/>
  <c r="P362" i="2"/>
  <c r="Q362" i="2"/>
  <c r="R362" i="2"/>
  <c r="S362" i="2"/>
  <c r="T362" i="2"/>
  <c r="U362" i="2"/>
  <c r="V362" i="2"/>
  <c r="W362" i="2"/>
  <c r="X362" i="2"/>
  <c r="Y362" i="2"/>
  <c r="Z362" i="2"/>
  <c r="A363" i="2"/>
  <c r="B363" i="2"/>
  <c r="P363" i="2"/>
  <c r="Q363" i="2"/>
  <c r="R363" i="2"/>
  <c r="S363" i="2"/>
  <c r="T363" i="2"/>
  <c r="U363" i="2"/>
  <c r="V363" i="2"/>
  <c r="W363" i="2"/>
  <c r="X363" i="2"/>
  <c r="Y363" i="2"/>
  <c r="Z363" i="2"/>
  <c r="A364" i="2"/>
  <c r="B364" i="2"/>
  <c r="P364" i="2"/>
  <c r="Q364" i="2"/>
  <c r="R364" i="2"/>
  <c r="S364" i="2"/>
  <c r="T364" i="2"/>
  <c r="U364" i="2"/>
  <c r="V364" i="2"/>
  <c r="W364" i="2"/>
  <c r="X364" i="2"/>
  <c r="Y364" i="2"/>
  <c r="Z364" i="2"/>
  <c r="A365" i="2"/>
  <c r="B365" i="2"/>
  <c r="P365" i="2"/>
  <c r="Q365" i="2"/>
  <c r="R365" i="2"/>
  <c r="S365" i="2"/>
  <c r="T365" i="2"/>
  <c r="U365" i="2"/>
  <c r="V365" i="2"/>
  <c r="W365" i="2"/>
  <c r="X365" i="2"/>
  <c r="Y365" i="2"/>
  <c r="Z365" i="2"/>
  <c r="A366" i="2"/>
  <c r="B366" i="2"/>
  <c r="P366" i="2"/>
  <c r="Q366" i="2"/>
  <c r="R366" i="2"/>
  <c r="S366" i="2"/>
  <c r="T366" i="2"/>
  <c r="U366" i="2"/>
  <c r="V366" i="2"/>
  <c r="W366" i="2"/>
  <c r="X366" i="2"/>
  <c r="Y366" i="2"/>
  <c r="Z366" i="2"/>
  <c r="A367" i="2"/>
  <c r="B367" i="2"/>
  <c r="P367" i="2"/>
  <c r="Q367" i="2"/>
  <c r="R367" i="2"/>
  <c r="S367" i="2"/>
  <c r="T367" i="2"/>
  <c r="U367" i="2"/>
  <c r="V367" i="2"/>
  <c r="W367" i="2"/>
  <c r="X367" i="2"/>
  <c r="Y367" i="2"/>
  <c r="Z367" i="2"/>
  <c r="A368" i="2"/>
  <c r="B368" i="2"/>
  <c r="P368" i="2"/>
  <c r="Q368" i="2"/>
  <c r="R368" i="2"/>
  <c r="S368" i="2"/>
  <c r="T368" i="2"/>
  <c r="U368" i="2"/>
  <c r="V368" i="2"/>
  <c r="W368" i="2"/>
  <c r="X368" i="2"/>
  <c r="Y368" i="2"/>
  <c r="Z368" i="2"/>
  <c r="A369" i="2"/>
  <c r="B369" i="2"/>
  <c r="P369" i="2"/>
  <c r="Q369" i="2"/>
  <c r="R369" i="2"/>
  <c r="S369" i="2"/>
  <c r="T369" i="2"/>
  <c r="U369" i="2"/>
  <c r="V369" i="2"/>
  <c r="W369" i="2"/>
  <c r="X369" i="2"/>
  <c r="Y369" i="2"/>
  <c r="Z369" i="2"/>
  <c r="A370" i="2"/>
  <c r="B370" i="2"/>
  <c r="P370" i="2"/>
  <c r="Q370" i="2"/>
  <c r="R370" i="2"/>
  <c r="S370" i="2"/>
  <c r="T370" i="2"/>
  <c r="U370" i="2"/>
  <c r="V370" i="2"/>
  <c r="W370" i="2"/>
  <c r="X370" i="2"/>
  <c r="Y370" i="2"/>
  <c r="Z370" i="2"/>
  <c r="A371" i="2"/>
  <c r="B371" i="2"/>
  <c r="P371" i="2"/>
  <c r="Q371" i="2"/>
  <c r="R371" i="2"/>
  <c r="S371" i="2"/>
  <c r="T371" i="2"/>
  <c r="U371" i="2"/>
  <c r="V371" i="2"/>
  <c r="W371" i="2"/>
  <c r="X371" i="2"/>
  <c r="Y371" i="2"/>
  <c r="Z371" i="2"/>
  <c r="B1" i="31"/>
  <c r="C1" i="31"/>
  <c r="D1" i="31"/>
  <c r="E1" i="31"/>
  <c r="F1" i="31"/>
  <c r="G1" i="31"/>
  <c r="H1" i="31"/>
  <c r="I1" i="31"/>
  <c r="J1" i="31"/>
  <c r="K1" i="31"/>
  <c r="L1" i="31"/>
  <c r="M1" i="31"/>
  <c r="N1" i="31"/>
  <c r="O1" i="31"/>
  <c r="P1" i="31"/>
  <c r="Q1" i="31"/>
  <c r="R1" i="31"/>
  <c r="S1" i="31"/>
  <c r="T1" i="31"/>
  <c r="U1" i="31"/>
  <c r="V1" i="31"/>
  <c r="W1" i="31"/>
  <c r="K2" i="31"/>
  <c r="K3" i="31"/>
  <c r="L3" i="31"/>
  <c r="T3" i="31"/>
  <c r="B6" i="31"/>
  <c r="I6" i="31"/>
  <c r="J6" i="31"/>
  <c r="K6" i="31"/>
  <c r="L6" i="31"/>
  <c r="M6" i="31"/>
  <c r="N6" i="31"/>
  <c r="P6" i="31"/>
  <c r="Q6" i="31"/>
  <c r="R6" i="31"/>
  <c r="S6" i="31"/>
  <c r="T6" i="31"/>
  <c r="U6" i="31"/>
  <c r="V6" i="31"/>
  <c r="W6" i="31"/>
  <c r="A7" i="31"/>
  <c r="B7" i="31"/>
  <c r="I7" i="31"/>
  <c r="J7" i="31"/>
  <c r="K7" i="31"/>
  <c r="L7" i="31"/>
  <c r="M7" i="31"/>
  <c r="N7" i="31"/>
  <c r="P7" i="31"/>
  <c r="Q7" i="31"/>
  <c r="R7" i="31"/>
  <c r="S7" i="31"/>
  <c r="T7" i="31"/>
  <c r="U7" i="31"/>
  <c r="V7" i="31"/>
  <c r="W7" i="31"/>
  <c r="A8" i="31"/>
  <c r="B8" i="31"/>
  <c r="I8" i="31"/>
  <c r="J8" i="31"/>
  <c r="K8" i="31"/>
  <c r="L8" i="31"/>
  <c r="M8" i="31"/>
  <c r="N8" i="31"/>
  <c r="P8" i="31"/>
  <c r="Q8" i="31"/>
  <c r="R8" i="31"/>
  <c r="S8" i="31"/>
  <c r="T8" i="31"/>
  <c r="U8" i="31"/>
  <c r="V8" i="31"/>
  <c r="W8" i="31"/>
  <c r="A9" i="31"/>
  <c r="B9" i="31"/>
  <c r="I9" i="31"/>
  <c r="J9" i="31"/>
  <c r="K9" i="31"/>
  <c r="L9" i="31"/>
  <c r="M9" i="31"/>
  <c r="N9" i="31"/>
  <c r="P9" i="31"/>
  <c r="Q9" i="31"/>
  <c r="R9" i="31"/>
  <c r="S9" i="31"/>
  <c r="T9" i="31"/>
  <c r="U9" i="31"/>
  <c r="V9" i="31"/>
  <c r="W9" i="31"/>
  <c r="A10" i="31"/>
  <c r="B10" i="31"/>
  <c r="I10" i="31"/>
  <c r="J10" i="31"/>
  <c r="K10" i="31"/>
  <c r="L10" i="31"/>
  <c r="M10" i="31"/>
  <c r="N10" i="31"/>
  <c r="P10" i="31"/>
  <c r="Q10" i="31"/>
  <c r="R10" i="31"/>
  <c r="S10" i="31"/>
  <c r="T10" i="31"/>
  <c r="U10" i="31"/>
  <c r="V10" i="31"/>
  <c r="W10" i="31"/>
  <c r="A11" i="31"/>
  <c r="B11" i="31"/>
  <c r="I11" i="31"/>
  <c r="J11" i="31"/>
  <c r="K11" i="31"/>
  <c r="L11" i="31"/>
  <c r="M11" i="31"/>
  <c r="N11" i="31"/>
  <c r="P11" i="31"/>
  <c r="Q11" i="31"/>
  <c r="R11" i="31"/>
  <c r="S11" i="31"/>
  <c r="T11" i="31"/>
  <c r="U11" i="31"/>
  <c r="V11" i="31"/>
  <c r="W11" i="31"/>
  <c r="A12" i="31"/>
  <c r="B12" i="31"/>
  <c r="I12" i="31"/>
  <c r="J12" i="31"/>
  <c r="K12" i="31"/>
  <c r="L12" i="31"/>
  <c r="M12" i="31"/>
  <c r="N12" i="31"/>
  <c r="P12" i="31"/>
  <c r="Q12" i="31"/>
  <c r="R12" i="31"/>
  <c r="S12" i="31"/>
  <c r="T12" i="31"/>
  <c r="U12" i="31"/>
  <c r="V12" i="31"/>
  <c r="W12" i="31"/>
  <c r="A13" i="31"/>
  <c r="B13" i="31"/>
  <c r="I13" i="31"/>
  <c r="J13" i="31"/>
  <c r="K13" i="31"/>
  <c r="L13" i="31"/>
  <c r="M13" i="31"/>
  <c r="N13" i="31"/>
  <c r="P13" i="31"/>
  <c r="Q13" i="31"/>
  <c r="R13" i="31"/>
  <c r="S13" i="31"/>
  <c r="T13" i="31"/>
  <c r="U13" i="31"/>
  <c r="V13" i="31"/>
  <c r="W13" i="31"/>
  <c r="A14" i="31"/>
  <c r="B14" i="31"/>
  <c r="I14" i="31"/>
  <c r="J14" i="31"/>
  <c r="K14" i="31"/>
  <c r="L14" i="31"/>
  <c r="M14" i="31"/>
  <c r="N14" i="31"/>
  <c r="P14" i="31"/>
  <c r="Q14" i="31"/>
  <c r="R14" i="31"/>
  <c r="S14" i="31"/>
  <c r="T14" i="31"/>
  <c r="U14" i="31"/>
  <c r="V14" i="31"/>
  <c r="W14" i="31"/>
  <c r="A15" i="31"/>
  <c r="B15" i="31"/>
  <c r="I15" i="31"/>
  <c r="J15" i="31"/>
  <c r="K15" i="31"/>
  <c r="L15" i="31"/>
  <c r="M15" i="31"/>
  <c r="N15" i="31"/>
  <c r="P15" i="31"/>
  <c r="Q15" i="31"/>
  <c r="R15" i="31"/>
  <c r="S15" i="31"/>
  <c r="T15" i="31"/>
  <c r="U15" i="31"/>
  <c r="V15" i="31"/>
  <c r="W15" i="31"/>
  <c r="A16" i="31"/>
  <c r="B16" i="31"/>
  <c r="I16" i="31"/>
  <c r="J16" i="31"/>
  <c r="K16" i="31"/>
  <c r="L16" i="31"/>
  <c r="M16" i="31"/>
  <c r="N16" i="31"/>
  <c r="P16" i="31"/>
  <c r="Q16" i="31"/>
  <c r="R16" i="31"/>
  <c r="S16" i="31"/>
  <c r="T16" i="31"/>
  <c r="U16" i="31"/>
  <c r="V16" i="31"/>
  <c r="W16" i="31"/>
  <c r="A17" i="31"/>
  <c r="B17" i="31"/>
  <c r="I17" i="31"/>
  <c r="J17" i="31"/>
  <c r="K17" i="31"/>
  <c r="L17" i="31"/>
  <c r="M17" i="31"/>
  <c r="N17" i="31"/>
  <c r="P17" i="31"/>
  <c r="Q17" i="31"/>
  <c r="R17" i="31"/>
  <c r="S17" i="31"/>
  <c r="T17" i="31"/>
  <c r="U17" i="31"/>
  <c r="V17" i="31"/>
  <c r="W17" i="31"/>
  <c r="A18" i="31"/>
  <c r="B18" i="31"/>
  <c r="I18" i="31"/>
  <c r="J18" i="31"/>
  <c r="K18" i="31"/>
  <c r="L18" i="31"/>
  <c r="M18" i="31"/>
  <c r="N18" i="31"/>
  <c r="P18" i="31"/>
  <c r="Q18" i="31"/>
  <c r="R18" i="31"/>
  <c r="S18" i="31"/>
  <c r="T18" i="31"/>
  <c r="U18" i="31"/>
  <c r="V18" i="31"/>
  <c r="W18" i="31"/>
  <c r="A19" i="31"/>
  <c r="B19" i="31"/>
  <c r="I19" i="31"/>
  <c r="J19" i="31"/>
  <c r="K19" i="31"/>
  <c r="L19" i="31"/>
  <c r="M19" i="31"/>
  <c r="N19" i="31"/>
  <c r="P19" i="31"/>
  <c r="Q19" i="31"/>
  <c r="R19" i="31"/>
  <c r="S19" i="31"/>
  <c r="T19" i="31"/>
  <c r="U19" i="31"/>
  <c r="V19" i="31"/>
  <c r="W19" i="31"/>
  <c r="A20" i="31"/>
  <c r="B20" i="31"/>
  <c r="I20" i="31"/>
  <c r="J20" i="31"/>
  <c r="K20" i="31"/>
  <c r="L20" i="31"/>
  <c r="M20" i="31"/>
  <c r="N20" i="31"/>
  <c r="P20" i="31"/>
  <c r="Q20" i="31"/>
  <c r="R20" i="31"/>
  <c r="S20" i="31"/>
  <c r="T20" i="31"/>
  <c r="U20" i="31"/>
  <c r="V20" i="31"/>
  <c r="W20" i="31"/>
  <c r="A21" i="31"/>
  <c r="B21" i="31"/>
  <c r="I21" i="31"/>
  <c r="J21" i="31"/>
  <c r="K21" i="31"/>
  <c r="L21" i="31"/>
  <c r="M21" i="31"/>
  <c r="N21" i="31"/>
  <c r="P21" i="31"/>
  <c r="Q21" i="31"/>
  <c r="R21" i="31"/>
  <c r="S21" i="31"/>
  <c r="T21" i="31"/>
  <c r="U21" i="31"/>
  <c r="V21" i="31"/>
  <c r="W21" i="31"/>
  <c r="A22" i="31"/>
  <c r="B22" i="31"/>
  <c r="I22" i="31"/>
  <c r="J22" i="31"/>
  <c r="K22" i="31"/>
  <c r="L22" i="31"/>
  <c r="M22" i="31"/>
  <c r="N22" i="31"/>
  <c r="P22" i="31"/>
  <c r="Q22" i="31"/>
  <c r="R22" i="31"/>
  <c r="S22" i="31"/>
  <c r="T22" i="31"/>
  <c r="U22" i="31"/>
  <c r="V22" i="31"/>
  <c r="W22" i="31"/>
  <c r="A23" i="31"/>
  <c r="B23" i="31"/>
  <c r="I23" i="31"/>
  <c r="J23" i="31"/>
  <c r="K23" i="31"/>
  <c r="L23" i="31"/>
  <c r="M23" i="31"/>
  <c r="N23" i="31"/>
  <c r="P23" i="31"/>
  <c r="Q23" i="31"/>
  <c r="R23" i="31"/>
  <c r="S23" i="31"/>
  <c r="T23" i="31"/>
  <c r="U23" i="31"/>
  <c r="V23" i="31"/>
  <c r="W23" i="31"/>
  <c r="A24" i="31"/>
  <c r="B24" i="31"/>
  <c r="I24" i="31"/>
  <c r="J24" i="31"/>
  <c r="K24" i="31"/>
  <c r="L24" i="31"/>
  <c r="M24" i="31"/>
  <c r="N24" i="31"/>
  <c r="P24" i="31"/>
  <c r="Q24" i="31"/>
  <c r="R24" i="31"/>
  <c r="S24" i="31"/>
  <c r="T24" i="31"/>
  <c r="U24" i="31"/>
  <c r="V24" i="31"/>
  <c r="W24" i="31"/>
  <c r="A25" i="31"/>
  <c r="B25" i="31"/>
  <c r="I25" i="31"/>
  <c r="J25" i="31"/>
  <c r="K25" i="31"/>
  <c r="L25" i="31"/>
  <c r="M25" i="31"/>
  <c r="N25" i="31"/>
  <c r="P25" i="31"/>
  <c r="Q25" i="31"/>
  <c r="R25" i="31"/>
  <c r="S25" i="31"/>
  <c r="T25" i="31"/>
  <c r="U25" i="31"/>
  <c r="V25" i="31"/>
  <c r="W25" i="31"/>
  <c r="A26" i="31"/>
  <c r="B26" i="31"/>
  <c r="I26" i="31"/>
  <c r="J26" i="31"/>
  <c r="K26" i="31"/>
  <c r="L26" i="31"/>
  <c r="M26" i="31"/>
  <c r="N26" i="31"/>
  <c r="P26" i="31"/>
  <c r="Q26" i="31"/>
  <c r="R26" i="31"/>
  <c r="S26" i="31"/>
  <c r="T26" i="31"/>
  <c r="U26" i="31"/>
  <c r="V26" i="31"/>
  <c r="W26" i="31"/>
  <c r="A27" i="31"/>
  <c r="B27" i="31"/>
  <c r="I27" i="31"/>
  <c r="J27" i="31"/>
  <c r="K27" i="31"/>
  <c r="L27" i="31"/>
  <c r="M27" i="31"/>
  <c r="N27" i="31"/>
  <c r="P27" i="31"/>
  <c r="Q27" i="31"/>
  <c r="R27" i="31"/>
  <c r="S27" i="31"/>
  <c r="T27" i="31"/>
  <c r="U27" i="31"/>
  <c r="V27" i="31"/>
  <c r="W27" i="31"/>
  <c r="A28" i="31"/>
  <c r="B28" i="31"/>
  <c r="I28" i="31"/>
  <c r="J28" i="31"/>
  <c r="K28" i="31"/>
  <c r="L28" i="31"/>
  <c r="M28" i="31"/>
  <c r="N28" i="31"/>
  <c r="P28" i="31"/>
  <c r="Q28" i="31"/>
  <c r="R28" i="31"/>
  <c r="S28" i="31"/>
  <c r="T28" i="31"/>
  <c r="U28" i="31"/>
  <c r="V28" i="31"/>
  <c r="W28" i="31"/>
  <c r="A29" i="31"/>
  <c r="B29" i="31"/>
  <c r="I29" i="31"/>
  <c r="J29" i="31"/>
  <c r="K29" i="31"/>
  <c r="L29" i="31"/>
  <c r="M29" i="31"/>
  <c r="N29" i="31"/>
  <c r="P29" i="31"/>
  <c r="Q29" i="31"/>
  <c r="R29" i="31"/>
  <c r="S29" i="31"/>
  <c r="T29" i="31"/>
  <c r="U29" i="31"/>
  <c r="V29" i="31"/>
  <c r="W29" i="31"/>
  <c r="A30" i="31"/>
  <c r="B30" i="31"/>
  <c r="I30" i="31"/>
  <c r="J30" i="31"/>
  <c r="K30" i="31"/>
  <c r="L30" i="31"/>
  <c r="M30" i="31"/>
  <c r="N30" i="31"/>
  <c r="P30" i="31"/>
  <c r="Q30" i="31"/>
  <c r="R30" i="31"/>
  <c r="S30" i="31"/>
  <c r="T30" i="31"/>
  <c r="U30" i="31"/>
  <c r="V30" i="31"/>
  <c r="W30" i="31"/>
  <c r="A31" i="31"/>
  <c r="B31" i="31"/>
  <c r="I31" i="31"/>
  <c r="J31" i="31"/>
  <c r="K31" i="31"/>
  <c r="L31" i="31"/>
  <c r="M31" i="31"/>
  <c r="N31" i="31"/>
  <c r="P31" i="31"/>
  <c r="Q31" i="31"/>
  <c r="R31" i="31"/>
  <c r="S31" i="31"/>
  <c r="T31" i="31"/>
  <c r="U31" i="31"/>
  <c r="V31" i="31"/>
  <c r="W31" i="31"/>
  <c r="A32" i="31"/>
  <c r="B32" i="31"/>
  <c r="I32" i="31"/>
  <c r="J32" i="31"/>
  <c r="K32" i="31"/>
  <c r="L32" i="31"/>
  <c r="M32" i="31"/>
  <c r="N32" i="31"/>
  <c r="P32" i="31"/>
  <c r="Q32" i="31"/>
  <c r="R32" i="31"/>
  <c r="S32" i="31"/>
  <c r="T32" i="31"/>
  <c r="U32" i="31"/>
  <c r="V32" i="31"/>
  <c r="W32" i="31"/>
  <c r="A33" i="31"/>
  <c r="B33" i="31"/>
  <c r="I33" i="31"/>
  <c r="J33" i="31"/>
  <c r="K33" i="31"/>
  <c r="L33" i="31"/>
  <c r="M33" i="31"/>
  <c r="N33" i="31"/>
  <c r="P33" i="31"/>
  <c r="Q33" i="31"/>
  <c r="R33" i="31"/>
  <c r="S33" i="31"/>
  <c r="T33" i="31"/>
  <c r="U33" i="31"/>
  <c r="V33" i="31"/>
  <c r="W33" i="31"/>
  <c r="A34" i="31"/>
  <c r="B34" i="31"/>
  <c r="I34" i="31"/>
  <c r="J34" i="31"/>
  <c r="K34" i="31"/>
  <c r="L34" i="31"/>
  <c r="M34" i="31"/>
  <c r="N34" i="31"/>
  <c r="P34" i="31"/>
  <c r="Q34" i="31"/>
  <c r="R34" i="31"/>
  <c r="S34" i="31"/>
  <c r="T34" i="31"/>
  <c r="U34" i="31"/>
  <c r="V34" i="31"/>
  <c r="W34" i="31"/>
  <c r="A35" i="31"/>
  <c r="B35" i="31"/>
  <c r="I35" i="31"/>
  <c r="J35" i="31"/>
  <c r="K35" i="31"/>
  <c r="L35" i="31"/>
  <c r="M35" i="31"/>
  <c r="N35" i="31"/>
  <c r="P35" i="31"/>
  <c r="Q35" i="31"/>
  <c r="R35" i="31"/>
  <c r="S35" i="31"/>
  <c r="T35" i="31"/>
  <c r="U35" i="31"/>
  <c r="V35" i="31"/>
  <c r="W35" i="31"/>
  <c r="A36" i="31"/>
  <c r="B36" i="31"/>
  <c r="I36" i="31"/>
  <c r="J36" i="31"/>
  <c r="K36" i="31"/>
  <c r="L36" i="31"/>
  <c r="M36" i="31"/>
  <c r="N36" i="31"/>
  <c r="P36" i="31"/>
  <c r="Q36" i="31"/>
  <c r="R36" i="31"/>
  <c r="S36" i="31"/>
  <c r="T36" i="31"/>
  <c r="U36" i="31"/>
  <c r="V36" i="31"/>
  <c r="W36" i="31"/>
  <c r="A37" i="31"/>
  <c r="B37" i="31"/>
  <c r="I37" i="31"/>
  <c r="J37" i="31"/>
  <c r="K37" i="31"/>
  <c r="L37" i="31"/>
  <c r="M37" i="31"/>
  <c r="N37" i="31"/>
  <c r="P37" i="31"/>
  <c r="Q37" i="31"/>
  <c r="R37" i="31"/>
  <c r="S37" i="31"/>
  <c r="T37" i="31"/>
  <c r="U37" i="31"/>
  <c r="V37" i="31"/>
  <c r="W37" i="31"/>
  <c r="A38" i="31"/>
  <c r="B38" i="31"/>
  <c r="I38" i="31"/>
  <c r="J38" i="31"/>
  <c r="K38" i="31"/>
  <c r="L38" i="31"/>
  <c r="M38" i="31"/>
  <c r="N38" i="31"/>
  <c r="P38" i="31"/>
  <c r="Q38" i="31"/>
  <c r="R38" i="31"/>
  <c r="S38" i="31"/>
  <c r="T38" i="31"/>
  <c r="U38" i="31"/>
  <c r="V38" i="31"/>
  <c r="W38" i="31"/>
  <c r="A39" i="31"/>
  <c r="B39" i="31"/>
  <c r="I39" i="31"/>
  <c r="J39" i="31"/>
  <c r="K39" i="31"/>
  <c r="L39" i="31"/>
  <c r="M39" i="31"/>
  <c r="N39" i="31"/>
  <c r="P39" i="31"/>
  <c r="Q39" i="31"/>
  <c r="R39" i="31"/>
  <c r="S39" i="31"/>
  <c r="T39" i="31"/>
  <c r="U39" i="31"/>
  <c r="V39" i="31"/>
  <c r="W39" i="31"/>
  <c r="A40" i="31"/>
  <c r="B40" i="31"/>
  <c r="I40" i="31"/>
  <c r="J40" i="31"/>
  <c r="K40" i="31"/>
  <c r="L40" i="31"/>
  <c r="M40" i="31"/>
  <c r="N40" i="31"/>
  <c r="P40" i="31"/>
  <c r="Q40" i="31"/>
  <c r="R40" i="31"/>
  <c r="S40" i="31"/>
  <c r="T40" i="31"/>
  <c r="U40" i="31"/>
  <c r="V40" i="31"/>
  <c r="W40" i="31"/>
  <c r="A41" i="31"/>
  <c r="B41" i="31"/>
  <c r="I41" i="31"/>
  <c r="J41" i="31"/>
  <c r="K41" i="31"/>
  <c r="L41" i="31"/>
  <c r="M41" i="31"/>
  <c r="N41" i="31"/>
  <c r="P41" i="31"/>
  <c r="Q41" i="31"/>
  <c r="R41" i="31"/>
  <c r="S41" i="31"/>
  <c r="T41" i="31"/>
  <c r="U41" i="31"/>
  <c r="V41" i="31"/>
  <c r="W41" i="31"/>
  <c r="A42" i="31"/>
  <c r="B42" i="31"/>
  <c r="I42" i="31"/>
  <c r="J42" i="31"/>
  <c r="K42" i="31"/>
  <c r="L42" i="31"/>
  <c r="M42" i="31"/>
  <c r="N42" i="31"/>
  <c r="P42" i="31"/>
  <c r="Q42" i="31"/>
  <c r="R42" i="31"/>
  <c r="S42" i="31"/>
  <c r="T42" i="31"/>
  <c r="U42" i="31"/>
  <c r="V42" i="31"/>
  <c r="W42" i="31"/>
  <c r="A43" i="31"/>
  <c r="B43" i="31"/>
  <c r="I43" i="31"/>
  <c r="J43" i="31"/>
  <c r="K43" i="31"/>
  <c r="L43" i="31"/>
  <c r="M43" i="31"/>
  <c r="N43" i="31"/>
  <c r="P43" i="31"/>
  <c r="Q43" i="31"/>
  <c r="R43" i="31"/>
  <c r="S43" i="31"/>
  <c r="T43" i="31"/>
  <c r="U43" i="31"/>
  <c r="V43" i="31"/>
  <c r="W43" i="31"/>
  <c r="A44" i="31"/>
  <c r="B44" i="31"/>
  <c r="I44" i="31"/>
  <c r="J44" i="31"/>
  <c r="K44" i="31"/>
  <c r="L44" i="31"/>
  <c r="M44" i="31"/>
  <c r="N44" i="31"/>
  <c r="P44" i="31"/>
  <c r="Q44" i="31"/>
  <c r="R44" i="31"/>
  <c r="S44" i="31"/>
  <c r="T44" i="31"/>
  <c r="U44" i="31"/>
  <c r="V44" i="31"/>
  <c r="W44" i="31"/>
  <c r="A45" i="31"/>
  <c r="B45" i="31"/>
  <c r="I45" i="31"/>
  <c r="J45" i="31"/>
  <c r="K45" i="31"/>
  <c r="L45" i="31"/>
  <c r="M45" i="31"/>
  <c r="N45" i="31"/>
  <c r="P45" i="31"/>
  <c r="Q45" i="31"/>
  <c r="R45" i="31"/>
  <c r="S45" i="31"/>
  <c r="T45" i="31"/>
  <c r="U45" i="31"/>
  <c r="V45" i="31"/>
  <c r="W45" i="31"/>
  <c r="A46" i="31"/>
  <c r="B46" i="31"/>
  <c r="I46" i="31"/>
  <c r="J46" i="31"/>
  <c r="K46" i="31"/>
  <c r="L46" i="31"/>
  <c r="M46" i="31"/>
  <c r="N46" i="31"/>
  <c r="P46" i="31"/>
  <c r="Q46" i="31"/>
  <c r="R46" i="31"/>
  <c r="S46" i="31"/>
  <c r="T46" i="31"/>
  <c r="U46" i="31"/>
  <c r="V46" i="31"/>
  <c r="W46" i="31"/>
  <c r="A47" i="31"/>
  <c r="B47" i="31"/>
  <c r="I47" i="31"/>
  <c r="J47" i="31"/>
  <c r="K47" i="31"/>
  <c r="L47" i="31"/>
  <c r="M47" i="31"/>
  <c r="N47" i="31"/>
  <c r="P47" i="31"/>
  <c r="Q47" i="31"/>
  <c r="R47" i="31"/>
  <c r="S47" i="31"/>
  <c r="T47" i="31"/>
  <c r="U47" i="31"/>
  <c r="V47" i="31"/>
  <c r="W47" i="31"/>
  <c r="A48" i="31"/>
  <c r="B48" i="31"/>
  <c r="I48" i="31"/>
  <c r="J48" i="31"/>
  <c r="K48" i="31"/>
  <c r="L48" i="31"/>
  <c r="M48" i="31"/>
  <c r="N48" i="31"/>
  <c r="P48" i="31"/>
  <c r="Q48" i="31"/>
  <c r="R48" i="31"/>
  <c r="S48" i="31"/>
  <c r="T48" i="31"/>
  <c r="U48" i="31"/>
  <c r="V48" i="31"/>
  <c r="W48" i="31"/>
  <c r="A49" i="31"/>
  <c r="B49" i="31"/>
  <c r="I49" i="31"/>
  <c r="J49" i="31"/>
  <c r="K49" i="31"/>
  <c r="L49" i="31"/>
  <c r="M49" i="31"/>
  <c r="N49" i="31"/>
  <c r="P49" i="31"/>
  <c r="Q49" i="31"/>
  <c r="R49" i="31"/>
  <c r="S49" i="31"/>
  <c r="T49" i="31"/>
  <c r="U49" i="31"/>
  <c r="V49" i="31"/>
  <c r="W49" i="31"/>
  <c r="A50" i="31"/>
  <c r="B50" i="31"/>
  <c r="I50" i="31"/>
  <c r="J50" i="31"/>
  <c r="K50" i="31"/>
  <c r="L50" i="31"/>
  <c r="M50" i="31"/>
  <c r="N50" i="31"/>
  <c r="P50" i="31"/>
  <c r="Q50" i="31"/>
  <c r="R50" i="31"/>
  <c r="S50" i="31"/>
  <c r="T50" i="31"/>
  <c r="U50" i="31"/>
  <c r="V50" i="31"/>
  <c r="W50" i="31"/>
  <c r="A51" i="31"/>
  <c r="B51" i="31"/>
  <c r="I51" i="31"/>
  <c r="J51" i="31"/>
  <c r="K51" i="31"/>
  <c r="L51" i="31"/>
  <c r="M51" i="31"/>
  <c r="N51" i="31"/>
  <c r="P51" i="31"/>
  <c r="Q51" i="31"/>
  <c r="R51" i="31"/>
  <c r="S51" i="31"/>
  <c r="T51" i="31"/>
  <c r="U51" i="31"/>
  <c r="V51" i="31"/>
  <c r="W51" i="31"/>
  <c r="A52" i="31"/>
  <c r="B52" i="31"/>
  <c r="I52" i="31"/>
  <c r="J52" i="31"/>
  <c r="K52" i="31"/>
  <c r="L52" i="31"/>
  <c r="M52" i="31"/>
  <c r="N52" i="31"/>
  <c r="P52" i="31"/>
  <c r="Q52" i="31"/>
  <c r="R52" i="31"/>
  <c r="S52" i="31"/>
  <c r="T52" i="31"/>
  <c r="U52" i="31"/>
  <c r="V52" i="31"/>
  <c r="W52" i="31"/>
  <c r="A53" i="31"/>
  <c r="B53" i="31"/>
  <c r="I53" i="31"/>
  <c r="J53" i="31"/>
  <c r="K53" i="31"/>
  <c r="L53" i="31"/>
  <c r="M53" i="31"/>
  <c r="N53" i="31"/>
  <c r="P53" i="31"/>
  <c r="Q53" i="31"/>
  <c r="R53" i="31"/>
  <c r="S53" i="31"/>
  <c r="T53" i="31"/>
  <c r="U53" i="31"/>
  <c r="V53" i="31"/>
  <c r="W53" i="31"/>
  <c r="A54" i="31"/>
  <c r="B54" i="31"/>
  <c r="I54" i="31"/>
  <c r="J54" i="31"/>
  <c r="K54" i="31"/>
  <c r="L54" i="31"/>
  <c r="M54" i="31"/>
  <c r="N54" i="31"/>
  <c r="P54" i="31"/>
  <c r="Q54" i="31"/>
  <c r="R54" i="31"/>
  <c r="S54" i="31"/>
  <c r="T54" i="31"/>
  <c r="U54" i="31"/>
  <c r="V54" i="31"/>
  <c r="W54" i="31"/>
  <c r="A55" i="31"/>
  <c r="B55" i="31"/>
  <c r="I55" i="31"/>
  <c r="J55" i="31"/>
  <c r="K55" i="31"/>
  <c r="L55" i="31"/>
  <c r="M55" i="31"/>
  <c r="N55" i="31"/>
  <c r="P55" i="31"/>
  <c r="Q55" i="31"/>
  <c r="R55" i="31"/>
  <c r="S55" i="31"/>
  <c r="T55" i="31"/>
  <c r="U55" i="31"/>
  <c r="V55" i="31"/>
  <c r="W55" i="31"/>
  <c r="A56" i="31"/>
  <c r="B56" i="31"/>
  <c r="I56" i="31"/>
  <c r="J56" i="31"/>
  <c r="K56" i="31"/>
  <c r="L56" i="31"/>
  <c r="M56" i="31"/>
  <c r="N56" i="31"/>
  <c r="P56" i="31"/>
  <c r="Q56" i="31"/>
  <c r="R56" i="31"/>
  <c r="S56" i="31"/>
  <c r="T56" i="31"/>
  <c r="U56" i="31"/>
  <c r="V56" i="31"/>
  <c r="W56" i="31"/>
  <c r="A57" i="31"/>
  <c r="B57" i="31"/>
  <c r="I57" i="31"/>
  <c r="J57" i="31"/>
  <c r="K57" i="31"/>
  <c r="L57" i="31"/>
  <c r="M57" i="31"/>
  <c r="N57" i="31"/>
  <c r="P57" i="31"/>
  <c r="Q57" i="31"/>
  <c r="R57" i="31"/>
  <c r="S57" i="31"/>
  <c r="T57" i="31"/>
  <c r="U57" i="31"/>
  <c r="V57" i="31"/>
  <c r="W57" i="31"/>
  <c r="A58" i="31"/>
  <c r="B58" i="31"/>
  <c r="I58" i="31"/>
  <c r="J58" i="31"/>
  <c r="K58" i="31"/>
  <c r="L58" i="31"/>
  <c r="M58" i="31"/>
  <c r="N58" i="31"/>
  <c r="P58" i="31"/>
  <c r="Q58" i="31"/>
  <c r="R58" i="31"/>
  <c r="S58" i="31"/>
  <c r="T58" i="31"/>
  <c r="U58" i="31"/>
  <c r="V58" i="31"/>
  <c r="W58" i="31"/>
  <c r="A59" i="31"/>
  <c r="B59" i="31"/>
  <c r="I59" i="31"/>
  <c r="J59" i="31"/>
  <c r="K59" i="31"/>
  <c r="L59" i="31"/>
  <c r="M59" i="31"/>
  <c r="N59" i="31"/>
  <c r="P59" i="31"/>
  <c r="Q59" i="31"/>
  <c r="R59" i="31"/>
  <c r="S59" i="31"/>
  <c r="T59" i="31"/>
  <c r="U59" i="31"/>
  <c r="V59" i="31"/>
  <c r="W59" i="31"/>
  <c r="A60" i="31"/>
  <c r="B60" i="31"/>
  <c r="I60" i="31"/>
  <c r="J60" i="31"/>
  <c r="K60" i="31"/>
  <c r="L60" i="31"/>
  <c r="M60" i="31"/>
  <c r="N60" i="31"/>
  <c r="P60" i="31"/>
  <c r="Q60" i="31"/>
  <c r="R60" i="31"/>
  <c r="S60" i="31"/>
  <c r="T60" i="31"/>
  <c r="U60" i="31"/>
  <c r="V60" i="31"/>
  <c r="W60" i="31"/>
  <c r="A61" i="31"/>
  <c r="B61" i="31"/>
  <c r="I61" i="31"/>
  <c r="J61" i="31"/>
  <c r="K61" i="31"/>
  <c r="L61" i="31"/>
  <c r="M61" i="31"/>
  <c r="N61" i="31"/>
  <c r="P61" i="31"/>
  <c r="Q61" i="31"/>
  <c r="R61" i="31"/>
  <c r="S61" i="31"/>
  <c r="T61" i="31"/>
  <c r="U61" i="31"/>
  <c r="V61" i="31"/>
  <c r="W61" i="31"/>
  <c r="A62" i="31"/>
  <c r="B62" i="31"/>
  <c r="I62" i="31"/>
  <c r="J62" i="31"/>
  <c r="K62" i="31"/>
  <c r="L62" i="31"/>
  <c r="M62" i="31"/>
  <c r="N62" i="31"/>
  <c r="P62" i="31"/>
  <c r="Q62" i="31"/>
  <c r="R62" i="31"/>
  <c r="S62" i="31"/>
  <c r="T62" i="31"/>
  <c r="U62" i="31"/>
  <c r="V62" i="31"/>
  <c r="W62" i="31"/>
  <c r="A63" i="31"/>
  <c r="B63" i="31"/>
  <c r="I63" i="31"/>
  <c r="J63" i="31"/>
  <c r="K63" i="31"/>
  <c r="L63" i="31"/>
  <c r="M63" i="31"/>
  <c r="N63" i="31"/>
  <c r="P63" i="31"/>
  <c r="Q63" i="31"/>
  <c r="R63" i="31"/>
  <c r="S63" i="31"/>
  <c r="T63" i="31"/>
  <c r="U63" i="31"/>
  <c r="V63" i="31"/>
  <c r="W63" i="31"/>
  <c r="A64" i="31"/>
  <c r="B64" i="31"/>
  <c r="I64" i="31"/>
  <c r="J64" i="31"/>
  <c r="K64" i="31"/>
  <c r="L64" i="31"/>
  <c r="M64" i="31"/>
  <c r="N64" i="31"/>
  <c r="P64" i="31"/>
  <c r="Q64" i="31"/>
  <c r="R64" i="31"/>
  <c r="S64" i="31"/>
  <c r="T64" i="31"/>
  <c r="U64" i="31"/>
  <c r="V64" i="31"/>
  <c r="W64" i="31"/>
  <c r="A65" i="31"/>
  <c r="B65" i="31"/>
  <c r="I65" i="31"/>
  <c r="J65" i="31"/>
  <c r="K65" i="31"/>
  <c r="L65" i="31"/>
  <c r="M65" i="31"/>
  <c r="N65" i="31"/>
  <c r="P65" i="31"/>
  <c r="Q65" i="31"/>
  <c r="R65" i="31"/>
  <c r="S65" i="31"/>
  <c r="T65" i="31"/>
  <c r="U65" i="31"/>
  <c r="V65" i="31"/>
  <c r="W65" i="31"/>
  <c r="A66" i="31"/>
  <c r="B66" i="31"/>
  <c r="I66" i="31"/>
  <c r="J66" i="31"/>
  <c r="K66" i="31"/>
  <c r="L66" i="31"/>
  <c r="M66" i="31"/>
  <c r="N66" i="31"/>
  <c r="P66" i="31"/>
  <c r="Q66" i="31"/>
  <c r="R66" i="31"/>
  <c r="S66" i="31"/>
  <c r="T66" i="31"/>
  <c r="U66" i="31"/>
  <c r="V66" i="31"/>
  <c r="W66" i="31"/>
  <c r="A67" i="31"/>
  <c r="B67" i="31"/>
  <c r="I67" i="31"/>
  <c r="J67" i="31"/>
  <c r="K67" i="31"/>
  <c r="L67" i="31"/>
  <c r="M67" i="31"/>
  <c r="N67" i="31"/>
  <c r="P67" i="31"/>
  <c r="Q67" i="31"/>
  <c r="R67" i="31"/>
  <c r="S67" i="31"/>
  <c r="T67" i="31"/>
  <c r="U67" i="31"/>
  <c r="V67" i="31"/>
  <c r="W67" i="31"/>
  <c r="A68" i="31"/>
  <c r="B68" i="31"/>
  <c r="I68" i="31"/>
  <c r="J68" i="31"/>
  <c r="K68" i="31"/>
  <c r="L68" i="31"/>
  <c r="M68" i="31"/>
  <c r="N68" i="31"/>
  <c r="P68" i="31"/>
  <c r="Q68" i="31"/>
  <c r="R68" i="31"/>
  <c r="S68" i="31"/>
  <c r="T68" i="31"/>
  <c r="U68" i="31"/>
  <c r="V68" i="31"/>
  <c r="W68" i="31"/>
  <c r="A69" i="31"/>
  <c r="B69" i="31"/>
  <c r="I69" i="31"/>
  <c r="J69" i="31"/>
  <c r="K69" i="31"/>
  <c r="L69" i="31"/>
  <c r="M69" i="31"/>
  <c r="N69" i="31"/>
  <c r="P69" i="31"/>
  <c r="Q69" i="31"/>
  <c r="R69" i="31"/>
  <c r="S69" i="31"/>
  <c r="T69" i="31"/>
  <c r="U69" i="31"/>
  <c r="V69" i="31"/>
  <c r="W69" i="31"/>
  <c r="A70" i="31"/>
  <c r="B70" i="31"/>
  <c r="I70" i="31"/>
  <c r="J70" i="31"/>
  <c r="K70" i="31"/>
  <c r="L70" i="31"/>
  <c r="M70" i="31"/>
  <c r="N70" i="31"/>
  <c r="P70" i="31"/>
  <c r="Q70" i="31"/>
  <c r="R70" i="31"/>
  <c r="S70" i="31"/>
  <c r="T70" i="31"/>
  <c r="U70" i="31"/>
  <c r="V70" i="31"/>
  <c r="W70" i="31"/>
  <c r="A71" i="31"/>
  <c r="B71" i="31"/>
  <c r="I71" i="31"/>
  <c r="J71" i="31"/>
  <c r="K71" i="31"/>
  <c r="L71" i="31"/>
  <c r="M71" i="31"/>
  <c r="N71" i="31"/>
  <c r="P71" i="31"/>
  <c r="Q71" i="31"/>
  <c r="R71" i="31"/>
  <c r="S71" i="31"/>
  <c r="T71" i="31"/>
  <c r="U71" i="31"/>
  <c r="V71" i="31"/>
  <c r="W71" i="31"/>
  <c r="A72" i="31"/>
  <c r="B72" i="31"/>
  <c r="I72" i="31"/>
  <c r="J72" i="31"/>
  <c r="K72" i="31"/>
  <c r="L72" i="31"/>
  <c r="M72" i="31"/>
  <c r="N72" i="31"/>
  <c r="P72" i="31"/>
  <c r="Q72" i="31"/>
  <c r="R72" i="31"/>
  <c r="S72" i="31"/>
  <c r="T72" i="31"/>
  <c r="U72" i="31"/>
  <c r="V72" i="31"/>
  <c r="W72" i="31"/>
  <c r="A73" i="31"/>
  <c r="B73" i="31"/>
  <c r="I73" i="31"/>
  <c r="J73" i="31"/>
  <c r="K73" i="31"/>
  <c r="L73" i="31"/>
  <c r="M73" i="31"/>
  <c r="N73" i="31"/>
  <c r="P73" i="31"/>
  <c r="Q73" i="31"/>
  <c r="R73" i="31"/>
  <c r="S73" i="31"/>
  <c r="T73" i="31"/>
  <c r="U73" i="31"/>
  <c r="V73" i="31"/>
  <c r="W73" i="31"/>
  <c r="A74" i="31"/>
  <c r="B74" i="31"/>
  <c r="I74" i="31"/>
  <c r="J74" i="31"/>
  <c r="K74" i="31"/>
  <c r="L74" i="31"/>
  <c r="M74" i="31"/>
  <c r="N74" i="31"/>
  <c r="P74" i="31"/>
  <c r="Q74" i="31"/>
  <c r="R74" i="31"/>
  <c r="S74" i="31"/>
  <c r="T74" i="31"/>
  <c r="U74" i="31"/>
  <c r="V74" i="31"/>
  <c r="W74" i="31"/>
  <c r="A75" i="31"/>
  <c r="B75" i="31"/>
  <c r="I75" i="31"/>
  <c r="J75" i="31"/>
  <c r="K75" i="31"/>
  <c r="L75" i="31"/>
  <c r="M75" i="31"/>
  <c r="N75" i="31"/>
  <c r="P75" i="31"/>
  <c r="Q75" i="31"/>
  <c r="R75" i="31"/>
  <c r="S75" i="31"/>
  <c r="T75" i="31"/>
  <c r="U75" i="31"/>
  <c r="V75" i="31"/>
  <c r="W75" i="31"/>
  <c r="A76" i="31"/>
  <c r="B76" i="31"/>
  <c r="I76" i="31"/>
  <c r="J76" i="31"/>
  <c r="K76" i="31"/>
  <c r="L76" i="31"/>
  <c r="M76" i="31"/>
  <c r="N76" i="31"/>
  <c r="P76" i="31"/>
  <c r="Q76" i="31"/>
  <c r="R76" i="31"/>
  <c r="S76" i="31"/>
  <c r="T76" i="31"/>
  <c r="U76" i="31"/>
  <c r="V76" i="31"/>
  <c r="W76" i="31"/>
  <c r="A77" i="31"/>
  <c r="B77" i="31"/>
  <c r="I77" i="31"/>
  <c r="J77" i="31"/>
  <c r="K77" i="31"/>
  <c r="L77" i="31"/>
  <c r="M77" i="31"/>
  <c r="N77" i="31"/>
  <c r="P77" i="31"/>
  <c r="Q77" i="31"/>
  <c r="R77" i="31"/>
  <c r="S77" i="31"/>
  <c r="T77" i="31"/>
  <c r="U77" i="31"/>
  <c r="V77" i="31"/>
  <c r="W77" i="31"/>
  <c r="A78" i="31"/>
  <c r="B78" i="31"/>
  <c r="I78" i="31"/>
  <c r="J78" i="31"/>
  <c r="K78" i="31"/>
  <c r="L78" i="31"/>
  <c r="M78" i="31"/>
  <c r="N78" i="31"/>
  <c r="P78" i="31"/>
  <c r="Q78" i="31"/>
  <c r="R78" i="31"/>
  <c r="S78" i="31"/>
  <c r="T78" i="31"/>
  <c r="U78" i="31"/>
  <c r="V78" i="31"/>
  <c r="W78" i="31"/>
  <c r="A79" i="31"/>
  <c r="B79" i="31"/>
  <c r="I79" i="31"/>
  <c r="J79" i="31"/>
  <c r="K79" i="31"/>
  <c r="L79" i="31"/>
  <c r="M79" i="31"/>
  <c r="N79" i="31"/>
  <c r="P79" i="31"/>
  <c r="Q79" i="31"/>
  <c r="R79" i="31"/>
  <c r="S79" i="31"/>
  <c r="T79" i="31"/>
  <c r="U79" i="31"/>
  <c r="V79" i="31"/>
  <c r="W79" i="31"/>
  <c r="A80" i="31"/>
  <c r="B80" i="31"/>
  <c r="I80" i="31"/>
  <c r="J80" i="31"/>
  <c r="K80" i="31"/>
  <c r="L80" i="31"/>
  <c r="M80" i="31"/>
  <c r="N80" i="31"/>
  <c r="P80" i="31"/>
  <c r="Q80" i="31"/>
  <c r="R80" i="31"/>
  <c r="S80" i="31"/>
  <c r="T80" i="31"/>
  <c r="U80" i="31"/>
  <c r="V80" i="31"/>
  <c r="W80" i="31"/>
  <c r="A81" i="31"/>
  <c r="B81" i="31"/>
  <c r="I81" i="31"/>
  <c r="J81" i="31"/>
  <c r="K81" i="31"/>
  <c r="L81" i="31"/>
  <c r="M81" i="31"/>
  <c r="N81" i="31"/>
  <c r="P81" i="31"/>
  <c r="Q81" i="31"/>
  <c r="R81" i="31"/>
  <c r="S81" i="31"/>
  <c r="T81" i="31"/>
  <c r="U81" i="31"/>
  <c r="V81" i="31"/>
  <c r="W81" i="31"/>
  <c r="A82" i="31"/>
  <c r="B82" i="31"/>
  <c r="I82" i="31"/>
  <c r="J82" i="31"/>
  <c r="K82" i="31"/>
  <c r="L82" i="31"/>
  <c r="M82" i="31"/>
  <c r="N82" i="31"/>
  <c r="P82" i="31"/>
  <c r="Q82" i="31"/>
  <c r="R82" i="31"/>
  <c r="S82" i="31"/>
  <c r="T82" i="31"/>
  <c r="U82" i="31"/>
  <c r="V82" i="31"/>
  <c r="W82" i="31"/>
  <c r="A83" i="31"/>
  <c r="B83" i="31"/>
  <c r="I83" i="31"/>
  <c r="J83" i="31"/>
  <c r="K83" i="31"/>
  <c r="L83" i="31"/>
  <c r="M83" i="31"/>
  <c r="N83" i="31"/>
  <c r="P83" i="31"/>
  <c r="Q83" i="31"/>
  <c r="R83" i="31"/>
  <c r="S83" i="31"/>
  <c r="T83" i="31"/>
  <c r="U83" i="31"/>
  <c r="V83" i="31"/>
  <c r="W83" i="31"/>
  <c r="A84" i="31"/>
  <c r="B84" i="31"/>
  <c r="I84" i="31"/>
  <c r="J84" i="31"/>
  <c r="K84" i="31"/>
  <c r="L84" i="31"/>
  <c r="M84" i="31"/>
  <c r="N84" i="31"/>
  <c r="P84" i="31"/>
  <c r="Q84" i="31"/>
  <c r="R84" i="31"/>
  <c r="S84" i="31"/>
  <c r="T84" i="31"/>
  <c r="U84" i="31"/>
  <c r="V84" i="31"/>
  <c r="W84" i="31"/>
  <c r="A85" i="31"/>
  <c r="B85" i="31"/>
  <c r="I85" i="31"/>
  <c r="J85" i="31"/>
  <c r="K85" i="31"/>
  <c r="L85" i="31"/>
  <c r="M85" i="31"/>
  <c r="N85" i="31"/>
  <c r="P85" i="31"/>
  <c r="Q85" i="31"/>
  <c r="R85" i="31"/>
  <c r="S85" i="31"/>
  <c r="T85" i="31"/>
  <c r="U85" i="31"/>
  <c r="V85" i="31"/>
  <c r="W85" i="31"/>
  <c r="A86" i="31"/>
  <c r="B86" i="31"/>
  <c r="I86" i="31"/>
  <c r="J86" i="31"/>
  <c r="K86" i="31"/>
  <c r="L86" i="31"/>
  <c r="M86" i="31"/>
  <c r="N86" i="31"/>
  <c r="P86" i="31"/>
  <c r="Q86" i="31"/>
  <c r="R86" i="31"/>
  <c r="S86" i="31"/>
  <c r="T86" i="31"/>
  <c r="U86" i="31"/>
  <c r="V86" i="31"/>
  <c r="W86" i="31"/>
  <c r="A87" i="31"/>
  <c r="B87" i="31"/>
  <c r="I87" i="31"/>
  <c r="J87" i="31"/>
  <c r="K87" i="31"/>
  <c r="L87" i="31"/>
  <c r="M87" i="31"/>
  <c r="N87" i="31"/>
  <c r="P87" i="31"/>
  <c r="Q87" i="31"/>
  <c r="R87" i="31"/>
  <c r="S87" i="31"/>
  <c r="T87" i="31"/>
  <c r="U87" i="31"/>
  <c r="V87" i="31"/>
  <c r="W87" i="31"/>
  <c r="A88" i="31"/>
  <c r="B88" i="31"/>
  <c r="I88" i="31"/>
  <c r="J88" i="31"/>
  <c r="K88" i="31"/>
  <c r="L88" i="31"/>
  <c r="M88" i="31"/>
  <c r="N88" i="31"/>
  <c r="P88" i="31"/>
  <c r="Q88" i="31"/>
  <c r="R88" i="31"/>
  <c r="S88" i="31"/>
  <c r="T88" i="31"/>
  <c r="U88" i="31"/>
  <c r="V88" i="31"/>
  <c r="W88" i="31"/>
  <c r="A89" i="31"/>
  <c r="B89" i="31"/>
  <c r="I89" i="31"/>
  <c r="J89" i="31"/>
  <c r="K89" i="31"/>
  <c r="L89" i="31"/>
  <c r="M89" i="31"/>
  <c r="N89" i="31"/>
  <c r="P89" i="31"/>
  <c r="Q89" i="31"/>
  <c r="R89" i="31"/>
  <c r="S89" i="31"/>
  <c r="T89" i="31"/>
  <c r="U89" i="31"/>
  <c r="V89" i="31"/>
  <c r="W89" i="31"/>
  <c r="A90" i="31"/>
  <c r="B90" i="31"/>
  <c r="I90" i="31"/>
  <c r="J90" i="31"/>
  <c r="K90" i="31"/>
  <c r="L90" i="31"/>
  <c r="M90" i="31"/>
  <c r="N90" i="31"/>
  <c r="P90" i="31"/>
  <c r="Q90" i="31"/>
  <c r="R90" i="31"/>
  <c r="S90" i="31"/>
  <c r="T90" i="31"/>
  <c r="U90" i="31"/>
  <c r="V90" i="31"/>
  <c r="W90" i="31"/>
  <c r="A91" i="31"/>
  <c r="B91" i="31"/>
  <c r="I91" i="31"/>
  <c r="J91" i="31"/>
  <c r="K91" i="31"/>
  <c r="L91" i="31"/>
  <c r="M91" i="31"/>
  <c r="N91" i="31"/>
  <c r="P91" i="31"/>
  <c r="Q91" i="31"/>
  <c r="R91" i="31"/>
  <c r="S91" i="31"/>
  <c r="T91" i="31"/>
  <c r="U91" i="31"/>
  <c r="V91" i="31"/>
  <c r="W91" i="31"/>
  <c r="A92" i="31"/>
  <c r="B92" i="31"/>
  <c r="I92" i="31"/>
  <c r="J92" i="31"/>
  <c r="K92" i="31"/>
  <c r="L92" i="31"/>
  <c r="M92" i="31"/>
  <c r="N92" i="31"/>
  <c r="P92" i="31"/>
  <c r="Q92" i="31"/>
  <c r="R92" i="31"/>
  <c r="S92" i="31"/>
  <c r="T92" i="31"/>
  <c r="U92" i="31"/>
  <c r="V92" i="31"/>
  <c r="W92" i="31"/>
  <c r="A93" i="31"/>
  <c r="B93" i="31"/>
  <c r="I93" i="31"/>
  <c r="J93" i="31"/>
  <c r="K93" i="31"/>
  <c r="L93" i="31"/>
  <c r="M93" i="31"/>
  <c r="N93" i="31"/>
  <c r="P93" i="31"/>
  <c r="Q93" i="31"/>
  <c r="R93" i="31"/>
  <c r="S93" i="31"/>
  <c r="T93" i="31"/>
  <c r="U93" i="31"/>
  <c r="V93" i="31"/>
  <c r="W93" i="31"/>
  <c r="A94" i="31"/>
  <c r="B94" i="31"/>
  <c r="I94" i="31"/>
  <c r="J94" i="31"/>
  <c r="K94" i="31"/>
  <c r="L94" i="31"/>
  <c r="M94" i="31"/>
  <c r="N94" i="31"/>
  <c r="P94" i="31"/>
  <c r="Q94" i="31"/>
  <c r="R94" i="31"/>
  <c r="S94" i="31"/>
  <c r="T94" i="31"/>
  <c r="U94" i="31"/>
  <c r="V94" i="31"/>
  <c r="W94" i="31"/>
  <c r="A95" i="31"/>
  <c r="B95" i="31"/>
  <c r="I95" i="31"/>
  <c r="J95" i="31"/>
  <c r="K95" i="31"/>
  <c r="L95" i="31"/>
  <c r="M95" i="31"/>
  <c r="N95" i="31"/>
  <c r="P95" i="31"/>
  <c r="Q95" i="31"/>
  <c r="R95" i="31"/>
  <c r="S95" i="31"/>
  <c r="T95" i="31"/>
  <c r="U95" i="31"/>
  <c r="V95" i="31"/>
  <c r="W95" i="31"/>
  <c r="A96" i="31"/>
  <c r="B96" i="31"/>
  <c r="I96" i="31"/>
  <c r="J96" i="31"/>
  <c r="K96" i="31"/>
  <c r="L96" i="31"/>
  <c r="M96" i="31"/>
  <c r="N96" i="31"/>
  <c r="P96" i="31"/>
  <c r="Q96" i="31"/>
  <c r="R96" i="31"/>
  <c r="S96" i="31"/>
  <c r="T96" i="31"/>
  <c r="U96" i="31"/>
  <c r="V96" i="31"/>
  <c r="W96" i="31"/>
  <c r="A97" i="31"/>
  <c r="B97" i="31"/>
  <c r="I97" i="31"/>
  <c r="J97" i="31"/>
  <c r="K97" i="31"/>
  <c r="L97" i="31"/>
  <c r="M97" i="31"/>
  <c r="N97" i="31"/>
  <c r="P97" i="31"/>
  <c r="Q97" i="31"/>
  <c r="R97" i="31"/>
  <c r="S97" i="31"/>
  <c r="T97" i="31"/>
  <c r="U97" i="31"/>
  <c r="V97" i="31"/>
  <c r="W97" i="31"/>
  <c r="A98" i="31"/>
  <c r="B98" i="31"/>
  <c r="I98" i="31"/>
  <c r="J98" i="31"/>
  <c r="K98" i="31"/>
  <c r="L98" i="31"/>
  <c r="M98" i="31"/>
  <c r="N98" i="31"/>
  <c r="P98" i="31"/>
  <c r="Q98" i="31"/>
  <c r="R98" i="31"/>
  <c r="S98" i="31"/>
  <c r="T98" i="31"/>
  <c r="U98" i="31"/>
  <c r="V98" i="31"/>
  <c r="W98" i="31"/>
  <c r="A99" i="31"/>
  <c r="B99" i="31"/>
  <c r="I99" i="31"/>
  <c r="J99" i="31"/>
  <c r="K99" i="31"/>
  <c r="L99" i="31"/>
  <c r="M99" i="31"/>
  <c r="N99" i="31"/>
  <c r="P99" i="31"/>
  <c r="Q99" i="31"/>
  <c r="R99" i="31"/>
  <c r="S99" i="31"/>
  <c r="T99" i="31"/>
  <c r="U99" i="31"/>
  <c r="V99" i="31"/>
  <c r="W99" i="31"/>
  <c r="A100" i="31"/>
  <c r="B100" i="31"/>
  <c r="I100" i="31"/>
  <c r="J100" i="31"/>
  <c r="K100" i="31"/>
  <c r="L100" i="31"/>
  <c r="M100" i="31"/>
  <c r="N100" i="31"/>
  <c r="P100" i="31"/>
  <c r="Q100" i="31"/>
  <c r="R100" i="31"/>
  <c r="S100" i="31"/>
  <c r="T100" i="31"/>
  <c r="U100" i="31"/>
  <c r="V100" i="31"/>
  <c r="W100" i="31"/>
  <c r="A101" i="31"/>
  <c r="B101" i="31"/>
  <c r="I101" i="31"/>
  <c r="J101" i="31"/>
  <c r="K101" i="31"/>
  <c r="L101" i="31"/>
  <c r="M101" i="31"/>
  <c r="N101" i="31"/>
  <c r="P101" i="31"/>
  <c r="Q101" i="31"/>
  <c r="R101" i="31"/>
  <c r="S101" i="31"/>
  <c r="T101" i="31"/>
  <c r="U101" i="31"/>
  <c r="V101" i="31"/>
  <c r="W101" i="31"/>
  <c r="A102" i="31"/>
  <c r="B102" i="31"/>
  <c r="I102" i="31"/>
  <c r="J102" i="31"/>
  <c r="K102" i="31"/>
  <c r="L102" i="31"/>
  <c r="M102" i="31"/>
  <c r="N102" i="31"/>
  <c r="P102" i="31"/>
  <c r="Q102" i="31"/>
  <c r="R102" i="31"/>
  <c r="S102" i="31"/>
  <c r="T102" i="31"/>
  <c r="U102" i="31"/>
  <c r="V102" i="31"/>
  <c r="W102" i="31"/>
  <c r="A103" i="31"/>
  <c r="B103" i="31"/>
  <c r="I103" i="31"/>
  <c r="J103" i="31"/>
  <c r="K103" i="31"/>
  <c r="L103" i="31"/>
  <c r="M103" i="31"/>
  <c r="N103" i="31"/>
  <c r="P103" i="31"/>
  <c r="Q103" i="31"/>
  <c r="R103" i="31"/>
  <c r="S103" i="31"/>
  <c r="T103" i="31"/>
  <c r="U103" i="31"/>
  <c r="V103" i="31"/>
  <c r="W103" i="31"/>
  <c r="A104" i="31"/>
  <c r="B104" i="31"/>
  <c r="I104" i="31"/>
  <c r="J104" i="31"/>
  <c r="K104" i="31"/>
  <c r="L104" i="31"/>
  <c r="M104" i="31"/>
  <c r="N104" i="31"/>
  <c r="P104" i="31"/>
  <c r="Q104" i="31"/>
  <c r="R104" i="31"/>
  <c r="S104" i="31"/>
  <c r="T104" i="31"/>
  <c r="U104" i="31"/>
  <c r="V104" i="31"/>
  <c r="W104" i="31"/>
  <c r="A105" i="31"/>
  <c r="B105" i="31"/>
  <c r="I105" i="31"/>
  <c r="J105" i="31"/>
  <c r="K105" i="31"/>
  <c r="L105" i="31"/>
  <c r="M105" i="31"/>
  <c r="N105" i="31"/>
  <c r="P105" i="31"/>
  <c r="Q105" i="31"/>
  <c r="R105" i="31"/>
  <c r="S105" i="31"/>
  <c r="T105" i="31"/>
  <c r="U105" i="31"/>
  <c r="V105" i="31"/>
  <c r="W105" i="31"/>
  <c r="A106" i="31"/>
  <c r="B106" i="31"/>
  <c r="I106" i="31"/>
  <c r="J106" i="31"/>
  <c r="K106" i="31"/>
  <c r="L106" i="31"/>
  <c r="M106" i="31"/>
  <c r="N106" i="31"/>
  <c r="P106" i="31"/>
  <c r="Q106" i="31"/>
  <c r="R106" i="31"/>
  <c r="S106" i="31"/>
  <c r="T106" i="31"/>
  <c r="U106" i="31"/>
  <c r="V106" i="31"/>
  <c r="W106" i="31"/>
  <c r="A107" i="31"/>
  <c r="B107" i="31"/>
  <c r="I107" i="31"/>
  <c r="J107" i="31"/>
  <c r="K107" i="31"/>
  <c r="L107" i="31"/>
  <c r="M107" i="31"/>
  <c r="N107" i="31"/>
  <c r="P107" i="31"/>
  <c r="Q107" i="31"/>
  <c r="R107" i="31"/>
  <c r="S107" i="31"/>
  <c r="T107" i="31"/>
  <c r="U107" i="31"/>
  <c r="V107" i="31"/>
  <c r="W107" i="31"/>
  <c r="A108" i="31"/>
  <c r="B108" i="31"/>
  <c r="I108" i="31"/>
  <c r="J108" i="31"/>
  <c r="K108" i="31"/>
  <c r="L108" i="31"/>
  <c r="M108" i="31"/>
  <c r="N108" i="31"/>
  <c r="P108" i="31"/>
  <c r="Q108" i="31"/>
  <c r="R108" i="31"/>
  <c r="S108" i="31"/>
  <c r="T108" i="31"/>
  <c r="U108" i="31"/>
  <c r="V108" i="31"/>
  <c r="W108" i="31"/>
  <c r="A109" i="31"/>
  <c r="B109" i="31"/>
  <c r="I109" i="31"/>
  <c r="J109" i="31"/>
  <c r="K109" i="31"/>
  <c r="L109" i="31"/>
  <c r="M109" i="31"/>
  <c r="N109" i="31"/>
  <c r="P109" i="31"/>
  <c r="Q109" i="31"/>
  <c r="R109" i="31"/>
  <c r="S109" i="31"/>
  <c r="T109" i="31"/>
  <c r="U109" i="31"/>
  <c r="V109" i="31"/>
  <c r="W109" i="31"/>
  <c r="A110" i="31"/>
  <c r="B110" i="31"/>
  <c r="I110" i="31"/>
  <c r="J110" i="31"/>
  <c r="K110" i="31"/>
  <c r="L110" i="31"/>
  <c r="M110" i="31"/>
  <c r="N110" i="31"/>
  <c r="P110" i="31"/>
  <c r="Q110" i="31"/>
  <c r="R110" i="31"/>
  <c r="S110" i="31"/>
  <c r="T110" i="31"/>
  <c r="U110" i="31"/>
  <c r="V110" i="31"/>
  <c r="W110" i="31"/>
  <c r="A111" i="31"/>
  <c r="B111" i="31"/>
  <c r="I111" i="31"/>
  <c r="J111" i="31"/>
  <c r="K111" i="31"/>
  <c r="L111" i="31"/>
  <c r="M111" i="31"/>
  <c r="N111" i="31"/>
  <c r="P111" i="31"/>
  <c r="Q111" i="31"/>
  <c r="R111" i="31"/>
  <c r="S111" i="31"/>
  <c r="T111" i="31"/>
  <c r="U111" i="31"/>
  <c r="V111" i="31"/>
  <c r="W111" i="31"/>
  <c r="A112" i="31"/>
  <c r="B112" i="31"/>
  <c r="I112" i="31"/>
  <c r="J112" i="31"/>
  <c r="K112" i="31"/>
  <c r="L112" i="31"/>
  <c r="M112" i="31"/>
  <c r="N112" i="31"/>
  <c r="P112" i="31"/>
  <c r="Q112" i="31"/>
  <c r="R112" i="31"/>
  <c r="S112" i="31"/>
  <c r="T112" i="31"/>
  <c r="U112" i="31"/>
  <c r="V112" i="31"/>
  <c r="W112" i="31"/>
  <c r="A113" i="31"/>
  <c r="B113" i="31"/>
  <c r="I113" i="31"/>
  <c r="J113" i="31"/>
  <c r="K113" i="31"/>
  <c r="L113" i="31"/>
  <c r="M113" i="31"/>
  <c r="N113" i="31"/>
  <c r="P113" i="31"/>
  <c r="Q113" i="31"/>
  <c r="R113" i="31"/>
  <c r="S113" i="31"/>
  <c r="T113" i="31"/>
  <c r="U113" i="31"/>
  <c r="V113" i="31"/>
  <c r="W113" i="31"/>
  <c r="A114" i="31"/>
  <c r="B114" i="31"/>
  <c r="I114" i="31"/>
  <c r="J114" i="31"/>
  <c r="K114" i="31"/>
  <c r="L114" i="31"/>
  <c r="M114" i="31"/>
  <c r="N114" i="31"/>
  <c r="P114" i="31"/>
  <c r="Q114" i="31"/>
  <c r="R114" i="31"/>
  <c r="S114" i="31"/>
  <c r="T114" i="31"/>
  <c r="U114" i="31"/>
  <c r="V114" i="31"/>
  <c r="W114" i="31"/>
  <c r="A115" i="31"/>
  <c r="B115" i="31"/>
  <c r="I115" i="31"/>
  <c r="J115" i="31"/>
  <c r="K115" i="31"/>
  <c r="L115" i="31"/>
  <c r="M115" i="31"/>
  <c r="N115" i="31"/>
  <c r="P115" i="31"/>
  <c r="Q115" i="31"/>
  <c r="R115" i="31"/>
  <c r="S115" i="31"/>
  <c r="T115" i="31"/>
  <c r="U115" i="31"/>
  <c r="V115" i="31"/>
  <c r="W115" i="31"/>
  <c r="A116" i="31"/>
  <c r="B116" i="31"/>
  <c r="I116" i="31"/>
  <c r="J116" i="31"/>
  <c r="K116" i="31"/>
  <c r="L116" i="31"/>
  <c r="M116" i="31"/>
  <c r="N116" i="31"/>
  <c r="P116" i="31"/>
  <c r="Q116" i="31"/>
  <c r="R116" i="31"/>
  <c r="S116" i="31"/>
  <c r="T116" i="31"/>
  <c r="U116" i="31"/>
  <c r="V116" i="31"/>
  <c r="W116" i="31"/>
  <c r="A117" i="31"/>
  <c r="B117" i="31"/>
  <c r="I117" i="31"/>
  <c r="J117" i="31"/>
  <c r="K117" i="31"/>
  <c r="L117" i="31"/>
  <c r="M117" i="31"/>
  <c r="N117" i="31"/>
  <c r="P117" i="31"/>
  <c r="Q117" i="31"/>
  <c r="R117" i="31"/>
  <c r="S117" i="31"/>
  <c r="T117" i="31"/>
  <c r="U117" i="31"/>
  <c r="V117" i="31"/>
  <c r="W117" i="31"/>
  <c r="A118" i="31"/>
  <c r="B118" i="31"/>
  <c r="I118" i="31"/>
  <c r="J118" i="31"/>
  <c r="K118" i="31"/>
  <c r="L118" i="31"/>
  <c r="M118" i="31"/>
  <c r="N118" i="31"/>
  <c r="P118" i="31"/>
  <c r="Q118" i="31"/>
  <c r="R118" i="31"/>
  <c r="S118" i="31"/>
  <c r="T118" i="31"/>
  <c r="U118" i="31"/>
  <c r="V118" i="31"/>
  <c r="W118" i="31"/>
  <c r="A119" i="31"/>
  <c r="B119" i="31"/>
  <c r="I119" i="31"/>
  <c r="J119" i="31"/>
  <c r="K119" i="31"/>
  <c r="L119" i="31"/>
  <c r="M119" i="31"/>
  <c r="N119" i="31"/>
  <c r="P119" i="31"/>
  <c r="Q119" i="31"/>
  <c r="R119" i="31"/>
  <c r="S119" i="31"/>
  <c r="T119" i="31"/>
  <c r="U119" i="31"/>
  <c r="V119" i="31"/>
  <c r="W119" i="31"/>
  <c r="A120" i="31"/>
  <c r="B120" i="31"/>
  <c r="I120" i="31"/>
  <c r="J120" i="31"/>
  <c r="K120" i="31"/>
  <c r="L120" i="31"/>
  <c r="M120" i="31"/>
  <c r="N120" i="31"/>
  <c r="P120" i="31"/>
  <c r="Q120" i="31"/>
  <c r="R120" i="31"/>
  <c r="S120" i="31"/>
  <c r="T120" i="31"/>
  <c r="U120" i="31"/>
  <c r="V120" i="31"/>
  <c r="W120" i="31"/>
  <c r="A121" i="31"/>
  <c r="B121" i="31"/>
  <c r="I121" i="31"/>
  <c r="J121" i="31"/>
  <c r="K121" i="31"/>
  <c r="L121" i="31"/>
  <c r="M121" i="31"/>
  <c r="N121" i="31"/>
  <c r="P121" i="31"/>
  <c r="Q121" i="31"/>
  <c r="R121" i="31"/>
  <c r="S121" i="31"/>
  <c r="T121" i="31"/>
  <c r="U121" i="31"/>
  <c r="V121" i="31"/>
  <c r="W121" i="31"/>
  <c r="A122" i="31"/>
  <c r="B122" i="31"/>
  <c r="I122" i="31"/>
  <c r="J122" i="31"/>
  <c r="K122" i="31"/>
  <c r="L122" i="31"/>
  <c r="M122" i="31"/>
  <c r="N122" i="31"/>
  <c r="P122" i="31"/>
  <c r="Q122" i="31"/>
  <c r="R122" i="31"/>
  <c r="S122" i="31"/>
  <c r="T122" i="31"/>
  <c r="U122" i="31"/>
  <c r="V122" i="31"/>
  <c r="W122" i="31"/>
  <c r="A123" i="31"/>
  <c r="B123" i="31"/>
  <c r="I123" i="31"/>
  <c r="J123" i="31"/>
  <c r="K123" i="31"/>
  <c r="L123" i="31"/>
  <c r="M123" i="31"/>
  <c r="N123" i="31"/>
  <c r="P123" i="31"/>
  <c r="Q123" i="31"/>
  <c r="R123" i="31"/>
  <c r="S123" i="31"/>
  <c r="T123" i="31"/>
  <c r="U123" i="31"/>
  <c r="V123" i="31"/>
  <c r="W123" i="31"/>
  <c r="A124" i="31"/>
  <c r="B124" i="31"/>
  <c r="I124" i="31"/>
  <c r="J124" i="31"/>
  <c r="K124" i="31"/>
  <c r="L124" i="31"/>
  <c r="M124" i="31"/>
  <c r="N124" i="31"/>
  <c r="P124" i="31"/>
  <c r="Q124" i="31"/>
  <c r="R124" i="31"/>
  <c r="S124" i="31"/>
  <c r="T124" i="31"/>
  <c r="U124" i="31"/>
  <c r="V124" i="31"/>
  <c r="W124" i="31"/>
  <c r="A125" i="31"/>
  <c r="B125" i="31"/>
  <c r="I125" i="31"/>
  <c r="J125" i="31"/>
  <c r="K125" i="31"/>
  <c r="L125" i="31"/>
  <c r="M125" i="31"/>
  <c r="N125" i="31"/>
  <c r="P125" i="31"/>
  <c r="Q125" i="31"/>
  <c r="R125" i="31"/>
  <c r="S125" i="31"/>
  <c r="T125" i="31"/>
  <c r="U125" i="31"/>
  <c r="V125" i="31"/>
  <c r="W125" i="31"/>
  <c r="A126" i="31"/>
  <c r="B126" i="31"/>
  <c r="I126" i="31"/>
  <c r="J126" i="31"/>
  <c r="K126" i="31"/>
  <c r="L126" i="31"/>
  <c r="M126" i="31"/>
  <c r="N126" i="31"/>
  <c r="P126" i="31"/>
  <c r="Q126" i="31"/>
  <c r="R126" i="31"/>
  <c r="S126" i="31"/>
  <c r="T126" i="31"/>
  <c r="U126" i="31"/>
  <c r="V126" i="31"/>
  <c r="W126" i="31"/>
  <c r="A127" i="31"/>
  <c r="B127" i="31"/>
  <c r="I127" i="31"/>
  <c r="J127" i="31"/>
  <c r="K127" i="31"/>
  <c r="L127" i="31"/>
  <c r="M127" i="31"/>
  <c r="N127" i="31"/>
  <c r="P127" i="31"/>
  <c r="Q127" i="31"/>
  <c r="R127" i="31"/>
  <c r="S127" i="31"/>
  <c r="T127" i="31"/>
  <c r="U127" i="31"/>
  <c r="V127" i="31"/>
  <c r="W127" i="31"/>
  <c r="A128" i="31"/>
  <c r="B128" i="31"/>
  <c r="I128" i="31"/>
  <c r="J128" i="31"/>
  <c r="K128" i="31"/>
  <c r="L128" i="31"/>
  <c r="M128" i="31"/>
  <c r="N128" i="31"/>
  <c r="P128" i="31"/>
  <c r="Q128" i="31"/>
  <c r="R128" i="31"/>
  <c r="S128" i="31"/>
  <c r="T128" i="31"/>
  <c r="U128" i="31"/>
  <c r="V128" i="31"/>
  <c r="W128" i="31"/>
  <c r="A129" i="31"/>
  <c r="B129" i="31"/>
  <c r="I129" i="31"/>
  <c r="J129" i="31"/>
  <c r="K129" i="31"/>
  <c r="L129" i="31"/>
  <c r="M129" i="31"/>
  <c r="N129" i="31"/>
  <c r="P129" i="31"/>
  <c r="Q129" i="31"/>
  <c r="R129" i="31"/>
  <c r="S129" i="31"/>
  <c r="T129" i="31"/>
  <c r="U129" i="31"/>
  <c r="V129" i="31"/>
  <c r="W129" i="31"/>
  <c r="A130" i="31"/>
  <c r="B130" i="31"/>
  <c r="I130" i="31"/>
  <c r="J130" i="31"/>
  <c r="K130" i="31"/>
  <c r="L130" i="31"/>
  <c r="M130" i="31"/>
  <c r="N130" i="31"/>
  <c r="P130" i="31"/>
  <c r="Q130" i="31"/>
  <c r="R130" i="31"/>
  <c r="S130" i="31"/>
  <c r="T130" i="31"/>
  <c r="U130" i="31"/>
  <c r="V130" i="31"/>
  <c r="W130" i="31"/>
  <c r="A131" i="31"/>
  <c r="B131" i="31"/>
  <c r="I131" i="31"/>
  <c r="J131" i="31"/>
  <c r="K131" i="31"/>
  <c r="L131" i="31"/>
  <c r="M131" i="31"/>
  <c r="N131" i="31"/>
  <c r="P131" i="31"/>
  <c r="Q131" i="31"/>
  <c r="R131" i="31"/>
  <c r="S131" i="31"/>
  <c r="T131" i="31"/>
  <c r="U131" i="31"/>
  <c r="V131" i="31"/>
  <c r="W131" i="31"/>
  <c r="A132" i="31"/>
  <c r="B132" i="31"/>
  <c r="I132" i="31"/>
  <c r="J132" i="31"/>
  <c r="K132" i="31"/>
  <c r="L132" i="31"/>
  <c r="M132" i="31"/>
  <c r="N132" i="31"/>
  <c r="P132" i="31"/>
  <c r="Q132" i="31"/>
  <c r="R132" i="31"/>
  <c r="S132" i="31"/>
  <c r="T132" i="31"/>
  <c r="U132" i="31"/>
  <c r="V132" i="31"/>
  <c r="W132" i="31"/>
  <c r="A133" i="31"/>
  <c r="B133" i="31"/>
  <c r="I133" i="31"/>
  <c r="J133" i="31"/>
  <c r="K133" i="31"/>
  <c r="L133" i="31"/>
  <c r="M133" i="31"/>
  <c r="N133" i="31"/>
  <c r="P133" i="31"/>
  <c r="Q133" i="31"/>
  <c r="R133" i="31"/>
  <c r="S133" i="31"/>
  <c r="T133" i="31"/>
  <c r="U133" i="31"/>
  <c r="V133" i="31"/>
  <c r="W133" i="31"/>
  <c r="A134" i="31"/>
  <c r="B134" i="31"/>
  <c r="I134" i="31"/>
  <c r="J134" i="31"/>
  <c r="K134" i="31"/>
  <c r="L134" i="31"/>
  <c r="M134" i="31"/>
  <c r="N134" i="31"/>
  <c r="P134" i="31"/>
  <c r="Q134" i="31"/>
  <c r="R134" i="31"/>
  <c r="S134" i="31"/>
  <c r="T134" i="31"/>
  <c r="U134" i="31"/>
  <c r="V134" i="31"/>
  <c r="W134" i="31"/>
  <c r="A135" i="31"/>
  <c r="B135" i="31"/>
  <c r="I135" i="31"/>
  <c r="J135" i="31"/>
  <c r="K135" i="31"/>
  <c r="L135" i="31"/>
  <c r="M135" i="31"/>
  <c r="N135" i="31"/>
  <c r="P135" i="31"/>
  <c r="Q135" i="31"/>
  <c r="R135" i="31"/>
  <c r="S135" i="31"/>
  <c r="T135" i="31"/>
  <c r="U135" i="31"/>
  <c r="V135" i="31"/>
  <c r="W135" i="31"/>
  <c r="A136" i="31"/>
  <c r="B136" i="31"/>
  <c r="I136" i="31"/>
  <c r="J136" i="31"/>
  <c r="K136" i="31"/>
  <c r="L136" i="31"/>
  <c r="M136" i="31"/>
  <c r="N136" i="31"/>
  <c r="P136" i="31"/>
  <c r="Q136" i="31"/>
  <c r="R136" i="31"/>
  <c r="S136" i="31"/>
  <c r="T136" i="31"/>
  <c r="U136" i="31"/>
  <c r="V136" i="31"/>
  <c r="W136" i="31"/>
  <c r="A137" i="31"/>
  <c r="B137" i="31"/>
  <c r="I137" i="31"/>
  <c r="J137" i="31"/>
  <c r="K137" i="31"/>
  <c r="L137" i="31"/>
  <c r="M137" i="31"/>
  <c r="N137" i="31"/>
  <c r="P137" i="31"/>
  <c r="Q137" i="31"/>
  <c r="R137" i="31"/>
  <c r="S137" i="31"/>
  <c r="T137" i="31"/>
  <c r="U137" i="31"/>
  <c r="V137" i="31"/>
  <c r="W137" i="31"/>
  <c r="A138" i="31"/>
  <c r="B138" i="31"/>
  <c r="I138" i="31"/>
  <c r="J138" i="31"/>
  <c r="K138" i="31"/>
  <c r="L138" i="31"/>
  <c r="M138" i="31"/>
  <c r="N138" i="31"/>
  <c r="P138" i="31"/>
  <c r="Q138" i="31"/>
  <c r="R138" i="31"/>
  <c r="S138" i="31"/>
  <c r="T138" i="31"/>
  <c r="U138" i="31"/>
  <c r="V138" i="31"/>
  <c r="W138" i="31"/>
  <c r="A139" i="31"/>
  <c r="B139" i="31"/>
  <c r="I139" i="31"/>
  <c r="J139" i="31"/>
  <c r="K139" i="31"/>
  <c r="L139" i="31"/>
  <c r="M139" i="31"/>
  <c r="N139" i="31"/>
  <c r="P139" i="31"/>
  <c r="Q139" i="31"/>
  <c r="R139" i="31"/>
  <c r="S139" i="31"/>
  <c r="T139" i="31"/>
  <c r="U139" i="31"/>
  <c r="V139" i="31"/>
  <c r="W139" i="31"/>
  <c r="A140" i="31"/>
  <c r="B140" i="31"/>
  <c r="I140" i="31"/>
  <c r="J140" i="31"/>
  <c r="K140" i="31"/>
  <c r="L140" i="31"/>
  <c r="M140" i="31"/>
  <c r="N140" i="31"/>
  <c r="P140" i="31"/>
  <c r="Q140" i="31"/>
  <c r="R140" i="31"/>
  <c r="S140" i="31"/>
  <c r="T140" i="31"/>
  <c r="U140" i="31"/>
  <c r="V140" i="31"/>
  <c r="W140" i="31"/>
  <c r="A141" i="31"/>
  <c r="B141" i="31"/>
  <c r="I141" i="31"/>
  <c r="J141" i="31"/>
  <c r="K141" i="31"/>
  <c r="L141" i="31"/>
  <c r="M141" i="31"/>
  <c r="N141" i="31"/>
  <c r="P141" i="31"/>
  <c r="Q141" i="31"/>
  <c r="R141" i="31"/>
  <c r="S141" i="31"/>
  <c r="T141" i="31"/>
  <c r="U141" i="31"/>
  <c r="V141" i="31"/>
  <c r="W141" i="31"/>
  <c r="A142" i="31"/>
  <c r="B142" i="31"/>
  <c r="I142" i="31"/>
  <c r="J142" i="31"/>
  <c r="K142" i="31"/>
  <c r="L142" i="31"/>
  <c r="M142" i="31"/>
  <c r="N142" i="31"/>
  <c r="P142" i="31"/>
  <c r="Q142" i="31"/>
  <c r="R142" i="31"/>
  <c r="S142" i="31"/>
  <c r="T142" i="31"/>
  <c r="U142" i="31"/>
  <c r="V142" i="31"/>
  <c r="W142" i="31"/>
  <c r="A143" i="31"/>
  <c r="B143" i="31"/>
  <c r="I143" i="31"/>
  <c r="J143" i="31"/>
  <c r="K143" i="31"/>
  <c r="L143" i="31"/>
  <c r="M143" i="31"/>
  <c r="N143" i="31"/>
  <c r="P143" i="31"/>
  <c r="Q143" i="31"/>
  <c r="R143" i="31"/>
  <c r="S143" i="31"/>
  <c r="T143" i="31"/>
  <c r="U143" i="31"/>
  <c r="V143" i="31"/>
  <c r="W143" i="31"/>
  <c r="A144" i="31"/>
  <c r="B144" i="31"/>
  <c r="I144" i="31"/>
  <c r="J144" i="31"/>
  <c r="K144" i="31"/>
  <c r="L144" i="31"/>
  <c r="M144" i="31"/>
  <c r="N144" i="31"/>
  <c r="P144" i="31"/>
  <c r="Q144" i="31"/>
  <c r="R144" i="31"/>
  <c r="S144" i="31"/>
  <c r="T144" i="31"/>
  <c r="U144" i="31"/>
  <c r="V144" i="31"/>
  <c r="W144" i="31"/>
  <c r="A145" i="31"/>
  <c r="B145" i="31"/>
  <c r="I145" i="31"/>
  <c r="J145" i="31"/>
  <c r="K145" i="31"/>
  <c r="L145" i="31"/>
  <c r="M145" i="31"/>
  <c r="N145" i="31"/>
  <c r="P145" i="31"/>
  <c r="Q145" i="31"/>
  <c r="R145" i="31"/>
  <c r="S145" i="31"/>
  <c r="T145" i="31"/>
  <c r="U145" i="31"/>
  <c r="V145" i="31"/>
  <c r="W145" i="31"/>
  <c r="A146" i="31"/>
  <c r="B146" i="31"/>
  <c r="I146" i="31"/>
  <c r="J146" i="31"/>
  <c r="K146" i="31"/>
  <c r="L146" i="31"/>
  <c r="M146" i="31"/>
  <c r="N146" i="31"/>
  <c r="P146" i="31"/>
  <c r="Q146" i="31"/>
  <c r="R146" i="31"/>
  <c r="S146" i="31"/>
  <c r="T146" i="31"/>
  <c r="U146" i="31"/>
  <c r="V146" i="31"/>
  <c r="W146" i="31"/>
  <c r="A147" i="31"/>
  <c r="B147" i="31"/>
  <c r="I147" i="31"/>
  <c r="J147" i="31"/>
  <c r="K147" i="31"/>
  <c r="L147" i="31"/>
  <c r="M147" i="31"/>
  <c r="N147" i="31"/>
  <c r="P147" i="31"/>
  <c r="Q147" i="31"/>
  <c r="R147" i="31"/>
  <c r="S147" i="31"/>
  <c r="T147" i="31"/>
  <c r="U147" i="31"/>
  <c r="V147" i="31"/>
  <c r="W147" i="31"/>
  <c r="A148" i="31"/>
  <c r="B148" i="31"/>
  <c r="I148" i="31"/>
  <c r="J148" i="31"/>
  <c r="K148" i="31"/>
  <c r="L148" i="31"/>
  <c r="M148" i="31"/>
  <c r="N148" i="31"/>
  <c r="P148" i="31"/>
  <c r="Q148" i="31"/>
  <c r="R148" i="31"/>
  <c r="S148" i="31"/>
  <c r="T148" i="31"/>
  <c r="U148" i="31"/>
  <c r="V148" i="31"/>
  <c r="W148" i="31"/>
  <c r="A149" i="31"/>
  <c r="B149" i="31"/>
  <c r="I149" i="31"/>
  <c r="J149" i="31"/>
  <c r="K149" i="31"/>
  <c r="L149" i="31"/>
  <c r="M149" i="31"/>
  <c r="N149" i="31"/>
  <c r="P149" i="31"/>
  <c r="Q149" i="31"/>
  <c r="R149" i="31"/>
  <c r="S149" i="31"/>
  <c r="T149" i="31"/>
  <c r="U149" i="31"/>
  <c r="V149" i="31"/>
  <c r="W149" i="31"/>
  <c r="A150" i="31"/>
  <c r="B150" i="31"/>
  <c r="I150" i="31"/>
  <c r="J150" i="31"/>
  <c r="K150" i="31"/>
  <c r="L150" i="31"/>
  <c r="M150" i="31"/>
  <c r="N150" i="31"/>
  <c r="P150" i="31"/>
  <c r="Q150" i="31"/>
  <c r="R150" i="31"/>
  <c r="S150" i="31"/>
  <c r="T150" i="31"/>
  <c r="U150" i="31"/>
  <c r="V150" i="31"/>
  <c r="W150" i="31"/>
  <c r="A151" i="31"/>
  <c r="B151" i="31"/>
  <c r="I151" i="31"/>
  <c r="J151" i="31"/>
  <c r="K151" i="31"/>
  <c r="L151" i="31"/>
  <c r="M151" i="31"/>
  <c r="N151" i="31"/>
  <c r="P151" i="31"/>
  <c r="Q151" i="31"/>
  <c r="R151" i="31"/>
  <c r="S151" i="31"/>
  <c r="T151" i="31"/>
  <c r="U151" i="31"/>
  <c r="V151" i="31"/>
  <c r="W151" i="31"/>
  <c r="A152" i="31"/>
  <c r="B152" i="31"/>
  <c r="I152" i="31"/>
  <c r="J152" i="31"/>
  <c r="K152" i="31"/>
  <c r="L152" i="31"/>
  <c r="M152" i="31"/>
  <c r="N152" i="31"/>
  <c r="P152" i="31"/>
  <c r="Q152" i="31"/>
  <c r="R152" i="31"/>
  <c r="S152" i="31"/>
  <c r="T152" i="31"/>
  <c r="U152" i="31"/>
  <c r="V152" i="31"/>
  <c r="W152" i="31"/>
  <c r="A153" i="31"/>
  <c r="B153" i="31"/>
  <c r="I153" i="31"/>
  <c r="J153" i="31"/>
  <c r="K153" i="31"/>
  <c r="L153" i="31"/>
  <c r="M153" i="31"/>
  <c r="N153" i="31"/>
  <c r="P153" i="31"/>
  <c r="Q153" i="31"/>
  <c r="R153" i="31"/>
  <c r="S153" i="31"/>
  <c r="T153" i="31"/>
  <c r="U153" i="31"/>
  <c r="V153" i="31"/>
  <c r="W153" i="31"/>
  <c r="A154" i="31"/>
  <c r="B154" i="31"/>
  <c r="I154" i="31"/>
  <c r="J154" i="31"/>
  <c r="K154" i="31"/>
  <c r="L154" i="31"/>
  <c r="M154" i="31"/>
  <c r="N154" i="31"/>
  <c r="P154" i="31"/>
  <c r="Q154" i="31"/>
  <c r="R154" i="31"/>
  <c r="S154" i="31"/>
  <c r="T154" i="31"/>
  <c r="U154" i="31"/>
  <c r="V154" i="31"/>
  <c r="W154" i="31"/>
  <c r="A155" i="31"/>
  <c r="B155" i="31"/>
  <c r="I155" i="31"/>
  <c r="J155" i="31"/>
  <c r="K155" i="31"/>
  <c r="L155" i="31"/>
  <c r="M155" i="31"/>
  <c r="N155" i="31"/>
  <c r="P155" i="31"/>
  <c r="Q155" i="31"/>
  <c r="R155" i="31"/>
  <c r="S155" i="31"/>
  <c r="T155" i="31"/>
  <c r="U155" i="31"/>
  <c r="V155" i="31"/>
  <c r="W155" i="31"/>
  <c r="A156" i="31"/>
  <c r="B156" i="31"/>
  <c r="I156" i="31"/>
  <c r="J156" i="31"/>
  <c r="K156" i="31"/>
  <c r="L156" i="31"/>
  <c r="M156" i="31"/>
  <c r="N156" i="31"/>
  <c r="P156" i="31"/>
  <c r="Q156" i="31"/>
  <c r="R156" i="31"/>
  <c r="S156" i="31"/>
  <c r="T156" i="31"/>
  <c r="U156" i="31"/>
  <c r="V156" i="31"/>
  <c r="W156" i="31"/>
  <c r="A157" i="31"/>
  <c r="B157" i="31"/>
  <c r="I157" i="31"/>
  <c r="J157" i="31"/>
  <c r="K157" i="31"/>
  <c r="L157" i="31"/>
  <c r="M157" i="31"/>
  <c r="N157" i="31"/>
  <c r="P157" i="31"/>
  <c r="Q157" i="31"/>
  <c r="R157" i="31"/>
  <c r="S157" i="31"/>
  <c r="T157" i="31"/>
  <c r="U157" i="31"/>
  <c r="V157" i="31"/>
  <c r="W157" i="31"/>
  <c r="A158" i="31"/>
  <c r="B158" i="31"/>
  <c r="I158" i="31"/>
  <c r="J158" i="31"/>
  <c r="K158" i="31"/>
  <c r="L158" i="31"/>
  <c r="M158" i="31"/>
  <c r="N158" i="31"/>
  <c r="P158" i="31"/>
  <c r="Q158" i="31"/>
  <c r="R158" i="31"/>
  <c r="S158" i="31"/>
  <c r="T158" i="31"/>
  <c r="U158" i="31"/>
  <c r="V158" i="31"/>
  <c r="W158" i="31"/>
  <c r="A159" i="31"/>
  <c r="B159" i="31"/>
  <c r="I159" i="31"/>
  <c r="J159" i="31"/>
  <c r="K159" i="31"/>
  <c r="L159" i="31"/>
  <c r="M159" i="31"/>
  <c r="N159" i="31"/>
  <c r="P159" i="31"/>
  <c r="Q159" i="31"/>
  <c r="R159" i="31"/>
  <c r="S159" i="31"/>
  <c r="T159" i="31"/>
  <c r="U159" i="31"/>
  <c r="V159" i="31"/>
  <c r="W159" i="31"/>
  <c r="A160" i="31"/>
  <c r="B160" i="31"/>
  <c r="I160" i="31"/>
  <c r="J160" i="31"/>
  <c r="K160" i="31"/>
  <c r="L160" i="31"/>
  <c r="M160" i="31"/>
  <c r="N160" i="31"/>
  <c r="P160" i="31"/>
  <c r="Q160" i="31"/>
  <c r="R160" i="31"/>
  <c r="S160" i="31"/>
  <c r="T160" i="31"/>
  <c r="U160" i="31"/>
  <c r="V160" i="31"/>
  <c r="W160" i="31"/>
  <c r="A161" i="31"/>
  <c r="B161" i="31"/>
  <c r="I161" i="31"/>
  <c r="J161" i="31"/>
  <c r="K161" i="31"/>
  <c r="L161" i="31"/>
  <c r="M161" i="31"/>
  <c r="N161" i="31"/>
  <c r="P161" i="31"/>
  <c r="Q161" i="31"/>
  <c r="R161" i="31"/>
  <c r="S161" i="31"/>
  <c r="T161" i="31"/>
  <c r="U161" i="31"/>
  <c r="V161" i="31"/>
  <c r="W161" i="31"/>
  <c r="A162" i="31"/>
  <c r="B162" i="31"/>
  <c r="I162" i="31"/>
  <c r="J162" i="31"/>
  <c r="K162" i="31"/>
  <c r="L162" i="31"/>
  <c r="M162" i="31"/>
  <c r="N162" i="31"/>
  <c r="P162" i="31"/>
  <c r="Q162" i="31"/>
  <c r="R162" i="31"/>
  <c r="S162" i="31"/>
  <c r="T162" i="31"/>
  <c r="U162" i="31"/>
  <c r="V162" i="31"/>
  <c r="W162" i="31"/>
  <c r="A163" i="31"/>
  <c r="B163" i="31"/>
  <c r="I163" i="31"/>
  <c r="J163" i="31"/>
  <c r="K163" i="31"/>
  <c r="L163" i="31"/>
  <c r="M163" i="31"/>
  <c r="N163" i="31"/>
  <c r="P163" i="31"/>
  <c r="Q163" i="31"/>
  <c r="R163" i="31"/>
  <c r="S163" i="31"/>
  <c r="T163" i="31"/>
  <c r="U163" i="31"/>
  <c r="V163" i="31"/>
  <c r="W163" i="31"/>
  <c r="A164" i="31"/>
  <c r="B164" i="31"/>
  <c r="I164" i="31"/>
  <c r="J164" i="31"/>
  <c r="K164" i="31"/>
  <c r="L164" i="31"/>
  <c r="M164" i="31"/>
  <c r="N164" i="31"/>
  <c r="P164" i="31"/>
  <c r="Q164" i="31"/>
  <c r="R164" i="31"/>
  <c r="S164" i="31"/>
  <c r="T164" i="31"/>
  <c r="U164" i="31"/>
  <c r="V164" i="31"/>
  <c r="W164" i="31"/>
  <c r="A165" i="31"/>
  <c r="B165" i="31"/>
  <c r="I165" i="31"/>
  <c r="J165" i="31"/>
  <c r="K165" i="31"/>
  <c r="L165" i="31"/>
  <c r="M165" i="31"/>
  <c r="N165" i="31"/>
  <c r="P165" i="31"/>
  <c r="Q165" i="31"/>
  <c r="R165" i="31"/>
  <c r="S165" i="31"/>
  <c r="T165" i="31"/>
  <c r="U165" i="31"/>
  <c r="V165" i="31"/>
  <c r="W165" i="31"/>
  <c r="A166" i="31"/>
  <c r="B166" i="31"/>
  <c r="I166" i="31"/>
  <c r="J166" i="31"/>
  <c r="K166" i="31"/>
  <c r="L166" i="31"/>
  <c r="M166" i="31"/>
  <c r="N166" i="31"/>
  <c r="P166" i="31"/>
  <c r="Q166" i="31"/>
  <c r="R166" i="31"/>
  <c r="S166" i="31"/>
  <c r="T166" i="31"/>
  <c r="U166" i="31"/>
  <c r="V166" i="31"/>
  <c r="W166" i="31"/>
  <c r="A167" i="31"/>
  <c r="B167" i="31"/>
  <c r="I167" i="31"/>
  <c r="J167" i="31"/>
  <c r="K167" i="31"/>
  <c r="L167" i="31"/>
  <c r="M167" i="31"/>
  <c r="N167" i="31"/>
  <c r="P167" i="31"/>
  <c r="Q167" i="31"/>
  <c r="R167" i="31"/>
  <c r="S167" i="31"/>
  <c r="T167" i="31"/>
  <c r="U167" i="31"/>
  <c r="V167" i="31"/>
  <c r="W167" i="31"/>
  <c r="A168" i="31"/>
  <c r="B168" i="31"/>
  <c r="I168" i="31"/>
  <c r="J168" i="31"/>
  <c r="K168" i="31"/>
  <c r="L168" i="31"/>
  <c r="M168" i="31"/>
  <c r="N168" i="31"/>
  <c r="P168" i="31"/>
  <c r="Q168" i="31"/>
  <c r="R168" i="31"/>
  <c r="S168" i="31"/>
  <c r="T168" i="31"/>
  <c r="U168" i="31"/>
  <c r="V168" i="31"/>
  <c r="W168" i="31"/>
  <c r="A169" i="31"/>
  <c r="B169" i="31"/>
  <c r="I169" i="31"/>
  <c r="J169" i="31"/>
  <c r="K169" i="31"/>
  <c r="L169" i="31"/>
  <c r="M169" i="31"/>
  <c r="N169" i="31"/>
  <c r="P169" i="31"/>
  <c r="Q169" i="31"/>
  <c r="R169" i="31"/>
  <c r="S169" i="31"/>
  <c r="T169" i="31"/>
  <c r="U169" i="31"/>
  <c r="V169" i="31"/>
  <c r="W169" i="31"/>
  <c r="A170" i="31"/>
  <c r="B170" i="31"/>
  <c r="I170" i="31"/>
  <c r="J170" i="31"/>
  <c r="K170" i="31"/>
  <c r="L170" i="31"/>
  <c r="M170" i="31"/>
  <c r="N170" i="31"/>
  <c r="P170" i="31"/>
  <c r="Q170" i="31"/>
  <c r="R170" i="31"/>
  <c r="S170" i="31"/>
  <c r="T170" i="31"/>
  <c r="U170" i="31"/>
  <c r="V170" i="31"/>
  <c r="W170" i="31"/>
  <c r="A171" i="31"/>
  <c r="B171" i="31"/>
  <c r="I171" i="31"/>
  <c r="J171" i="31"/>
  <c r="K171" i="31"/>
  <c r="L171" i="31"/>
  <c r="M171" i="31"/>
  <c r="N171" i="31"/>
  <c r="P171" i="31"/>
  <c r="Q171" i="31"/>
  <c r="R171" i="31"/>
  <c r="S171" i="31"/>
  <c r="T171" i="31"/>
  <c r="U171" i="31"/>
  <c r="V171" i="31"/>
  <c r="W171" i="31"/>
  <c r="A172" i="31"/>
  <c r="B172" i="31"/>
  <c r="I172" i="31"/>
  <c r="J172" i="31"/>
  <c r="K172" i="31"/>
  <c r="L172" i="31"/>
  <c r="M172" i="31"/>
  <c r="N172" i="31"/>
  <c r="P172" i="31"/>
  <c r="Q172" i="31"/>
  <c r="R172" i="31"/>
  <c r="S172" i="31"/>
  <c r="T172" i="31"/>
  <c r="U172" i="31"/>
  <c r="V172" i="31"/>
  <c r="W172" i="31"/>
  <c r="A173" i="31"/>
  <c r="B173" i="31"/>
  <c r="I173" i="31"/>
  <c r="J173" i="31"/>
  <c r="K173" i="31"/>
  <c r="L173" i="31"/>
  <c r="M173" i="31"/>
  <c r="N173" i="31"/>
  <c r="P173" i="31"/>
  <c r="Q173" i="31"/>
  <c r="R173" i="31"/>
  <c r="S173" i="31"/>
  <c r="T173" i="31"/>
  <c r="U173" i="31"/>
  <c r="V173" i="31"/>
  <c r="W173" i="31"/>
  <c r="A174" i="31"/>
  <c r="B174" i="31"/>
  <c r="I174" i="31"/>
  <c r="J174" i="31"/>
  <c r="K174" i="31"/>
  <c r="L174" i="31"/>
  <c r="M174" i="31"/>
  <c r="N174" i="31"/>
  <c r="P174" i="31"/>
  <c r="Q174" i="31"/>
  <c r="R174" i="31"/>
  <c r="S174" i="31"/>
  <c r="T174" i="31"/>
  <c r="U174" i="31"/>
  <c r="V174" i="31"/>
  <c r="W174" i="31"/>
  <c r="A175" i="31"/>
  <c r="B175" i="31"/>
  <c r="I175" i="31"/>
  <c r="J175" i="31"/>
  <c r="K175" i="31"/>
  <c r="L175" i="31"/>
  <c r="M175" i="31"/>
  <c r="N175" i="31"/>
  <c r="P175" i="31"/>
  <c r="Q175" i="31"/>
  <c r="R175" i="31"/>
  <c r="S175" i="31"/>
  <c r="T175" i="31"/>
  <c r="U175" i="31"/>
  <c r="V175" i="31"/>
  <c r="W175" i="31"/>
  <c r="A176" i="31"/>
  <c r="B176" i="31"/>
  <c r="I176" i="31"/>
  <c r="J176" i="31"/>
  <c r="K176" i="31"/>
  <c r="L176" i="31"/>
  <c r="M176" i="31"/>
  <c r="N176" i="31"/>
  <c r="P176" i="31"/>
  <c r="Q176" i="31"/>
  <c r="R176" i="31"/>
  <c r="S176" i="31"/>
  <c r="T176" i="31"/>
  <c r="U176" i="31"/>
  <c r="V176" i="31"/>
  <c r="W176" i="31"/>
  <c r="A177" i="31"/>
  <c r="B177" i="31"/>
  <c r="I177" i="31"/>
  <c r="J177" i="31"/>
  <c r="K177" i="31"/>
  <c r="L177" i="31"/>
  <c r="M177" i="31"/>
  <c r="N177" i="31"/>
  <c r="P177" i="31"/>
  <c r="Q177" i="31"/>
  <c r="R177" i="31"/>
  <c r="S177" i="31"/>
  <c r="T177" i="31"/>
  <c r="U177" i="31"/>
  <c r="V177" i="31"/>
  <c r="W177" i="31"/>
  <c r="A178" i="31"/>
  <c r="B178" i="31"/>
  <c r="I178" i="31"/>
  <c r="J178" i="31"/>
  <c r="K178" i="31"/>
  <c r="L178" i="31"/>
  <c r="M178" i="31"/>
  <c r="N178" i="31"/>
  <c r="P178" i="31"/>
  <c r="Q178" i="31"/>
  <c r="R178" i="31"/>
  <c r="S178" i="31"/>
  <c r="T178" i="31"/>
  <c r="U178" i="31"/>
  <c r="V178" i="31"/>
  <c r="W178" i="31"/>
  <c r="A179" i="31"/>
  <c r="B179" i="31"/>
  <c r="I179" i="31"/>
  <c r="J179" i="31"/>
  <c r="K179" i="31"/>
  <c r="L179" i="31"/>
  <c r="M179" i="31"/>
  <c r="N179" i="31"/>
  <c r="P179" i="31"/>
  <c r="Q179" i="31"/>
  <c r="R179" i="31"/>
  <c r="S179" i="31"/>
  <c r="T179" i="31"/>
  <c r="U179" i="31"/>
  <c r="V179" i="31"/>
  <c r="W179" i="31"/>
  <c r="A180" i="31"/>
  <c r="B180" i="31"/>
  <c r="I180" i="31"/>
  <c r="J180" i="31"/>
  <c r="K180" i="31"/>
  <c r="L180" i="31"/>
  <c r="M180" i="31"/>
  <c r="N180" i="31"/>
  <c r="P180" i="31"/>
  <c r="Q180" i="31"/>
  <c r="R180" i="31"/>
  <c r="S180" i="31"/>
  <c r="T180" i="31"/>
  <c r="U180" i="31"/>
  <c r="V180" i="31"/>
  <c r="W180" i="31"/>
  <c r="A181" i="31"/>
  <c r="B181" i="31"/>
  <c r="I181" i="31"/>
  <c r="J181" i="31"/>
  <c r="K181" i="31"/>
  <c r="L181" i="31"/>
  <c r="M181" i="31"/>
  <c r="N181" i="31"/>
  <c r="P181" i="31"/>
  <c r="Q181" i="31"/>
  <c r="R181" i="31"/>
  <c r="S181" i="31"/>
  <c r="T181" i="31"/>
  <c r="U181" i="31"/>
  <c r="V181" i="31"/>
  <c r="W181" i="31"/>
  <c r="A182" i="31"/>
  <c r="B182" i="31"/>
  <c r="I182" i="31"/>
  <c r="J182" i="31"/>
  <c r="K182" i="31"/>
  <c r="L182" i="31"/>
  <c r="M182" i="31"/>
  <c r="N182" i="31"/>
  <c r="P182" i="31"/>
  <c r="Q182" i="31"/>
  <c r="R182" i="31"/>
  <c r="S182" i="31"/>
  <c r="T182" i="31"/>
  <c r="U182" i="31"/>
  <c r="V182" i="31"/>
  <c r="W182" i="31"/>
  <c r="A183" i="31"/>
  <c r="B183" i="31"/>
  <c r="I183" i="31"/>
  <c r="J183" i="31"/>
  <c r="K183" i="31"/>
  <c r="L183" i="31"/>
  <c r="M183" i="31"/>
  <c r="N183" i="31"/>
  <c r="P183" i="31"/>
  <c r="Q183" i="31"/>
  <c r="R183" i="31"/>
  <c r="S183" i="31"/>
  <c r="T183" i="31"/>
  <c r="U183" i="31"/>
  <c r="V183" i="31"/>
  <c r="W183" i="31"/>
  <c r="A184" i="31"/>
  <c r="B184" i="31"/>
  <c r="I184" i="31"/>
  <c r="J184" i="31"/>
  <c r="K184" i="31"/>
  <c r="L184" i="31"/>
  <c r="M184" i="31"/>
  <c r="N184" i="31"/>
  <c r="P184" i="31"/>
  <c r="Q184" i="31"/>
  <c r="R184" i="31"/>
  <c r="S184" i="31"/>
  <c r="T184" i="31"/>
  <c r="U184" i="31"/>
  <c r="V184" i="31"/>
  <c r="W184" i="31"/>
  <c r="A185" i="31"/>
  <c r="B185" i="31"/>
  <c r="I185" i="31"/>
  <c r="J185" i="31"/>
  <c r="K185" i="31"/>
  <c r="L185" i="31"/>
  <c r="M185" i="31"/>
  <c r="N185" i="31"/>
  <c r="P185" i="31"/>
  <c r="Q185" i="31"/>
  <c r="R185" i="31"/>
  <c r="S185" i="31"/>
  <c r="T185" i="31"/>
  <c r="U185" i="31"/>
  <c r="V185" i="31"/>
  <c r="W185" i="31"/>
  <c r="A186" i="31"/>
  <c r="B186" i="31"/>
  <c r="I186" i="31"/>
  <c r="J186" i="31"/>
  <c r="K186" i="31"/>
  <c r="L186" i="31"/>
  <c r="M186" i="31"/>
  <c r="N186" i="31"/>
  <c r="P186" i="31"/>
  <c r="Q186" i="31"/>
  <c r="R186" i="31"/>
  <c r="S186" i="31"/>
  <c r="T186" i="31"/>
  <c r="U186" i="31"/>
  <c r="V186" i="31"/>
  <c r="W186" i="31"/>
  <c r="A187" i="31"/>
  <c r="B187" i="31"/>
  <c r="I187" i="31"/>
  <c r="J187" i="31"/>
  <c r="K187" i="31"/>
  <c r="L187" i="31"/>
  <c r="M187" i="31"/>
  <c r="N187" i="31"/>
  <c r="P187" i="31"/>
  <c r="Q187" i="31"/>
  <c r="R187" i="31"/>
  <c r="S187" i="31"/>
  <c r="T187" i="31"/>
  <c r="U187" i="31"/>
  <c r="V187" i="31"/>
  <c r="W187" i="31"/>
  <c r="A188" i="31"/>
  <c r="B188" i="31"/>
  <c r="I188" i="31"/>
  <c r="J188" i="31"/>
  <c r="K188" i="31"/>
  <c r="L188" i="31"/>
  <c r="M188" i="31"/>
  <c r="N188" i="31"/>
  <c r="P188" i="31"/>
  <c r="Q188" i="31"/>
  <c r="R188" i="31"/>
  <c r="S188" i="31"/>
  <c r="T188" i="31"/>
  <c r="U188" i="31"/>
  <c r="V188" i="31"/>
  <c r="W188" i="31"/>
  <c r="A189" i="31"/>
  <c r="B189" i="31"/>
  <c r="I189" i="31"/>
  <c r="J189" i="31"/>
  <c r="K189" i="31"/>
  <c r="L189" i="31"/>
  <c r="M189" i="31"/>
  <c r="N189" i="31"/>
  <c r="P189" i="31"/>
  <c r="Q189" i="31"/>
  <c r="R189" i="31"/>
  <c r="S189" i="31"/>
  <c r="T189" i="31"/>
  <c r="U189" i="31"/>
  <c r="V189" i="31"/>
  <c r="W189" i="31"/>
  <c r="A190" i="31"/>
  <c r="B190" i="31"/>
  <c r="I190" i="31"/>
  <c r="J190" i="31"/>
  <c r="K190" i="31"/>
  <c r="L190" i="31"/>
  <c r="M190" i="31"/>
  <c r="N190" i="31"/>
  <c r="P190" i="31"/>
  <c r="Q190" i="31"/>
  <c r="R190" i="31"/>
  <c r="S190" i="31"/>
  <c r="T190" i="31"/>
  <c r="U190" i="31"/>
  <c r="V190" i="31"/>
  <c r="W190" i="31"/>
  <c r="A191" i="31"/>
  <c r="B191" i="31"/>
  <c r="I191" i="31"/>
  <c r="J191" i="31"/>
  <c r="K191" i="31"/>
  <c r="L191" i="31"/>
  <c r="M191" i="31"/>
  <c r="N191" i="31"/>
  <c r="P191" i="31"/>
  <c r="Q191" i="31"/>
  <c r="R191" i="31"/>
  <c r="S191" i="31"/>
  <c r="T191" i="31"/>
  <c r="U191" i="31"/>
  <c r="V191" i="31"/>
  <c r="W191" i="31"/>
  <c r="A192" i="31"/>
  <c r="B192" i="31"/>
  <c r="I192" i="31"/>
  <c r="J192" i="31"/>
  <c r="K192" i="31"/>
  <c r="L192" i="31"/>
  <c r="M192" i="31"/>
  <c r="N192" i="31"/>
  <c r="P192" i="31"/>
  <c r="Q192" i="31"/>
  <c r="R192" i="31"/>
  <c r="S192" i="31"/>
  <c r="T192" i="31"/>
  <c r="U192" i="31"/>
  <c r="V192" i="31"/>
  <c r="W192" i="31"/>
  <c r="A193" i="31"/>
  <c r="B193" i="31"/>
  <c r="I193" i="31"/>
  <c r="J193" i="31"/>
  <c r="K193" i="31"/>
  <c r="L193" i="31"/>
  <c r="M193" i="31"/>
  <c r="N193" i="31"/>
  <c r="P193" i="31"/>
  <c r="Q193" i="31"/>
  <c r="R193" i="31"/>
  <c r="S193" i="31"/>
  <c r="T193" i="31"/>
  <c r="U193" i="31"/>
  <c r="V193" i="31"/>
  <c r="W193" i="31"/>
  <c r="A194" i="31"/>
  <c r="B194" i="31"/>
  <c r="I194" i="31"/>
  <c r="J194" i="31"/>
  <c r="K194" i="31"/>
  <c r="L194" i="31"/>
  <c r="M194" i="31"/>
  <c r="N194" i="31"/>
  <c r="P194" i="31"/>
  <c r="Q194" i="31"/>
  <c r="R194" i="31"/>
  <c r="S194" i="31"/>
  <c r="T194" i="31"/>
  <c r="U194" i="31"/>
  <c r="V194" i="31"/>
  <c r="W194" i="31"/>
  <c r="A195" i="31"/>
  <c r="B195" i="31"/>
  <c r="I195" i="31"/>
  <c r="J195" i="31"/>
  <c r="K195" i="31"/>
  <c r="L195" i="31"/>
  <c r="M195" i="31"/>
  <c r="N195" i="31"/>
  <c r="P195" i="31"/>
  <c r="Q195" i="31"/>
  <c r="R195" i="31"/>
  <c r="S195" i="31"/>
  <c r="T195" i="31"/>
  <c r="U195" i="31"/>
  <c r="V195" i="31"/>
  <c r="W195" i="31"/>
  <c r="A196" i="31"/>
  <c r="B196" i="31"/>
  <c r="I196" i="31"/>
  <c r="J196" i="31"/>
  <c r="K196" i="31"/>
  <c r="L196" i="31"/>
  <c r="M196" i="31"/>
  <c r="N196" i="31"/>
  <c r="P196" i="31"/>
  <c r="Q196" i="31"/>
  <c r="R196" i="31"/>
  <c r="S196" i="31"/>
  <c r="T196" i="31"/>
  <c r="U196" i="31"/>
  <c r="V196" i="31"/>
  <c r="W196" i="31"/>
  <c r="A197" i="31"/>
  <c r="B197" i="31"/>
  <c r="I197" i="31"/>
  <c r="J197" i="31"/>
  <c r="K197" i="31"/>
  <c r="L197" i="31"/>
  <c r="M197" i="31"/>
  <c r="N197" i="31"/>
  <c r="P197" i="31"/>
  <c r="Q197" i="31"/>
  <c r="R197" i="31"/>
  <c r="S197" i="31"/>
  <c r="T197" i="31"/>
  <c r="U197" i="31"/>
  <c r="V197" i="31"/>
  <c r="W197" i="31"/>
  <c r="A198" i="31"/>
  <c r="B198" i="31"/>
  <c r="I198" i="31"/>
  <c r="J198" i="31"/>
  <c r="K198" i="31"/>
  <c r="L198" i="31"/>
  <c r="M198" i="31"/>
  <c r="N198" i="31"/>
  <c r="P198" i="31"/>
  <c r="Q198" i="31"/>
  <c r="R198" i="31"/>
  <c r="S198" i="31"/>
  <c r="T198" i="31"/>
  <c r="U198" i="31"/>
  <c r="V198" i="31"/>
  <c r="W198" i="31"/>
  <c r="A199" i="31"/>
  <c r="B199" i="31"/>
  <c r="I199" i="31"/>
  <c r="J199" i="31"/>
  <c r="K199" i="31"/>
  <c r="L199" i="31"/>
  <c r="M199" i="31"/>
  <c r="N199" i="31"/>
  <c r="P199" i="31"/>
  <c r="Q199" i="31"/>
  <c r="R199" i="31"/>
  <c r="S199" i="31"/>
  <c r="T199" i="31"/>
  <c r="U199" i="31"/>
  <c r="V199" i="31"/>
  <c r="W199" i="31"/>
  <c r="A200" i="31"/>
  <c r="B200" i="31"/>
  <c r="I200" i="31"/>
  <c r="J200" i="31"/>
  <c r="K200" i="31"/>
  <c r="L200" i="31"/>
  <c r="M200" i="31"/>
  <c r="N200" i="31"/>
  <c r="P200" i="31"/>
  <c r="Q200" i="31"/>
  <c r="R200" i="31"/>
  <c r="S200" i="31"/>
  <c r="T200" i="31"/>
  <c r="U200" i="31"/>
  <c r="V200" i="31"/>
  <c r="W200" i="31"/>
  <c r="A201" i="31"/>
  <c r="B201" i="31"/>
  <c r="I201" i="31"/>
  <c r="J201" i="31"/>
  <c r="K201" i="31"/>
  <c r="L201" i="31"/>
  <c r="M201" i="31"/>
  <c r="N201" i="31"/>
  <c r="P201" i="31"/>
  <c r="Q201" i="31"/>
  <c r="R201" i="31"/>
  <c r="S201" i="31"/>
  <c r="T201" i="31"/>
  <c r="U201" i="31"/>
  <c r="V201" i="31"/>
  <c r="W201" i="31"/>
  <c r="A202" i="31"/>
  <c r="B202" i="31"/>
  <c r="I202" i="31"/>
  <c r="J202" i="31"/>
  <c r="K202" i="31"/>
  <c r="L202" i="31"/>
  <c r="M202" i="31"/>
  <c r="N202" i="31"/>
  <c r="P202" i="31"/>
  <c r="Q202" i="31"/>
  <c r="R202" i="31"/>
  <c r="S202" i="31"/>
  <c r="T202" i="31"/>
  <c r="U202" i="31"/>
  <c r="V202" i="31"/>
  <c r="W202" i="31"/>
  <c r="A203" i="31"/>
  <c r="B203" i="31"/>
  <c r="I203" i="31"/>
  <c r="J203" i="31"/>
  <c r="K203" i="31"/>
  <c r="L203" i="31"/>
  <c r="M203" i="31"/>
  <c r="N203" i="31"/>
  <c r="P203" i="31"/>
  <c r="Q203" i="31"/>
  <c r="R203" i="31"/>
  <c r="S203" i="31"/>
  <c r="T203" i="31"/>
  <c r="U203" i="31"/>
  <c r="V203" i="31"/>
  <c r="W203" i="31"/>
  <c r="A204" i="31"/>
  <c r="B204" i="31"/>
  <c r="I204" i="31"/>
  <c r="J204" i="31"/>
  <c r="K204" i="31"/>
  <c r="L204" i="31"/>
  <c r="M204" i="31"/>
  <c r="N204" i="31"/>
  <c r="P204" i="31"/>
  <c r="Q204" i="31"/>
  <c r="R204" i="31"/>
  <c r="S204" i="31"/>
  <c r="T204" i="31"/>
  <c r="U204" i="31"/>
  <c r="V204" i="31"/>
  <c r="W204" i="31"/>
  <c r="A205" i="31"/>
  <c r="B205" i="31"/>
  <c r="I205" i="31"/>
  <c r="J205" i="31"/>
  <c r="K205" i="31"/>
  <c r="L205" i="31"/>
  <c r="M205" i="31"/>
  <c r="N205" i="31"/>
  <c r="P205" i="31"/>
  <c r="Q205" i="31"/>
  <c r="R205" i="31"/>
  <c r="S205" i="31"/>
  <c r="T205" i="31"/>
  <c r="U205" i="31"/>
  <c r="V205" i="31"/>
  <c r="W205" i="31"/>
  <c r="A206" i="31"/>
  <c r="B206" i="31"/>
  <c r="I206" i="31"/>
  <c r="J206" i="31"/>
  <c r="K206" i="31"/>
  <c r="L206" i="31"/>
  <c r="M206" i="31"/>
  <c r="N206" i="31"/>
  <c r="P206" i="31"/>
  <c r="Q206" i="31"/>
  <c r="R206" i="31"/>
  <c r="S206" i="31"/>
  <c r="T206" i="31"/>
  <c r="U206" i="31"/>
  <c r="V206" i="31"/>
  <c r="W206" i="31"/>
  <c r="A207" i="31"/>
  <c r="B207" i="31"/>
  <c r="I207" i="31"/>
  <c r="J207" i="31"/>
  <c r="K207" i="31"/>
  <c r="L207" i="31"/>
  <c r="M207" i="31"/>
  <c r="N207" i="31"/>
  <c r="P207" i="31"/>
  <c r="Q207" i="31"/>
  <c r="R207" i="31"/>
  <c r="S207" i="31"/>
  <c r="T207" i="31"/>
  <c r="U207" i="31"/>
  <c r="V207" i="31"/>
  <c r="W207" i="31"/>
  <c r="A208" i="31"/>
  <c r="B208" i="31"/>
  <c r="I208" i="31"/>
  <c r="J208" i="31"/>
  <c r="K208" i="31"/>
  <c r="L208" i="31"/>
  <c r="M208" i="31"/>
  <c r="N208" i="31"/>
  <c r="P208" i="31"/>
  <c r="Q208" i="31"/>
  <c r="R208" i="31"/>
  <c r="S208" i="31"/>
  <c r="T208" i="31"/>
  <c r="U208" i="31"/>
  <c r="V208" i="31"/>
  <c r="W208" i="31"/>
  <c r="A209" i="31"/>
  <c r="B209" i="31"/>
  <c r="I209" i="31"/>
  <c r="J209" i="31"/>
  <c r="K209" i="31"/>
  <c r="L209" i="31"/>
  <c r="M209" i="31"/>
  <c r="N209" i="31"/>
  <c r="P209" i="31"/>
  <c r="Q209" i="31"/>
  <c r="R209" i="31"/>
  <c r="S209" i="31"/>
  <c r="T209" i="31"/>
  <c r="U209" i="31"/>
  <c r="V209" i="31"/>
  <c r="W209" i="31"/>
  <c r="A210" i="31"/>
  <c r="B210" i="31"/>
  <c r="I210" i="31"/>
  <c r="J210" i="31"/>
  <c r="K210" i="31"/>
  <c r="L210" i="31"/>
  <c r="M210" i="31"/>
  <c r="N210" i="31"/>
  <c r="P210" i="31"/>
  <c r="Q210" i="31"/>
  <c r="R210" i="31"/>
  <c r="S210" i="31"/>
  <c r="T210" i="31"/>
  <c r="U210" i="31"/>
  <c r="V210" i="31"/>
  <c r="W210" i="31"/>
  <c r="A211" i="31"/>
  <c r="B211" i="31"/>
  <c r="I211" i="31"/>
  <c r="J211" i="31"/>
  <c r="K211" i="31"/>
  <c r="L211" i="31"/>
  <c r="M211" i="31"/>
  <c r="N211" i="31"/>
  <c r="P211" i="31"/>
  <c r="Q211" i="31"/>
  <c r="R211" i="31"/>
  <c r="S211" i="31"/>
  <c r="T211" i="31"/>
  <c r="U211" i="31"/>
  <c r="V211" i="31"/>
  <c r="W211" i="31"/>
  <c r="A212" i="31"/>
  <c r="B212" i="31"/>
  <c r="I212" i="31"/>
  <c r="J212" i="31"/>
  <c r="K212" i="31"/>
  <c r="L212" i="31"/>
  <c r="M212" i="31"/>
  <c r="N212" i="31"/>
  <c r="P212" i="31"/>
  <c r="Q212" i="31"/>
  <c r="R212" i="31"/>
  <c r="S212" i="31"/>
  <c r="T212" i="31"/>
  <c r="U212" i="31"/>
  <c r="V212" i="31"/>
  <c r="W212" i="31"/>
  <c r="A213" i="31"/>
  <c r="B213" i="31"/>
  <c r="I213" i="31"/>
  <c r="J213" i="31"/>
  <c r="K213" i="31"/>
  <c r="L213" i="31"/>
  <c r="M213" i="31"/>
  <c r="N213" i="31"/>
  <c r="P213" i="31"/>
  <c r="Q213" i="31"/>
  <c r="R213" i="31"/>
  <c r="S213" i="31"/>
  <c r="T213" i="31"/>
  <c r="U213" i="31"/>
  <c r="V213" i="31"/>
  <c r="W213" i="31"/>
  <c r="A214" i="31"/>
  <c r="B214" i="31"/>
  <c r="I214" i="31"/>
  <c r="J214" i="31"/>
  <c r="K214" i="31"/>
  <c r="L214" i="31"/>
  <c r="M214" i="31"/>
  <c r="N214" i="31"/>
  <c r="P214" i="31"/>
  <c r="Q214" i="31"/>
  <c r="R214" i="31"/>
  <c r="S214" i="31"/>
  <c r="T214" i="31"/>
  <c r="U214" i="31"/>
  <c r="V214" i="31"/>
  <c r="W214" i="31"/>
  <c r="A215" i="31"/>
  <c r="B215" i="31"/>
  <c r="I215" i="31"/>
  <c r="J215" i="31"/>
  <c r="K215" i="31"/>
  <c r="L215" i="31"/>
  <c r="M215" i="31"/>
  <c r="N215" i="31"/>
  <c r="P215" i="31"/>
  <c r="Q215" i="31"/>
  <c r="R215" i="31"/>
  <c r="S215" i="31"/>
  <c r="T215" i="31"/>
  <c r="U215" i="31"/>
  <c r="V215" i="31"/>
  <c r="W215" i="31"/>
  <c r="A216" i="31"/>
  <c r="B216" i="31"/>
  <c r="I216" i="31"/>
  <c r="J216" i="31"/>
  <c r="K216" i="31"/>
  <c r="L216" i="31"/>
  <c r="M216" i="31"/>
  <c r="N216" i="31"/>
  <c r="P216" i="31"/>
  <c r="Q216" i="31"/>
  <c r="R216" i="31"/>
  <c r="S216" i="31"/>
  <c r="T216" i="31"/>
  <c r="U216" i="31"/>
  <c r="V216" i="31"/>
  <c r="W216" i="31"/>
  <c r="A217" i="31"/>
  <c r="B217" i="31"/>
  <c r="I217" i="31"/>
  <c r="J217" i="31"/>
  <c r="K217" i="31"/>
  <c r="L217" i="31"/>
  <c r="M217" i="31"/>
  <c r="N217" i="31"/>
  <c r="P217" i="31"/>
  <c r="Q217" i="31"/>
  <c r="R217" i="31"/>
  <c r="S217" i="31"/>
  <c r="T217" i="31"/>
  <c r="U217" i="31"/>
  <c r="V217" i="31"/>
  <c r="W217" i="31"/>
  <c r="A218" i="31"/>
  <c r="B218" i="31"/>
  <c r="I218" i="31"/>
  <c r="J218" i="31"/>
  <c r="K218" i="31"/>
  <c r="L218" i="31"/>
  <c r="M218" i="31"/>
  <c r="N218" i="31"/>
  <c r="P218" i="31"/>
  <c r="Q218" i="31"/>
  <c r="R218" i="31"/>
  <c r="S218" i="31"/>
  <c r="T218" i="31"/>
  <c r="U218" i="31"/>
  <c r="V218" i="31"/>
  <c r="W218" i="31"/>
  <c r="A219" i="31"/>
  <c r="B219" i="31"/>
  <c r="I219" i="31"/>
  <c r="J219" i="31"/>
  <c r="K219" i="31"/>
  <c r="L219" i="31"/>
  <c r="M219" i="31"/>
  <c r="N219" i="31"/>
  <c r="P219" i="31"/>
  <c r="Q219" i="31"/>
  <c r="R219" i="31"/>
  <c r="S219" i="31"/>
  <c r="T219" i="31"/>
  <c r="U219" i="31"/>
  <c r="V219" i="31"/>
  <c r="W219" i="31"/>
  <c r="A220" i="31"/>
  <c r="B220" i="31"/>
  <c r="I220" i="31"/>
  <c r="J220" i="31"/>
  <c r="K220" i="31"/>
  <c r="L220" i="31"/>
  <c r="M220" i="31"/>
  <c r="N220" i="31"/>
  <c r="P220" i="31"/>
  <c r="Q220" i="31"/>
  <c r="R220" i="31"/>
  <c r="S220" i="31"/>
  <c r="T220" i="31"/>
  <c r="U220" i="31"/>
  <c r="V220" i="31"/>
  <c r="W220" i="31"/>
  <c r="A221" i="31"/>
  <c r="B221" i="31"/>
  <c r="I221" i="31"/>
  <c r="J221" i="31"/>
  <c r="K221" i="31"/>
  <c r="L221" i="31"/>
  <c r="M221" i="31"/>
  <c r="N221" i="31"/>
  <c r="P221" i="31"/>
  <c r="Q221" i="31"/>
  <c r="R221" i="31"/>
  <c r="S221" i="31"/>
  <c r="T221" i="31"/>
  <c r="U221" i="31"/>
  <c r="V221" i="31"/>
  <c r="W221" i="31"/>
  <c r="A222" i="31"/>
  <c r="B222" i="31"/>
  <c r="I222" i="31"/>
  <c r="J222" i="31"/>
  <c r="K222" i="31"/>
  <c r="L222" i="31"/>
  <c r="M222" i="31"/>
  <c r="N222" i="31"/>
  <c r="P222" i="31"/>
  <c r="Q222" i="31"/>
  <c r="R222" i="31"/>
  <c r="S222" i="31"/>
  <c r="T222" i="31"/>
  <c r="U222" i="31"/>
  <c r="V222" i="31"/>
  <c r="W222" i="31"/>
  <c r="A223" i="31"/>
  <c r="B223" i="31"/>
  <c r="I223" i="31"/>
  <c r="J223" i="31"/>
  <c r="K223" i="31"/>
  <c r="L223" i="31"/>
  <c r="M223" i="31"/>
  <c r="N223" i="31"/>
  <c r="P223" i="31"/>
  <c r="Q223" i="31"/>
  <c r="R223" i="31"/>
  <c r="S223" i="31"/>
  <c r="T223" i="31"/>
  <c r="U223" i="31"/>
  <c r="V223" i="31"/>
  <c r="W223" i="31"/>
  <c r="A224" i="31"/>
  <c r="B224" i="31"/>
  <c r="I224" i="31"/>
  <c r="J224" i="31"/>
  <c r="K224" i="31"/>
  <c r="L224" i="31"/>
  <c r="M224" i="31"/>
  <c r="N224" i="31"/>
  <c r="P224" i="31"/>
  <c r="Q224" i="31"/>
  <c r="R224" i="31"/>
  <c r="S224" i="31"/>
  <c r="T224" i="31"/>
  <c r="U224" i="31"/>
  <c r="V224" i="31"/>
  <c r="W224" i="31"/>
  <c r="A225" i="31"/>
  <c r="B225" i="31"/>
  <c r="I225" i="31"/>
  <c r="J225" i="31"/>
  <c r="K225" i="31"/>
  <c r="L225" i="31"/>
  <c r="M225" i="31"/>
  <c r="N225" i="31"/>
  <c r="P225" i="31"/>
  <c r="Q225" i="31"/>
  <c r="R225" i="31"/>
  <c r="S225" i="31"/>
  <c r="T225" i="31"/>
  <c r="U225" i="31"/>
  <c r="V225" i="31"/>
  <c r="W225" i="31"/>
  <c r="A226" i="31"/>
  <c r="B226" i="31"/>
  <c r="I226" i="31"/>
  <c r="J226" i="31"/>
  <c r="K226" i="31"/>
  <c r="L226" i="31"/>
  <c r="M226" i="31"/>
  <c r="N226" i="31"/>
  <c r="P226" i="31"/>
  <c r="Q226" i="31"/>
  <c r="R226" i="31"/>
  <c r="S226" i="31"/>
  <c r="T226" i="31"/>
  <c r="U226" i="31"/>
  <c r="V226" i="31"/>
  <c r="W226" i="31"/>
  <c r="A227" i="31"/>
  <c r="B227" i="31"/>
  <c r="I227" i="31"/>
  <c r="J227" i="31"/>
  <c r="K227" i="31"/>
  <c r="L227" i="31"/>
  <c r="M227" i="31"/>
  <c r="N227" i="31"/>
  <c r="P227" i="31"/>
  <c r="Q227" i="31"/>
  <c r="R227" i="31"/>
  <c r="S227" i="31"/>
  <c r="T227" i="31"/>
  <c r="U227" i="31"/>
  <c r="V227" i="31"/>
  <c r="W227" i="31"/>
  <c r="A228" i="31"/>
  <c r="B228" i="31"/>
  <c r="I228" i="31"/>
  <c r="J228" i="31"/>
  <c r="K228" i="31"/>
  <c r="L228" i="31"/>
  <c r="M228" i="31"/>
  <c r="N228" i="31"/>
  <c r="P228" i="31"/>
  <c r="Q228" i="31"/>
  <c r="R228" i="31"/>
  <c r="S228" i="31"/>
  <c r="T228" i="31"/>
  <c r="U228" i="31"/>
  <c r="V228" i="31"/>
  <c r="W228" i="31"/>
  <c r="A229" i="31"/>
  <c r="B229" i="31"/>
  <c r="I229" i="31"/>
  <c r="J229" i="31"/>
  <c r="K229" i="31"/>
  <c r="L229" i="31"/>
  <c r="M229" i="31"/>
  <c r="N229" i="31"/>
  <c r="P229" i="31"/>
  <c r="Q229" i="31"/>
  <c r="R229" i="31"/>
  <c r="S229" i="31"/>
  <c r="T229" i="31"/>
  <c r="U229" i="31"/>
  <c r="V229" i="31"/>
  <c r="W229" i="31"/>
  <c r="A230" i="31"/>
  <c r="B230" i="31"/>
  <c r="I230" i="31"/>
  <c r="J230" i="31"/>
  <c r="K230" i="31"/>
  <c r="L230" i="31"/>
  <c r="M230" i="31"/>
  <c r="N230" i="31"/>
  <c r="P230" i="31"/>
  <c r="Q230" i="31"/>
  <c r="R230" i="31"/>
  <c r="S230" i="31"/>
  <c r="T230" i="31"/>
  <c r="U230" i="31"/>
  <c r="V230" i="31"/>
  <c r="W230" i="31"/>
  <c r="A231" i="31"/>
  <c r="B231" i="31"/>
  <c r="I231" i="31"/>
  <c r="J231" i="31"/>
  <c r="K231" i="31"/>
  <c r="L231" i="31"/>
  <c r="M231" i="31"/>
  <c r="N231" i="31"/>
  <c r="P231" i="31"/>
  <c r="Q231" i="31"/>
  <c r="R231" i="31"/>
  <c r="S231" i="31"/>
  <c r="T231" i="31"/>
  <c r="U231" i="31"/>
  <c r="V231" i="31"/>
  <c r="W231" i="31"/>
  <c r="A232" i="31"/>
  <c r="B232" i="31"/>
  <c r="I232" i="31"/>
  <c r="J232" i="31"/>
  <c r="K232" i="31"/>
  <c r="L232" i="31"/>
  <c r="M232" i="31"/>
  <c r="N232" i="31"/>
  <c r="P232" i="31"/>
  <c r="Q232" i="31"/>
  <c r="R232" i="31"/>
  <c r="S232" i="31"/>
  <c r="T232" i="31"/>
  <c r="U232" i="31"/>
  <c r="V232" i="31"/>
  <c r="W232" i="31"/>
  <c r="A233" i="31"/>
  <c r="B233" i="31"/>
  <c r="I233" i="31"/>
  <c r="J233" i="31"/>
  <c r="K233" i="31"/>
  <c r="L233" i="31"/>
  <c r="M233" i="31"/>
  <c r="N233" i="31"/>
  <c r="P233" i="31"/>
  <c r="Q233" i="31"/>
  <c r="R233" i="31"/>
  <c r="S233" i="31"/>
  <c r="T233" i="31"/>
  <c r="U233" i="31"/>
  <c r="V233" i="31"/>
  <c r="W233" i="31"/>
  <c r="A234" i="31"/>
  <c r="B234" i="31"/>
  <c r="I234" i="31"/>
  <c r="J234" i="31"/>
  <c r="K234" i="31"/>
  <c r="L234" i="31"/>
  <c r="M234" i="31"/>
  <c r="N234" i="31"/>
  <c r="P234" i="31"/>
  <c r="Q234" i="31"/>
  <c r="R234" i="31"/>
  <c r="S234" i="31"/>
  <c r="T234" i="31"/>
  <c r="U234" i="31"/>
  <c r="V234" i="31"/>
  <c r="W234" i="31"/>
  <c r="A235" i="31"/>
  <c r="B235" i="31"/>
  <c r="I235" i="31"/>
  <c r="J235" i="31"/>
  <c r="K235" i="31"/>
  <c r="L235" i="31"/>
  <c r="M235" i="31"/>
  <c r="N235" i="31"/>
  <c r="P235" i="31"/>
  <c r="Q235" i="31"/>
  <c r="R235" i="31"/>
  <c r="S235" i="31"/>
  <c r="T235" i="31"/>
  <c r="U235" i="31"/>
  <c r="V235" i="31"/>
  <c r="W235" i="31"/>
  <c r="A236" i="31"/>
  <c r="B236" i="31"/>
  <c r="I236" i="31"/>
  <c r="J236" i="31"/>
  <c r="K236" i="31"/>
  <c r="L236" i="31"/>
  <c r="M236" i="31"/>
  <c r="N236" i="31"/>
  <c r="P236" i="31"/>
  <c r="Q236" i="31"/>
  <c r="R236" i="31"/>
  <c r="S236" i="31"/>
  <c r="T236" i="31"/>
  <c r="U236" i="31"/>
  <c r="V236" i="31"/>
  <c r="W236" i="31"/>
  <c r="A237" i="31"/>
  <c r="B237" i="31"/>
  <c r="I237" i="31"/>
  <c r="J237" i="31"/>
  <c r="K237" i="31"/>
  <c r="L237" i="31"/>
  <c r="M237" i="31"/>
  <c r="N237" i="31"/>
  <c r="P237" i="31"/>
  <c r="Q237" i="31"/>
  <c r="R237" i="31"/>
  <c r="S237" i="31"/>
  <c r="T237" i="31"/>
  <c r="U237" i="31"/>
  <c r="V237" i="31"/>
  <c r="W237" i="31"/>
  <c r="A238" i="31"/>
  <c r="B238" i="31"/>
  <c r="I238" i="31"/>
  <c r="J238" i="31"/>
  <c r="K238" i="31"/>
  <c r="L238" i="31"/>
  <c r="M238" i="31"/>
  <c r="N238" i="31"/>
  <c r="P238" i="31"/>
  <c r="Q238" i="31"/>
  <c r="R238" i="31"/>
  <c r="S238" i="31"/>
  <c r="T238" i="31"/>
  <c r="U238" i="31"/>
  <c r="V238" i="31"/>
  <c r="W238" i="31"/>
  <c r="A239" i="31"/>
  <c r="B239" i="31"/>
  <c r="I239" i="31"/>
  <c r="J239" i="31"/>
  <c r="K239" i="31"/>
  <c r="L239" i="31"/>
  <c r="M239" i="31"/>
  <c r="N239" i="31"/>
  <c r="P239" i="31"/>
  <c r="Q239" i="31"/>
  <c r="R239" i="31"/>
  <c r="S239" i="31"/>
  <c r="T239" i="31"/>
  <c r="U239" i="31"/>
  <c r="V239" i="31"/>
  <c r="W239" i="31"/>
  <c r="A240" i="31"/>
  <c r="B240" i="31"/>
  <c r="I240" i="31"/>
  <c r="J240" i="31"/>
  <c r="K240" i="31"/>
  <c r="L240" i="31"/>
  <c r="M240" i="31"/>
  <c r="N240" i="31"/>
  <c r="P240" i="31"/>
  <c r="Q240" i="31"/>
  <c r="R240" i="31"/>
  <c r="S240" i="31"/>
  <c r="T240" i="31"/>
  <c r="U240" i="31"/>
  <c r="V240" i="31"/>
  <c r="W240" i="31"/>
  <c r="A241" i="31"/>
  <c r="B241" i="31"/>
  <c r="I241" i="31"/>
  <c r="J241" i="31"/>
  <c r="K241" i="31"/>
  <c r="L241" i="31"/>
  <c r="M241" i="31"/>
  <c r="N241" i="31"/>
  <c r="P241" i="31"/>
  <c r="Q241" i="31"/>
  <c r="R241" i="31"/>
  <c r="S241" i="31"/>
  <c r="T241" i="31"/>
  <c r="U241" i="31"/>
  <c r="V241" i="31"/>
  <c r="W241" i="31"/>
  <c r="A242" i="31"/>
  <c r="B242" i="31"/>
  <c r="I242" i="31"/>
  <c r="J242" i="31"/>
  <c r="K242" i="31"/>
  <c r="L242" i="31"/>
  <c r="M242" i="31"/>
  <c r="N242" i="31"/>
  <c r="P242" i="31"/>
  <c r="Q242" i="31"/>
  <c r="R242" i="31"/>
  <c r="S242" i="31"/>
  <c r="T242" i="31"/>
  <c r="U242" i="31"/>
  <c r="V242" i="31"/>
  <c r="W242" i="31"/>
  <c r="A243" i="31"/>
  <c r="B243" i="31"/>
  <c r="I243" i="31"/>
  <c r="J243" i="31"/>
  <c r="K243" i="31"/>
  <c r="L243" i="31"/>
  <c r="M243" i="31"/>
  <c r="N243" i="31"/>
  <c r="P243" i="31"/>
  <c r="Q243" i="31"/>
  <c r="R243" i="31"/>
  <c r="S243" i="31"/>
  <c r="T243" i="31"/>
  <c r="U243" i="31"/>
  <c r="V243" i="31"/>
  <c r="W243" i="31"/>
  <c r="A244" i="31"/>
  <c r="B244" i="31"/>
  <c r="I244" i="31"/>
  <c r="J244" i="31"/>
  <c r="K244" i="31"/>
  <c r="L244" i="31"/>
  <c r="M244" i="31"/>
  <c r="N244" i="31"/>
  <c r="P244" i="31"/>
  <c r="Q244" i="31"/>
  <c r="R244" i="31"/>
  <c r="S244" i="31"/>
  <c r="T244" i="31"/>
  <c r="U244" i="31"/>
  <c r="V244" i="31"/>
  <c r="W244" i="31"/>
  <c r="A245" i="31"/>
  <c r="B245" i="31"/>
  <c r="I245" i="31"/>
  <c r="J245" i="31"/>
  <c r="K245" i="31"/>
  <c r="L245" i="31"/>
  <c r="M245" i="31"/>
  <c r="N245" i="31"/>
  <c r="P245" i="31"/>
  <c r="Q245" i="31"/>
  <c r="R245" i="31"/>
  <c r="S245" i="31"/>
  <c r="T245" i="31"/>
  <c r="U245" i="31"/>
  <c r="V245" i="31"/>
  <c r="W245" i="31"/>
  <c r="A246" i="31"/>
  <c r="B246" i="31"/>
  <c r="I246" i="31"/>
  <c r="J246" i="31"/>
  <c r="K246" i="31"/>
  <c r="L246" i="31"/>
  <c r="M246" i="31"/>
  <c r="N246" i="31"/>
  <c r="P246" i="31"/>
  <c r="Q246" i="31"/>
  <c r="R246" i="31"/>
  <c r="S246" i="31"/>
  <c r="T246" i="31"/>
  <c r="U246" i="31"/>
  <c r="V246" i="31"/>
  <c r="W246" i="31"/>
  <c r="A247" i="31"/>
  <c r="B247" i="31"/>
  <c r="I247" i="31"/>
  <c r="J247" i="31"/>
  <c r="K247" i="31"/>
  <c r="L247" i="31"/>
  <c r="M247" i="31"/>
  <c r="N247" i="31"/>
  <c r="P247" i="31"/>
  <c r="Q247" i="31"/>
  <c r="R247" i="31"/>
  <c r="S247" i="31"/>
  <c r="T247" i="31"/>
  <c r="U247" i="31"/>
  <c r="V247" i="31"/>
  <c r="W247" i="31"/>
  <c r="A248" i="31"/>
  <c r="B248" i="31"/>
  <c r="I248" i="31"/>
  <c r="J248" i="31"/>
  <c r="K248" i="31"/>
  <c r="L248" i="31"/>
  <c r="M248" i="31"/>
  <c r="N248" i="31"/>
  <c r="P248" i="31"/>
  <c r="Q248" i="31"/>
  <c r="R248" i="31"/>
  <c r="S248" i="31"/>
  <c r="T248" i="31"/>
  <c r="U248" i="31"/>
  <c r="V248" i="31"/>
  <c r="W248" i="31"/>
  <c r="A249" i="31"/>
  <c r="B249" i="31"/>
  <c r="I249" i="31"/>
  <c r="J249" i="31"/>
  <c r="K249" i="31"/>
  <c r="L249" i="31"/>
  <c r="M249" i="31"/>
  <c r="N249" i="31"/>
  <c r="P249" i="31"/>
  <c r="Q249" i="31"/>
  <c r="R249" i="31"/>
  <c r="S249" i="31"/>
  <c r="T249" i="31"/>
  <c r="U249" i="31"/>
  <c r="V249" i="31"/>
  <c r="W249" i="31"/>
  <c r="A250" i="31"/>
  <c r="B250" i="31"/>
  <c r="I250" i="31"/>
  <c r="J250" i="31"/>
  <c r="K250" i="31"/>
  <c r="L250" i="31"/>
  <c r="M250" i="31"/>
  <c r="N250" i="31"/>
  <c r="P250" i="31"/>
  <c r="Q250" i="31"/>
  <c r="R250" i="31"/>
  <c r="S250" i="31"/>
  <c r="T250" i="31"/>
  <c r="U250" i="31"/>
  <c r="V250" i="31"/>
  <c r="W250" i="31"/>
  <c r="A251" i="31"/>
  <c r="B251" i="31"/>
  <c r="I251" i="31"/>
  <c r="J251" i="31"/>
  <c r="K251" i="31"/>
  <c r="L251" i="31"/>
  <c r="M251" i="31"/>
  <c r="N251" i="31"/>
  <c r="P251" i="31"/>
  <c r="Q251" i="31"/>
  <c r="R251" i="31"/>
  <c r="S251" i="31"/>
  <c r="T251" i="31"/>
  <c r="U251" i="31"/>
  <c r="V251" i="31"/>
  <c r="W251" i="31"/>
  <c r="A252" i="31"/>
  <c r="B252" i="31"/>
  <c r="I252" i="31"/>
  <c r="J252" i="31"/>
  <c r="K252" i="31"/>
  <c r="L252" i="31"/>
  <c r="M252" i="31"/>
  <c r="N252" i="31"/>
  <c r="P252" i="31"/>
  <c r="Q252" i="31"/>
  <c r="R252" i="31"/>
  <c r="S252" i="31"/>
  <c r="T252" i="31"/>
  <c r="U252" i="31"/>
  <c r="V252" i="31"/>
  <c r="W252" i="31"/>
  <c r="A253" i="31"/>
  <c r="B253" i="31"/>
  <c r="I253" i="31"/>
  <c r="J253" i="31"/>
  <c r="K253" i="31"/>
  <c r="L253" i="31"/>
  <c r="M253" i="31"/>
  <c r="N253" i="31"/>
  <c r="P253" i="31"/>
  <c r="Q253" i="31"/>
  <c r="R253" i="31"/>
  <c r="S253" i="31"/>
  <c r="T253" i="31"/>
  <c r="U253" i="31"/>
  <c r="V253" i="31"/>
  <c r="W253" i="31"/>
  <c r="A254" i="31"/>
  <c r="B254" i="31"/>
  <c r="I254" i="31"/>
  <c r="J254" i="31"/>
  <c r="K254" i="31"/>
  <c r="L254" i="31"/>
  <c r="M254" i="31"/>
  <c r="N254" i="31"/>
  <c r="P254" i="31"/>
  <c r="Q254" i="31"/>
  <c r="R254" i="31"/>
  <c r="S254" i="31"/>
  <c r="T254" i="31"/>
  <c r="U254" i="31"/>
  <c r="V254" i="31"/>
  <c r="W254" i="31"/>
  <c r="A255" i="31"/>
  <c r="B255" i="31"/>
  <c r="I255" i="31"/>
  <c r="J255" i="31"/>
  <c r="K255" i="31"/>
  <c r="L255" i="31"/>
  <c r="M255" i="31"/>
  <c r="N255" i="31"/>
  <c r="P255" i="31"/>
  <c r="Q255" i="31"/>
  <c r="R255" i="31"/>
  <c r="S255" i="31"/>
  <c r="T255" i="31"/>
  <c r="U255" i="31"/>
  <c r="V255" i="31"/>
  <c r="W255" i="31"/>
  <c r="A256" i="31"/>
  <c r="B256" i="31"/>
  <c r="I256" i="31"/>
  <c r="J256" i="31"/>
  <c r="K256" i="31"/>
  <c r="L256" i="31"/>
  <c r="M256" i="31"/>
  <c r="N256" i="31"/>
  <c r="P256" i="31"/>
  <c r="Q256" i="31"/>
  <c r="R256" i="31"/>
  <c r="S256" i="31"/>
  <c r="T256" i="31"/>
  <c r="U256" i="31"/>
  <c r="V256" i="31"/>
  <c r="W256" i="31"/>
  <c r="A257" i="31"/>
  <c r="B257" i="31"/>
  <c r="I257" i="31"/>
  <c r="J257" i="31"/>
  <c r="K257" i="31"/>
  <c r="L257" i="31"/>
  <c r="M257" i="31"/>
  <c r="N257" i="31"/>
  <c r="P257" i="31"/>
  <c r="Q257" i="31"/>
  <c r="R257" i="31"/>
  <c r="S257" i="31"/>
  <c r="T257" i="31"/>
  <c r="U257" i="31"/>
  <c r="V257" i="31"/>
  <c r="W257" i="31"/>
  <c r="A258" i="31"/>
  <c r="B258" i="31"/>
  <c r="I258" i="31"/>
  <c r="J258" i="31"/>
  <c r="K258" i="31"/>
  <c r="L258" i="31"/>
  <c r="M258" i="31"/>
  <c r="N258" i="31"/>
  <c r="P258" i="31"/>
  <c r="Q258" i="31"/>
  <c r="R258" i="31"/>
  <c r="S258" i="31"/>
  <c r="T258" i="31"/>
  <c r="U258" i="31"/>
  <c r="V258" i="31"/>
  <c r="W258" i="31"/>
  <c r="A259" i="31"/>
  <c r="B259" i="31"/>
  <c r="I259" i="31"/>
  <c r="J259" i="31"/>
  <c r="K259" i="31"/>
  <c r="L259" i="31"/>
  <c r="M259" i="31"/>
  <c r="N259" i="31"/>
  <c r="P259" i="31"/>
  <c r="Q259" i="31"/>
  <c r="R259" i="31"/>
  <c r="S259" i="31"/>
  <c r="T259" i="31"/>
  <c r="U259" i="31"/>
  <c r="V259" i="31"/>
  <c r="W259" i="31"/>
  <c r="A260" i="31"/>
  <c r="B260" i="31"/>
  <c r="I260" i="31"/>
  <c r="J260" i="31"/>
  <c r="K260" i="31"/>
  <c r="L260" i="31"/>
  <c r="M260" i="31"/>
  <c r="N260" i="31"/>
  <c r="P260" i="31"/>
  <c r="Q260" i="31"/>
  <c r="R260" i="31"/>
  <c r="S260" i="31"/>
  <c r="T260" i="31"/>
  <c r="U260" i="31"/>
  <c r="V260" i="31"/>
  <c r="W260" i="31"/>
  <c r="A261" i="31"/>
  <c r="B261" i="31"/>
  <c r="I261" i="31"/>
  <c r="J261" i="31"/>
  <c r="K261" i="31"/>
  <c r="L261" i="31"/>
  <c r="M261" i="31"/>
  <c r="N261" i="31"/>
  <c r="P261" i="31"/>
  <c r="Q261" i="31"/>
  <c r="R261" i="31"/>
  <c r="S261" i="31"/>
  <c r="T261" i="31"/>
  <c r="U261" i="31"/>
  <c r="V261" i="31"/>
  <c r="W261" i="31"/>
  <c r="A262" i="31"/>
  <c r="B262" i="31"/>
  <c r="I262" i="31"/>
  <c r="J262" i="31"/>
  <c r="K262" i="31"/>
  <c r="L262" i="31"/>
  <c r="M262" i="31"/>
  <c r="N262" i="31"/>
  <c r="P262" i="31"/>
  <c r="Q262" i="31"/>
  <c r="R262" i="31"/>
  <c r="S262" i="31"/>
  <c r="T262" i="31"/>
  <c r="U262" i="31"/>
  <c r="V262" i="31"/>
  <c r="W262" i="31"/>
  <c r="A263" i="31"/>
  <c r="B263" i="31"/>
  <c r="I263" i="31"/>
  <c r="J263" i="31"/>
  <c r="K263" i="31"/>
  <c r="L263" i="31"/>
  <c r="M263" i="31"/>
  <c r="N263" i="31"/>
  <c r="P263" i="31"/>
  <c r="Q263" i="31"/>
  <c r="R263" i="31"/>
  <c r="S263" i="31"/>
  <c r="T263" i="31"/>
  <c r="U263" i="31"/>
  <c r="V263" i="31"/>
  <c r="W263" i="31"/>
  <c r="A264" i="31"/>
  <c r="B264" i="31"/>
  <c r="I264" i="31"/>
  <c r="J264" i="31"/>
  <c r="K264" i="31"/>
  <c r="L264" i="31"/>
  <c r="M264" i="31"/>
  <c r="N264" i="31"/>
  <c r="P264" i="31"/>
  <c r="Q264" i="31"/>
  <c r="R264" i="31"/>
  <c r="S264" i="31"/>
  <c r="T264" i="31"/>
  <c r="U264" i="31"/>
  <c r="V264" i="31"/>
  <c r="W264" i="31"/>
  <c r="A265" i="31"/>
  <c r="B265" i="31"/>
  <c r="I265" i="31"/>
  <c r="J265" i="31"/>
  <c r="K265" i="31"/>
  <c r="L265" i="31"/>
  <c r="M265" i="31"/>
  <c r="N265" i="31"/>
  <c r="P265" i="31"/>
  <c r="Q265" i="31"/>
  <c r="R265" i="31"/>
  <c r="S265" i="31"/>
  <c r="T265" i="31"/>
  <c r="U265" i="31"/>
  <c r="V265" i="31"/>
  <c r="W265" i="31"/>
  <c r="A266" i="31"/>
  <c r="B266" i="31"/>
  <c r="I266" i="31"/>
  <c r="J266" i="31"/>
  <c r="K266" i="31"/>
  <c r="L266" i="31"/>
  <c r="M266" i="31"/>
  <c r="N266" i="31"/>
  <c r="P266" i="31"/>
  <c r="Q266" i="31"/>
  <c r="R266" i="31"/>
  <c r="S266" i="31"/>
  <c r="T266" i="31"/>
  <c r="U266" i="31"/>
  <c r="V266" i="31"/>
  <c r="W266" i="31"/>
  <c r="A267" i="31"/>
  <c r="B267" i="31"/>
  <c r="I267" i="31"/>
  <c r="J267" i="31"/>
  <c r="K267" i="31"/>
  <c r="L267" i="31"/>
  <c r="M267" i="31"/>
  <c r="N267" i="31"/>
  <c r="P267" i="31"/>
  <c r="Q267" i="31"/>
  <c r="R267" i="31"/>
  <c r="S267" i="31"/>
  <c r="T267" i="31"/>
  <c r="U267" i="31"/>
  <c r="V267" i="31"/>
  <c r="W267" i="31"/>
  <c r="A268" i="31"/>
  <c r="B268" i="31"/>
  <c r="I268" i="31"/>
  <c r="J268" i="31"/>
  <c r="K268" i="31"/>
  <c r="L268" i="31"/>
  <c r="M268" i="31"/>
  <c r="N268" i="31"/>
  <c r="P268" i="31"/>
  <c r="Q268" i="31"/>
  <c r="R268" i="31"/>
  <c r="S268" i="31"/>
  <c r="T268" i="31"/>
  <c r="U268" i="31"/>
  <c r="V268" i="31"/>
  <c r="W268" i="31"/>
  <c r="A269" i="31"/>
  <c r="B269" i="31"/>
  <c r="I269" i="31"/>
  <c r="J269" i="31"/>
  <c r="K269" i="31"/>
  <c r="L269" i="31"/>
  <c r="M269" i="31"/>
  <c r="N269" i="31"/>
  <c r="P269" i="31"/>
  <c r="Q269" i="31"/>
  <c r="R269" i="31"/>
  <c r="S269" i="31"/>
  <c r="T269" i="31"/>
  <c r="U269" i="31"/>
  <c r="V269" i="31"/>
  <c r="W269" i="31"/>
  <c r="A270" i="31"/>
  <c r="B270" i="31"/>
  <c r="I270" i="31"/>
  <c r="J270" i="31"/>
  <c r="K270" i="31"/>
  <c r="L270" i="31"/>
  <c r="M270" i="31"/>
  <c r="N270" i="31"/>
  <c r="P270" i="31"/>
  <c r="Q270" i="31"/>
  <c r="R270" i="31"/>
  <c r="S270" i="31"/>
  <c r="T270" i="31"/>
  <c r="U270" i="31"/>
  <c r="V270" i="31"/>
  <c r="W270" i="31"/>
  <c r="A271" i="31"/>
  <c r="B271" i="31"/>
  <c r="I271" i="31"/>
  <c r="J271" i="31"/>
  <c r="K271" i="31"/>
  <c r="L271" i="31"/>
  <c r="M271" i="31"/>
  <c r="N271" i="31"/>
  <c r="P271" i="31"/>
  <c r="Q271" i="31"/>
  <c r="R271" i="31"/>
  <c r="S271" i="31"/>
  <c r="T271" i="31"/>
  <c r="U271" i="31"/>
  <c r="V271" i="31"/>
  <c r="W271" i="31"/>
  <c r="A272" i="31"/>
  <c r="B272" i="31"/>
  <c r="I272" i="31"/>
  <c r="J272" i="31"/>
  <c r="K272" i="31"/>
  <c r="L272" i="31"/>
  <c r="M272" i="31"/>
  <c r="N272" i="31"/>
  <c r="P272" i="31"/>
  <c r="Q272" i="31"/>
  <c r="R272" i="31"/>
  <c r="S272" i="31"/>
  <c r="T272" i="31"/>
  <c r="U272" i="31"/>
  <c r="V272" i="31"/>
  <c r="W272" i="31"/>
  <c r="A273" i="31"/>
  <c r="B273" i="31"/>
  <c r="I273" i="31"/>
  <c r="J273" i="31"/>
  <c r="K273" i="31"/>
  <c r="L273" i="31"/>
  <c r="M273" i="31"/>
  <c r="N273" i="31"/>
  <c r="P273" i="31"/>
  <c r="Q273" i="31"/>
  <c r="R273" i="31"/>
  <c r="S273" i="31"/>
  <c r="T273" i="31"/>
  <c r="U273" i="31"/>
  <c r="V273" i="31"/>
  <c r="W273" i="31"/>
  <c r="A274" i="31"/>
  <c r="B274" i="31"/>
  <c r="I274" i="31"/>
  <c r="J274" i="31"/>
  <c r="K274" i="31"/>
  <c r="L274" i="31"/>
  <c r="M274" i="31"/>
  <c r="N274" i="31"/>
  <c r="P274" i="31"/>
  <c r="Q274" i="31"/>
  <c r="R274" i="31"/>
  <c r="S274" i="31"/>
  <c r="T274" i="31"/>
  <c r="U274" i="31"/>
  <c r="V274" i="31"/>
  <c r="W274" i="31"/>
  <c r="A275" i="31"/>
  <c r="B275" i="31"/>
  <c r="I275" i="31"/>
  <c r="J275" i="31"/>
  <c r="K275" i="31"/>
  <c r="L275" i="31"/>
  <c r="M275" i="31"/>
  <c r="N275" i="31"/>
  <c r="P275" i="31"/>
  <c r="Q275" i="31"/>
  <c r="R275" i="31"/>
  <c r="S275" i="31"/>
  <c r="T275" i="31"/>
  <c r="U275" i="31"/>
  <c r="V275" i="31"/>
  <c r="W275" i="31"/>
  <c r="A276" i="31"/>
  <c r="B276" i="31"/>
  <c r="I276" i="31"/>
  <c r="J276" i="31"/>
  <c r="K276" i="31"/>
  <c r="L276" i="31"/>
  <c r="M276" i="31"/>
  <c r="N276" i="31"/>
  <c r="P276" i="31"/>
  <c r="Q276" i="31"/>
  <c r="R276" i="31"/>
  <c r="S276" i="31"/>
  <c r="T276" i="31"/>
  <c r="U276" i="31"/>
  <c r="V276" i="31"/>
  <c r="W276" i="31"/>
  <c r="A277" i="31"/>
  <c r="B277" i="31"/>
  <c r="I277" i="31"/>
  <c r="J277" i="31"/>
  <c r="K277" i="31"/>
  <c r="L277" i="31"/>
  <c r="M277" i="31"/>
  <c r="N277" i="31"/>
  <c r="P277" i="31"/>
  <c r="Q277" i="31"/>
  <c r="R277" i="31"/>
  <c r="S277" i="31"/>
  <c r="T277" i="31"/>
  <c r="U277" i="31"/>
  <c r="V277" i="31"/>
  <c r="W277" i="31"/>
  <c r="A278" i="31"/>
  <c r="B278" i="31"/>
  <c r="I278" i="31"/>
  <c r="J278" i="31"/>
  <c r="K278" i="31"/>
  <c r="L278" i="31"/>
  <c r="M278" i="31"/>
  <c r="N278" i="31"/>
  <c r="P278" i="31"/>
  <c r="Q278" i="31"/>
  <c r="R278" i="31"/>
  <c r="S278" i="31"/>
  <c r="T278" i="31"/>
  <c r="U278" i="31"/>
  <c r="V278" i="31"/>
  <c r="W278" i="31"/>
  <c r="A279" i="31"/>
  <c r="B279" i="31"/>
  <c r="I279" i="31"/>
  <c r="J279" i="31"/>
  <c r="K279" i="31"/>
  <c r="L279" i="31"/>
  <c r="M279" i="31"/>
  <c r="N279" i="31"/>
  <c r="P279" i="31"/>
  <c r="Q279" i="31"/>
  <c r="R279" i="31"/>
  <c r="S279" i="31"/>
  <c r="T279" i="31"/>
  <c r="U279" i="31"/>
  <c r="V279" i="31"/>
  <c r="W279" i="31"/>
  <c r="A280" i="31"/>
  <c r="B280" i="31"/>
  <c r="I280" i="31"/>
  <c r="J280" i="31"/>
  <c r="K280" i="31"/>
  <c r="L280" i="31"/>
  <c r="M280" i="31"/>
  <c r="N280" i="31"/>
  <c r="P280" i="31"/>
  <c r="Q280" i="31"/>
  <c r="R280" i="31"/>
  <c r="S280" i="31"/>
  <c r="T280" i="31"/>
  <c r="U280" i="31"/>
  <c r="V280" i="31"/>
  <c r="W280" i="31"/>
  <c r="A281" i="31"/>
  <c r="B281" i="31"/>
  <c r="I281" i="31"/>
  <c r="J281" i="31"/>
  <c r="K281" i="31"/>
  <c r="L281" i="31"/>
  <c r="M281" i="31"/>
  <c r="N281" i="31"/>
  <c r="P281" i="31"/>
  <c r="Q281" i="31"/>
  <c r="R281" i="31"/>
  <c r="S281" i="31"/>
  <c r="T281" i="31"/>
  <c r="U281" i="31"/>
  <c r="V281" i="31"/>
  <c r="W281" i="31"/>
  <c r="A282" i="31"/>
  <c r="B282" i="31"/>
  <c r="I282" i="31"/>
  <c r="J282" i="31"/>
  <c r="K282" i="31"/>
  <c r="L282" i="31"/>
  <c r="M282" i="31"/>
  <c r="N282" i="31"/>
  <c r="P282" i="31"/>
  <c r="Q282" i="31"/>
  <c r="R282" i="31"/>
  <c r="S282" i="31"/>
  <c r="T282" i="31"/>
  <c r="U282" i="31"/>
  <c r="V282" i="31"/>
  <c r="W282" i="31"/>
  <c r="A283" i="31"/>
  <c r="B283" i="31"/>
  <c r="I283" i="31"/>
  <c r="J283" i="31"/>
  <c r="K283" i="31"/>
  <c r="L283" i="31"/>
  <c r="M283" i="31"/>
  <c r="N283" i="31"/>
  <c r="P283" i="31"/>
  <c r="Q283" i="31"/>
  <c r="R283" i="31"/>
  <c r="S283" i="31"/>
  <c r="T283" i="31"/>
  <c r="U283" i="31"/>
  <c r="V283" i="31"/>
  <c r="W283" i="31"/>
  <c r="A284" i="31"/>
  <c r="B284" i="31"/>
  <c r="I284" i="31"/>
  <c r="J284" i="31"/>
  <c r="K284" i="31"/>
  <c r="L284" i="31"/>
  <c r="M284" i="31"/>
  <c r="N284" i="31"/>
  <c r="P284" i="31"/>
  <c r="Q284" i="31"/>
  <c r="R284" i="31"/>
  <c r="S284" i="31"/>
  <c r="T284" i="31"/>
  <c r="U284" i="31"/>
  <c r="V284" i="31"/>
  <c r="W284" i="31"/>
  <c r="A285" i="31"/>
  <c r="B285" i="31"/>
  <c r="I285" i="31"/>
  <c r="J285" i="31"/>
  <c r="K285" i="31"/>
  <c r="L285" i="31"/>
  <c r="M285" i="31"/>
  <c r="N285" i="31"/>
  <c r="P285" i="31"/>
  <c r="Q285" i="31"/>
  <c r="R285" i="31"/>
  <c r="S285" i="31"/>
  <c r="T285" i="31"/>
  <c r="U285" i="31"/>
  <c r="V285" i="31"/>
  <c r="W285" i="31"/>
  <c r="A286" i="31"/>
  <c r="B286" i="31"/>
  <c r="I286" i="31"/>
  <c r="J286" i="31"/>
  <c r="K286" i="31"/>
  <c r="L286" i="31"/>
  <c r="M286" i="31"/>
  <c r="N286" i="31"/>
  <c r="P286" i="31"/>
  <c r="Q286" i="31"/>
  <c r="R286" i="31"/>
  <c r="S286" i="31"/>
  <c r="T286" i="31"/>
  <c r="U286" i="31"/>
  <c r="V286" i="31"/>
  <c r="W286" i="31"/>
  <c r="A287" i="31"/>
  <c r="B287" i="31"/>
  <c r="I287" i="31"/>
  <c r="J287" i="31"/>
  <c r="K287" i="31"/>
  <c r="L287" i="31"/>
  <c r="M287" i="31"/>
  <c r="N287" i="31"/>
  <c r="P287" i="31"/>
  <c r="Q287" i="31"/>
  <c r="R287" i="31"/>
  <c r="S287" i="31"/>
  <c r="T287" i="31"/>
  <c r="U287" i="31"/>
  <c r="V287" i="31"/>
  <c r="W287" i="31"/>
  <c r="A288" i="31"/>
  <c r="B288" i="31"/>
  <c r="I288" i="31"/>
  <c r="J288" i="31"/>
  <c r="K288" i="31"/>
  <c r="L288" i="31"/>
  <c r="M288" i="31"/>
  <c r="N288" i="31"/>
  <c r="P288" i="31"/>
  <c r="Q288" i="31"/>
  <c r="R288" i="31"/>
  <c r="S288" i="31"/>
  <c r="T288" i="31"/>
  <c r="U288" i="31"/>
  <c r="V288" i="31"/>
  <c r="W288" i="31"/>
  <c r="A289" i="31"/>
  <c r="B289" i="31"/>
  <c r="I289" i="31"/>
  <c r="J289" i="31"/>
  <c r="K289" i="31"/>
  <c r="L289" i="31"/>
  <c r="M289" i="31"/>
  <c r="N289" i="31"/>
  <c r="P289" i="31"/>
  <c r="Q289" i="31"/>
  <c r="R289" i="31"/>
  <c r="S289" i="31"/>
  <c r="T289" i="31"/>
  <c r="U289" i="31"/>
  <c r="V289" i="31"/>
  <c r="W289" i="31"/>
  <c r="A290" i="31"/>
  <c r="B290" i="31"/>
  <c r="I290" i="31"/>
  <c r="J290" i="31"/>
  <c r="K290" i="31"/>
  <c r="L290" i="31"/>
  <c r="M290" i="31"/>
  <c r="N290" i="31"/>
  <c r="P290" i="31"/>
  <c r="Q290" i="31"/>
  <c r="R290" i="31"/>
  <c r="S290" i="31"/>
  <c r="T290" i="31"/>
  <c r="U290" i="31"/>
  <c r="V290" i="31"/>
  <c r="W290" i="31"/>
  <c r="A291" i="31"/>
  <c r="B291" i="31"/>
  <c r="I291" i="31"/>
  <c r="J291" i="31"/>
  <c r="K291" i="31"/>
  <c r="L291" i="31"/>
  <c r="M291" i="31"/>
  <c r="N291" i="31"/>
  <c r="P291" i="31"/>
  <c r="Q291" i="31"/>
  <c r="R291" i="31"/>
  <c r="S291" i="31"/>
  <c r="T291" i="31"/>
  <c r="U291" i="31"/>
  <c r="V291" i="31"/>
  <c r="W291" i="31"/>
  <c r="A292" i="31"/>
  <c r="B292" i="31"/>
  <c r="I292" i="31"/>
  <c r="J292" i="31"/>
  <c r="K292" i="31"/>
  <c r="L292" i="31"/>
  <c r="M292" i="31"/>
  <c r="N292" i="31"/>
  <c r="P292" i="31"/>
  <c r="Q292" i="31"/>
  <c r="R292" i="31"/>
  <c r="S292" i="31"/>
  <c r="T292" i="31"/>
  <c r="U292" i="31"/>
  <c r="V292" i="31"/>
  <c r="W292" i="31"/>
  <c r="A293" i="31"/>
  <c r="B293" i="31"/>
  <c r="I293" i="31"/>
  <c r="J293" i="31"/>
  <c r="K293" i="31"/>
  <c r="L293" i="31"/>
  <c r="M293" i="31"/>
  <c r="N293" i="31"/>
  <c r="P293" i="31"/>
  <c r="Q293" i="31"/>
  <c r="R293" i="31"/>
  <c r="S293" i="31"/>
  <c r="T293" i="31"/>
  <c r="U293" i="31"/>
  <c r="V293" i="31"/>
  <c r="W293" i="31"/>
  <c r="A294" i="31"/>
  <c r="B294" i="31"/>
  <c r="I294" i="31"/>
  <c r="J294" i="31"/>
  <c r="K294" i="31"/>
  <c r="L294" i="31"/>
  <c r="M294" i="31"/>
  <c r="N294" i="31"/>
  <c r="P294" i="31"/>
  <c r="Q294" i="31"/>
  <c r="R294" i="31"/>
  <c r="S294" i="31"/>
  <c r="T294" i="31"/>
  <c r="U294" i="31"/>
  <c r="V294" i="31"/>
  <c r="W294" i="31"/>
  <c r="A295" i="31"/>
  <c r="B295" i="31"/>
  <c r="I295" i="31"/>
  <c r="J295" i="31"/>
  <c r="K295" i="31"/>
  <c r="L295" i="31"/>
  <c r="M295" i="31"/>
  <c r="N295" i="31"/>
  <c r="P295" i="31"/>
  <c r="Q295" i="31"/>
  <c r="R295" i="31"/>
  <c r="S295" i="31"/>
  <c r="T295" i="31"/>
  <c r="U295" i="31"/>
  <c r="V295" i="31"/>
  <c r="W295" i="31"/>
  <c r="A296" i="31"/>
  <c r="B296" i="31"/>
  <c r="I296" i="31"/>
  <c r="J296" i="31"/>
  <c r="K296" i="31"/>
  <c r="L296" i="31"/>
  <c r="M296" i="31"/>
  <c r="N296" i="31"/>
  <c r="P296" i="31"/>
  <c r="Q296" i="31"/>
  <c r="R296" i="31"/>
  <c r="S296" i="31"/>
  <c r="T296" i="31"/>
  <c r="U296" i="31"/>
  <c r="V296" i="31"/>
  <c r="W296" i="31"/>
  <c r="A297" i="31"/>
  <c r="B297" i="31"/>
  <c r="I297" i="31"/>
  <c r="J297" i="31"/>
  <c r="K297" i="31"/>
  <c r="L297" i="31"/>
  <c r="M297" i="31"/>
  <c r="N297" i="31"/>
  <c r="P297" i="31"/>
  <c r="Q297" i="31"/>
  <c r="R297" i="31"/>
  <c r="S297" i="31"/>
  <c r="T297" i="31"/>
  <c r="U297" i="31"/>
  <c r="V297" i="31"/>
  <c r="W297" i="31"/>
  <c r="A298" i="31"/>
  <c r="B298" i="31"/>
  <c r="I298" i="31"/>
  <c r="J298" i="31"/>
  <c r="K298" i="31"/>
  <c r="L298" i="31"/>
  <c r="M298" i="31"/>
  <c r="N298" i="31"/>
  <c r="P298" i="31"/>
  <c r="Q298" i="31"/>
  <c r="R298" i="31"/>
  <c r="S298" i="31"/>
  <c r="T298" i="31"/>
  <c r="U298" i="31"/>
  <c r="V298" i="31"/>
  <c r="W298" i="31"/>
  <c r="A299" i="31"/>
  <c r="B299" i="31"/>
  <c r="I299" i="31"/>
  <c r="J299" i="31"/>
  <c r="K299" i="31"/>
  <c r="L299" i="31"/>
  <c r="M299" i="31"/>
  <c r="N299" i="31"/>
  <c r="P299" i="31"/>
  <c r="Q299" i="31"/>
  <c r="R299" i="31"/>
  <c r="S299" i="31"/>
  <c r="T299" i="31"/>
  <c r="U299" i="31"/>
  <c r="V299" i="31"/>
  <c r="W299" i="31"/>
  <c r="A300" i="31"/>
  <c r="B300" i="31"/>
  <c r="I300" i="31"/>
  <c r="J300" i="31"/>
  <c r="K300" i="31"/>
  <c r="L300" i="31"/>
  <c r="M300" i="31"/>
  <c r="N300" i="31"/>
  <c r="P300" i="31"/>
  <c r="Q300" i="31"/>
  <c r="R300" i="31"/>
  <c r="S300" i="31"/>
  <c r="T300" i="31"/>
  <c r="U300" i="31"/>
  <c r="V300" i="31"/>
  <c r="W300" i="31"/>
  <c r="A301" i="31"/>
  <c r="B301" i="31"/>
  <c r="I301" i="31"/>
  <c r="J301" i="31"/>
  <c r="K301" i="31"/>
  <c r="L301" i="31"/>
  <c r="M301" i="31"/>
  <c r="N301" i="31"/>
  <c r="P301" i="31"/>
  <c r="Q301" i="31"/>
  <c r="R301" i="31"/>
  <c r="S301" i="31"/>
  <c r="T301" i="31"/>
  <c r="U301" i="31"/>
  <c r="V301" i="31"/>
  <c r="W301" i="31"/>
  <c r="A302" i="31"/>
  <c r="B302" i="31"/>
  <c r="I302" i="31"/>
  <c r="J302" i="31"/>
  <c r="K302" i="31"/>
  <c r="L302" i="31"/>
  <c r="M302" i="31"/>
  <c r="N302" i="31"/>
  <c r="P302" i="31"/>
  <c r="Q302" i="31"/>
  <c r="R302" i="31"/>
  <c r="S302" i="31"/>
  <c r="T302" i="31"/>
  <c r="U302" i="31"/>
  <c r="V302" i="31"/>
  <c r="W302" i="31"/>
  <c r="A303" i="31"/>
  <c r="B303" i="31"/>
  <c r="I303" i="31"/>
  <c r="J303" i="31"/>
  <c r="K303" i="31"/>
  <c r="L303" i="31"/>
  <c r="M303" i="31"/>
  <c r="N303" i="31"/>
  <c r="P303" i="31"/>
  <c r="Q303" i="31"/>
  <c r="R303" i="31"/>
  <c r="S303" i="31"/>
  <c r="T303" i="31"/>
  <c r="U303" i="31"/>
  <c r="V303" i="31"/>
  <c r="W303" i="31"/>
  <c r="A304" i="31"/>
  <c r="B304" i="31"/>
  <c r="I304" i="31"/>
  <c r="J304" i="31"/>
  <c r="K304" i="31"/>
  <c r="L304" i="31"/>
  <c r="M304" i="31"/>
  <c r="N304" i="31"/>
  <c r="P304" i="31"/>
  <c r="Q304" i="31"/>
  <c r="R304" i="31"/>
  <c r="S304" i="31"/>
  <c r="T304" i="31"/>
  <c r="U304" i="31"/>
  <c r="V304" i="31"/>
  <c r="W304" i="31"/>
  <c r="A305" i="31"/>
  <c r="B305" i="31"/>
  <c r="I305" i="31"/>
  <c r="J305" i="31"/>
  <c r="K305" i="31"/>
  <c r="L305" i="31"/>
  <c r="M305" i="31"/>
  <c r="N305" i="31"/>
  <c r="P305" i="31"/>
  <c r="Q305" i="31"/>
  <c r="R305" i="31"/>
  <c r="S305" i="31"/>
  <c r="T305" i="31"/>
  <c r="U305" i="31"/>
  <c r="V305" i="31"/>
  <c r="W305" i="31"/>
  <c r="A306" i="31"/>
  <c r="B306" i="31"/>
  <c r="I306" i="31"/>
  <c r="J306" i="31"/>
  <c r="K306" i="31"/>
  <c r="L306" i="31"/>
  <c r="M306" i="31"/>
  <c r="N306" i="31"/>
  <c r="P306" i="31"/>
  <c r="Q306" i="31"/>
  <c r="R306" i="31"/>
  <c r="S306" i="31"/>
  <c r="T306" i="31"/>
  <c r="U306" i="31"/>
  <c r="V306" i="31"/>
  <c r="W306" i="31"/>
  <c r="A307" i="31"/>
  <c r="B307" i="31"/>
  <c r="I307" i="31"/>
  <c r="J307" i="31"/>
  <c r="K307" i="31"/>
  <c r="L307" i="31"/>
  <c r="M307" i="31"/>
  <c r="N307" i="31"/>
  <c r="P307" i="31"/>
  <c r="Q307" i="31"/>
  <c r="R307" i="31"/>
  <c r="S307" i="31"/>
  <c r="T307" i="31"/>
  <c r="U307" i="31"/>
  <c r="V307" i="31"/>
  <c r="W307" i="31"/>
  <c r="A308" i="31"/>
  <c r="B308" i="31"/>
  <c r="I308" i="31"/>
  <c r="J308" i="31"/>
  <c r="K308" i="31"/>
  <c r="L308" i="31"/>
  <c r="M308" i="31"/>
  <c r="N308" i="31"/>
  <c r="P308" i="31"/>
  <c r="Q308" i="31"/>
  <c r="R308" i="31"/>
  <c r="S308" i="31"/>
  <c r="T308" i="31"/>
  <c r="U308" i="31"/>
  <c r="V308" i="31"/>
  <c r="W308" i="31"/>
  <c r="A309" i="31"/>
  <c r="B309" i="31"/>
  <c r="I309" i="31"/>
  <c r="J309" i="31"/>
  <c r="K309" i="31"/>
  <c r="L309" i="31"/>
  <c r="M309" i="31"/>
  <c r="N309" i="31"/>
  <c r="P309" i="31"/>
  <c r="Q309" i="31"/>
  <c r="R309" i="31"/>
  <c r="S309" i="31"/>
  <c r="T309" i="31"/>
  <c r="U309" i="31"/>
  <c r="V309" i="31"/>
  <c r="W309" i="31"/>
  <c r="A310" i="31"/>
  <c r="B310" i="31"/>
  <c r="I310" i="31"/>
  <c r="J310" i="31"/>
  <c r="K310" i="31"/>
  <c r="L310" i="31"/>
  <c r="M310" i="31"/>
  <c r="N310" i="31"/>
  <c r="P310" i="31"/>
  <c r="Q310" i="31"/>
  <c r="R310" i="31"/>
  <c r="S310" i="31"/>
  <c r="T310" i="31"/>
  <c r="U310" i="31"/>
  <c r="V310" i="31"/>
  <c r="W310" i="31"/>
  <c r="A311" i="31"/>
  <c r="B311" i="31"/>
  <c r="I311" i="31"/>
  <c r="J311" i="31"/>
  <c r="K311" i="31"/>
  <c r="L311" i="31"/>
  <c r="M311" i="31"/>
  <c r="N311" i="31"/>
  <c r="P311" i="31"/>
  <c r="Q311" i="31"/>
  <c r="R311" i="31"/>
  <c r="S311" i="31"/>
  <c r="T311" i="31"/>
  <c r="U311" i="31"/>
  <c r="V311" i="31"/>
  <c r="W311" i="31"/>
  <c r="A312" i="31"/>
  <c r="B312" i="31"/>
  <c r="I312" i="31"/>
  <c r="J312" i="31"/>
  <c r="K312" i="31"/>
  <c r="L312" i="31"/>
  <c r="M312" i="31"/>
  <c r="N312" i="31"/>
  <c r="P312" i="31"/>
  <c r="Q312" i="31"/>
  <c r="R312" i="31"/>
  <c r="S312" i="31"/>
  <c r="T312" i="31"/>
  <c r="U312" i="31"/>
  <c r="V312" i="31"/>
  <c r="W312" i="31"/>
  <c r="A313" i="31"/>
  <c r="B313" i="31"/>
  <c r="I313" i="31"/>
  <c r="J313" i="31"/>
  <c r="K313" i="31"/>
  <c r="L313" i="31"/>
  <c r="M313" i="31"/>
  <c r="N313" i="31"/>
  <c r="P313" i="31"/>
  <c r="Q313" i="31"/>
  <c r="R313" i="31"/>
  <c r="S313" i="31"/>
  <c r="T313" i="31"/>
  <c r="U313" i="31"/>
  <c r="V313" i="31"/>
  <c r="W313" i="31"/>
  <c r="A314" i="31"/>
  <c r="B314" i="31"/>
  <c r="I314" i="31"/>
  <c r="J314" i="31"/>
  <c r="K314" i="31"/>
  <c r="L314" i="31"/>
  <c r="M314" i="31"/>
  <c r="N314" i="31"/>
  <c r="P314" i="31"/>
  <c r="Q314" i="31"/>
  <c r="R314" i="31"/>
  <c r="S314" i="31"/>
  <c r="T314" i="31"/>
  <c r="U314" i="31"/>
  <c r="V314" i="31"/>
  <c r="W314" i="31"/>
  <c r="A315" i="31"/>
  <c r="B315" i="31"/>
  <c r="I315" i="31"/>
  <c r="J315" i="31"/>
  <c r="K315" i="31"/>
  <c r="L315" i="31"/>
  <c r="M315" i="31"/>
  <c r="N315" i="31"/>
  <c r="P315" i="31"/>
  <c r="Q315" i="31"/>
  <c r="R315" i="31"/>
  <c r="S315" i="31"/>
  <c r="T315" i="31"/>
  <c r="U315" i="31"/>
  <c r="V315" i="31"/>
  <c r="W315" i="31"/>
  <c r="A316" i="31"/>
  <c r="B316" i="31"/>
  <c r="I316" i="31"/>
  <c r="J316" i="31"/>
  <c r="K316" i="31"/>
  <c r="L316" i="31"/>
  <c r="M316" i="31"/>
  <c r="N316" i="31"/>
  <c r="P316" i="31"/>
  <c r="Q316" i="31"/>
  <c r="R316" i="31"/>
  <c r="S316" i="31"/>
  <c r="T316" i="31"/>
  <c r="U316" i="31"/>
  <c r="V316" i="31"/>
  <c r="W316" i="31"/>
  <c r="A317" i="31"/>
  <c r="B317" i="31"/>
  <c r="I317" i="31"/>
  <c r="J317" i="31"/>
  <c r="K317" i="31"/>
  <c r="L317" i="31"/>
  <c r="M317" i="31"/>
  <c r="N317" i="31"/>
  <c r="P317" i="31"/>
  <c r="Q317" i="31"/>
  <c r="R317" i="31"/>
  <c r="S317" i="31"/>
  <c r="T317" i="31"/>
  <c r="U317" i="31"/>
  <c r="V317" i="31"/>
  <c r="W317" i="31"/>
  <c r="A318" i="31"/>
  <c r="B318" i="31"/>
  <c r="I318" i="31"/>
  <c r="J318" i="31"/>
  <c r="K318" i="31"/>
  <c r="L318" i="31"/>
  <c r="M318" i="31"/>
  <c r="N318" i="31"/>
  <c r="P318" i="31"/>
  <c r="Q318" i="31"/>
  <c r="R318" i="31"/>
  <c r="S318" i="31"/>
  <c r="T318" i="31"/>
  <c r="U318" i="31"/>
  <c r="V318" i="31"/>
  <c r="W318" i="31"/>
  <c r="A319" i="31"/>
  <c r="B319" i="31"/>
  <c r="I319" i="31"/>
  <c r="J319" i="31"/>
  <c r="K319" i="31"/>
  <c r="L319" i="31"/>
  <c r="M319" i="31"/>
  <c r="N319" i="31"/>
  <c r="P319" i="31"/>
  <c r="Q319" i="31"/>
  <c r="R319" i="31"/>
  <c r="S319" i="31"/>
  <c r="T319" i="31"/>
  <c r="U319" i="31"/>
  <c r="V319" i="31"/>
  <c r="W319" i="31"/>
  <c r="A320" i="31"/>
  <c r="B320" i="31"/>
  <c r="I320" i="31"/>
  <c r="J320" i="31"/>
  <c r="K320" i="31"/>
  <c r="L320" i="31"/>
  <c r="M320" i="31"/>
  <c r="N320" i="31"/>
  <c r="P320" i="31"/>
  <c r="Q320" i="31"/>
  <c r="R320" i="31"/>
  <c r="S320" i="31"/>
  <c r="T320" i="31"/>
  <c r="U320" i="31"/>
  <c r="V320" i="31"/>
  <c r="W320" i="31"/>
  <c r="A321" i="31"/>
  <c r="B321" i="31"/>
  <c r="I321" i="31"/>
  <c r="J321" i="31"/>
  <c r="K321" i="31"/>
  <c r="L321" i="31"/>
  <c r="M321" i="31"/>
  <c r="N321" i="31"/>
  <c r="P321" i="31"/>
  <c r="Q321" i="31"/>
  <c r="R321" i="31"/>
  <c r="S321" i="31"/>
  <c r="T321" i="31"/>
  <c r="U321" i="31"/>
  <c r="V321" i="31"/>
  <c r="W321" i="31"/>
  <c r="A322" i="31"/>
  <c r="B322" i="31"/>
  <c r="I322" i="31"/>
  <c r="J322" i="31"/>
  <c r="K322" i="31"/>
  <c r="L322" i="31"/>
  <c r="M322" i="31"/>
  <c r="N322" i="31"/>
  <c r="P322" i="31"/>
  <c r="Q322" i="31"/>
  <c r="R322" i="31"/>
  <c r="S322" i="31"/>
  <c r="T322" i="31"/>
  <c r="U322" i="31"/>
  <c r="V322" i="31"/>
  <c r="W322" i="31"/>
  <c r="A323" i="31"/>
  <c r="B323" i="31"/>
  <c r="I323" i="31"/>
  <c r="J323" i="31"/>
  <c r="K323" i="31"/>
  <c r="L323" i="31"/>
  <c r="M323" i="31"/>
  <c r="N323" i="31"/>
  <c r="P323" i="31"/>
  <c r="Q323" i="31"/>
  <c r="R323" i="31"/>
  <c r="S323" i="31"/>
  <c r="T323" i="31"/>
  <c r="U323" i="31"/>
  <c r="V323" i="31"/>
  <c r="W323" i="31"/>
  <c r="A324" i="31"/>
  <c r="B324" i="31"/>
  <c r="I324" i="31"/>
  <c r="J324" i="31"/>
  <c r="K324" i="31"/>
  <c r="L324" i="31"/>
  <c r="M324" i="31"/>
  <c r="N324" i="31"/>
  <c r="P324" i="31"/>
  <c r="Q324" i="31"/>
  <c r="R324" i="31"/>
  <c r="S324" i="31"/>
  <c r="T324" i="31"/>
  <c r="U324" i="31"/>
  <c r="V324" i="31"/>
  <c r="W324" i="31"/>
  <c r="A325" i="31"/>
  <c r="B325" i="31"/>
  <c r="I325" i="31"/>
  <c r="J325" i="31"/>
  <c r="K325" i="31"/>
  <c r="L325" i="31"/>
  <c r="M325" i="31"/>
  <c r="N325" i="31"/>
  <c r="P325" i="31"/>
  <c r="Q325" i="31"/>
  <c r="R325" i="31"/>
  <c r="S325" i="31"/>
  <c r="T325" i="31"/>
  <c r="U325" i="31"/>
  <c r="V325" i="31"/>
  <c r="W325" i="31"/>
  <c r="A326" i="31"/>
  <c r="B326" i="31"/>
  <c r="I326" i="31"/>
  <c r="J326" i="31"/>
  <c r="K326" i="31"/>
  <c r="L326" i="31"/>
  <c r="M326" i="31"/>
  <c r="N326" i="31"/>
  <c r="P326" i="31"/>
  <c r="Q326" i="31"/>
  <c r="R326" i="31"/>
  <c r="S326" i="31"/>
  <c r="T326" i="31"/>
  <c r="U326" i="31"/>
  <c r="V326" i="31"/>
  <c r="W326" i="31"/>
  <c r="A327" i="31"/>
  <c r="B327" i="31"/>
  <c r="I327" i="31"/>
  <c r="J327" i="31"/>
  <c r="K327" i="31"/>
  <c r="L327" i="31"/>
  <c r="M327" i="31"/>
  <c r="N327" i="31"/>
  <c r="P327" i="31"/>
  <c r="Q327" i="31"/>
  <c r="R327" i="31"/>
  <c r="S327" i="31"/>
  <c r="T327" i="31"/>
  <c r="U327" i="31"/>
  <c r="V327" i="31"/>
  <c r="W327" i="31"/>
  <c r="A328" i="31"/>
  <c r="B328" i="31"/>
  <c r="I328" i="31"/>
  <c r="J328" i="31"/>
  <c r="K328" i="31"/>
  <c r="L328" i="31"/>
  <c r="M328" i="31"/>
  <c r="N328" i="31"/>
  <c r="P328" i="31"/>
  <c r="Q328" i="31"/>
  <c r="R328" i="31"/>
  <c r="S328" i="31"/>
  <c r="T328" i="31"/>
  <c r="U328" i="31"/>
  <c r="V328" i="31"/>
  <c r="W328" i="31"/>
  <c r="A329" i="31"/>
  <c r="B329" i="31"/>
  <c r="I329" i="31"/>
  <c r="J329" i="31"/>
  <c r="K329" i="31"/>
  <c r="L329" i="31"/>
  <c r="M329" i="31"/>
  <c r="N329" i="31"/>
  <c r="P329" i="31"/>
  <c r="Q329" i="31"/>
  <c r="R329" i="31"/>
  <c r="S329" i="31"/>
  <c r="T329" i="31"/>
  <c r="U329" i="31"/>
  <c r="V329" i="31"/>
  <c r="W329" i="31"/>
  <c r="A330" i="31"/>
  <c r="B330" i="31"/>
  <c r="I330" i="31"/>
  <c r="J330" i="31"/>
  <c r="K330" i="31"/>
  <c r="L330" i="31"/>
  <c r="M330" i="31"/>
  <c r="N330" i="31"/>
  <c r="P330" i="31"/>
  <c r="Q330" i="31"/>
  <c r="R330" i="31"/>
  <c r="S330" i="31"/>
  <c r="T330" i="31"/>
  <c r="U330" i="31"/>
  <c r="V330" i="31"/>
  <c r="W330" i="31"/>
  <c r="A331" i="31"/>
  <c r="B331" i="31"/>
  <c r="I331" i="31"/>
  <c r="J331" i="31"/>
  <c r="K331" i="31"/>
  <c r="L331" i="31"/>
  <c r="M331" i="31"/>
  <c r="N331" i="31"/>
  <c r="P331" i="31"/>
  <c r="Q331" i="31"/>
  <c r="R331" i="31"/>
  <c r="S331" i="31"/>
  <c r="T331" i="31"/>
  <c r="U331" i="31"/>
  <c r="V331" i="31"/>
  <c r="W331" i="31"/>
  <c r="A332" i="31"/>
  <c r="B332" i="31"/>
  <c r="I332" i="31"/>
  <c r="J332" i="31"/>
  <c r="K332" i="31"/>
  <c r="L332" i="31"/>
  <c r="M332" i="31"/>
  <c r="N332" i="31"/>
  <c r="P332" i="31"/>
  <c r="Q332" i="31"/>
  <c r="R332" i="31"/>
  <c r="S332" i="31"/>
  <c r="T332" i="31"/>
  <c r="U332" i="31"/>
  <c r="V332" i="31"/>
  <c r="W332" i="31"/>
  <c r="A333" i="31"/>
  <c r="B333" i="31"/>
  <c r="I333" i="31"/>
  <c r="J333" i="31"/>
  <c r="K333" i="31"/>
  <c r="L333" i="31"/>
  <c r="M333" i="31"/>
  <c r="N333" i="31"/>
  <c r="P333" i="31"/>
  <c r="Q333" i="31"/>
  <c r="R333" i="31"/>
  <c r="S333" i="31"/>
  <c r="T333" i="31"/>
  <c r="U333" i="31"/>
  <c r="V333" i="31"/>
  <c r="W333" i="31"/>
  <c r="A334" i="31"/>
  <c r="B334" i="31"/>
  <c r="I334" i="31"/>
  <c r="J334" i="31"/>
  <c r="K334" i="31"/>
  <c r="L334" i="31"/>
  <c r="M334" i="31"/>
  <c r="N334" i="31"/>
  <c r="P334" i="31"/>
  <c r="Q334" i="31"/>
  <c r="R334" i="31"/>
  <c r="S334" i="31"/>
  <c r="T334" i="31"/>
  <c r="U334" i="31"/>
  <c r="V334" i="31"/>
  <c r="W334" i="31"/>
  <c r="A335" i="31"/>
  <c r="B335" i="31"/>
  <c r="I335" i="31"/>
  <c r="J335" i="31"/>
  <c r="K335" i="31"/>
  <c r="L335" i="31"/>
  <c r="M335" i="31"/>
  <c r="N335" i="31"/>
  <c r="P335" i="31"/>
  <c r="Q335" i="31"/>
  <c r="R335" i="31"/>
  <c r="S335" i="31"/>
  <c r="T335" i="31"/>
  <c r="U335" i="31"/>
  <c r="V335" i="31"/>
  <c r="W335" i="31"/>
  <c r="A336" i="31"/>
  <c r="B336" i="31"/>
  <c r="I336" i="31"/>
  <c r="J336" i="31"/>
  <c r="K336" i="31"/>
  <c r="L336" i="31"/>
  <c r="M336" i="31"/>
  <c r="N336" i="31"/>
  <c r="P336" i="31"/>
  <c r="Q336" i="31"/>
  <c r="R336" i="31"/>
  <c r="S336" i="31"/>
  <c r="T336" i="31"/>
  <c r="U336" i="31"/>
  <c r="V336" i="31"/>
  <c r="W336" i="31"/>
  <c r="A337" i="31"/>
  <c r="B337" i="31"/>
  <c r="I337" i="31"/>
  <c r="J337" i="31"/>
  <c r="K337" i="31"/>
  <c r="L337" i="31"/>
  <c r="M337" i="31"/>
  <c r="N337" i="31"/>
  <c r="P337" i="31"/>
  <c r="Q337" i="31"/>
  <c r="R337" i="31"/>
  <c r="S337" i="31"/>
  <c r="T337" i="31"/>
  <c r="U337" i="31"/>
  <c r="V337" i="31"/>
  <c r="W337" i="31"/>
  <c r="A338" i="31"/>
  <c r="B338" i="31"/>
  <c r="I338" i="31"/>
  <c r="J338" i="31"/>
  <c r="K338" i="31"/>
  <c r="L338" i="31"/>
  <c r="M338" i="31"/>
  <c r="N338" i="31"/>
  <c r="P338" i="31"/>
  <c r="Q338" i="31"/>
  <c r="R338" i="31"/>
  <c r="S338" i="31"/>
  <c r="T338" i="31"/>
  <c r="U338" i="31"/>
  <c r="V338" i="31"/>
  <c r="W338" i="31"/>
  <c r="A339" i="31"/>
  <c r="B339" i="31"/>
  <c r="I339" i="31"/>
  <c r="J339" i="31"/>
  <c r="K339" i="31"/>
  <c r="L339" i="31"/>
  <c r="M339" i="31"/>
  <c r="N339" i="31"/>
  <c r="P339" i="31"/>
  <c r="Q339" i="31"/>
  <c r="R339" i="31"/>
  <c r="S339" i="31"/>
  <c r="T339" i="31"/>
  <c r="U339" i="31"/>
  <c r="V339" i="31"/>
  <c r="W339" i="31"/>
  <c r="A340" i="31"/>
  <c r="B340" i="31"/>
  <c r="I340" i="31"/>
  <c r="J340" i="31"/>
  <c r="K340" i="31"/>
  <c r="L340" i="31"/>
  <c r="M340" i="31"/>
  <c r="N340" i="31"/>
  <c r="P340" i="31"/>
  <c r="Q340" i="31"/>
  <c r="R340" i="31"/>
  <c r="S340" i="31"/>
  <c r="T340" i="31"/>
  <c r="U340" i="31"/>
  <c r="V340" i="31"/>
  <c r="W340" i="31"/>
  <c r="A341" i="31"/>
  <c r="B341" i="31"/>
  <c r="I341" i="31"/>
  <c r="J341" i="31"/>
  <c r="K341" i="31"/>
  <c r="L341" i="31"/>
  <c r="M341" i="31"/>
  <c r="N341" i="31"/>
  <c r="P341" i="31"/>
  <c r="Q341" i="31"/>
  <c r="R341" i="31"/>
  <c r="S341" i="31"/>
  <c r="T341" i="31"/>
  <c r="U341" i="31"/>
  <c r="V341" i="31"/>
  <c r="W341" i="31"/>
  <c r="A342" i="31"/>
  <c r="B342" i="31"/>
  <c r="I342" i="31"/>
  <c r="J342" i="31"/>
  <c r="K342" i="31"/>
  <c r="L342" i="31"/>
  <c r="M342" i="31"/>
  <c r="N342" i="31"/>
  <c r="P342" i="31"/>
  <c r="Q342" i="31"/>
  <c r="R342" i="31"/>
  <c r="S342" i="31"/>
  <c r="T342" i="31"/>
  <c r="U342" i="31"/>
  <c r="V342" i="31"/>
  <c r="W342" i="31"/>
  <c r="A343" i="31"/>
  <c r="B343" i="31"/>
  <c r="I343" i="31"/>
  <c r="J343" i="31"/>
  <c r="K343" i="31"/>
  <c r="L343" i="31"/>
  <c r="M343" i="31"/>
  <c r="N343" i="31"/>
  <c r="P343" i="31"/>
  <c r="Q343" i="31"/>
  <c r="R343" i="31"/>
  <c r="S343" i="31"/>
  <c r="T343" i="31"/>
  <c r="U343" i="31"/>
  <c r="V343" i="31"/>
  <c r="W343" i="31"/>
  <c r="A344" i="31"/>
  <c r="B344" i="31"/>
  <c r="I344" i="31"/>
  <c r="J344" i="31"/>
  <c r="K344" i="31"/>
  <c r="L344" i="31"/>
  <c r="M344" i="31"/>
  <c r="N344" i="31"/>
  <c r="P344" i="31"/>
  <c r="Q344" i="31"/>
  <c r="R344" i="31"/>
  <c r="S344" i="31"/>
  <c r="T344" i="31"/>
  <c r="U344" i="31"/>
  <c r="V344" i="31"/>
  <c r="W344" i="31"/>
  <c r="A345" i="31"/>
  <c r="B345" i="31"/>
  <c r="I345" i="31"/>
  <c r="J345" i="31"/>
  <c r="K345" i="31"/>
  <c r="L345" i="31"/>
  <c r="M345" i="31"/>
  <c r="N345" i="31"/>
  <c r="P345" i="31"/>
  <c r="Q345" i="31"/>
  <c r="R345" i="31"/>
  <c r="S345" i="31"/>
  <c r="T345" i="31"/>
  <c r="U345" i="31"/>
  <c r="V345" i="31"/>
  <c r="W345" i="31"/>
  <c r="A346" i="31"/>
  <c r="B346" i="31"/>
  <c r="I346" i="31"/>
  <c r="J346" i="31"/>
  <c r="K346" i="31"/>
  <c r="L346" i="31"/>
  <c r="M346" i="31"/>
  <c r="N346" i="31"/>
  <c r="P346" i="31"/>
  <c r="Q346" i="31"/>
  <c r="R346" i="31"/>
  <c r="S346" i="31"/>
  <c r="T346" i="31"/>
  <c r="U346" i="31"/>
  <c r="V346" i="31"/>
  <c r="W346" i="31"/>
  <c r="A347" i="31"/>
  <c r="B347" i="31"/>
  <c r="I347" i="31"/>
  <c r="J347" i="31"/>
  <c r="K347" i="31"/>
  <c r="L347" i="31"/>
  <c r="M347" i="31"/>
  <c r="N347" i="31"/>
  <c r="P347" i="31"/>
  <c r="Q347" i="31"/>
  <c r="R347" i="31"/>
  <c r="S347" i="31"/>
  <c r="T347" i="31"/>
  <c r="U347" i="31"/>
  <c r="V347" i="31"/>
  <c r="W347" i="31"/>
  <c r="A348" i="31"/>
  <c r="B348" i="31"/>
  <c r="I348" i="31"/>
  <c r="J348" i="31"/>
  <c r="K348" i="31"/>
  <c r="L348" i="31"/>
  <c r="M348" i="31"/>
  <c r="N348" i="31"/>
  <c r="P348" i="31"/>
  <c r="Q348" i="31"/>
  <c r="R348" i="31"/>
  <c r="S348" i="31"/>
  <c r="T348" i="31"/>
  <c r="U348" i="31"/>
  <c r="V348" i="31"/>
  <c r="W348" i="31"/>
  <c r="A349" i="31"/>
  <c r="B349" i="31"/>
  <c r="I349" i="31"/>
  <c r="J349" i="31"/>
  <c r="K349" i="31"/>
  <c r="L349" i="31"/>
  <c r="M349" i="31"/>
  <c r="N349" i="31"/>
  <c r="P349" i="31"/>
  <c r="Q349" i="31"/>
  <c r="R349" i="31"/>
  <c r="S349" i="31"/>
  <c r="T349" i="31"/>
  <c r="U349" i="31"/>
  <c r="V349" i="31"/>
  <c r="W349" i="31"/>
  <c r="A350" i="31"/>
  <c r="B350" i="31"/>
  <c r="I350" i="31"/>
  <c r="J350" i="31"/>
  <c r="K350" i="31"/>
  <c r="L350" i="31"/>
  <c r="M350" i="31"/>
  <c r="N350" i="31"/>
  <c r="P350" i="31"/>
  <c r="Q350" i="31"/>
  <c r="R350" i="31"/>
  <c r="S350" i="31"/>
  <c r="T350" i="31"/>
  <c r="U350" i="31"/>
  <c r="V350" i="31"/>
  <c r="W350" i="31"/>
  <c r="A351" i="31"/>
  <c r="B351" i="31"/>
  <c r="I351" i="31"/>
  <c r="J351" i="31"/>
  <c r="K351" i="31"/>
  <c r="L351" i="31"/>
  <c r="M351" i="31"/>
  <c r="N351" i="31"/>
  <c r="P351" i="31"/>
  <c r="Q351" i="31"/>
  <c r="R351" i="31"/>
  <c r="S351" i="31"/>
  <c r="T351" i="31"/>
  <c r="U351" i="31"/>
  <c r="V351" i="31"/>
  <c r="W351" i="31"/>
  <c r="A352" i="31"/>
  <c r="B352" i="31"/>
  <c r="I352" i="31"/>
  <c r="J352" i="31"/>
  <c r="K352" i="31"/>
  <c r="L352" i="31"/>
  <c r="M352" i="31"/>
  <c r="N352" i="31"/>
  <c r="P352" i="31"/>
  <c r="Q352" i="31"/>
  <c r="R352" i="31"/>
  <c r="S352" i="31"/>
  <c r="T352" i="31"/>
  <c r="U352" i="31"/>
  <c r="V352" i="31"/>
  <c r="W352" i="31"/>
  <c r="A353" i="31"/>
  <c r="B353" i="31"/>
  <c r="I353" i="31"/>
  <c r="J353" i="31"/>
  <c r="K353" i="31"/>
  <c r="L353" i="31"/>
  <c r="M353" i="31"/>
  <c r="N353" i="31"/>
  <c r="P353" i="31"/>
  <c r="Q353" i="31"/>
  <c r="R353" i="31"/>
  <c r="S353" i="31"/>
  <c r="T353" i="31"/>
  <c r="U353" i="31"/>
  <c r="V353" i="31"/>
  <c r="W353" i="31"/>
  <c r="A354" i="31"/>
  <c r="B354" i="31"/>
  <c r="I354" i="31"/>
  <c r="J354" i="31"/>
  <c r="K354" i="31"/>
  <c r="L354" i="31"/>
  <c r="M354" i="31"/>
  <c r="N354" i="31"/>
  <c r="P354" i="31"/>
  <c r="Q354" i="31"/>
  <c r="R354" i="31"/>
  <c r="S354" i="31"/>
  <c r="T354" i="31"/>
  <c r="U354" i="31"/>
  <c r="V354" i="31"/>
  <c r="W354" i="31"/>
  <c r="A355" i="31"/>
  <c r="B355" i="31"/>
  <c r="I355" i="31"/>
  <c r="J355" i="31"/>
  <c r="K355" i="31"/>
  <c r="L355" i="31"/>
  <c r="M355" i="31"/>
  <c r="N355" i="31"/>
  <c r="P355" i="31"/>
  <c r="Q355" i="31"/>
  <c r="R355" i="31"/>
  <c r="S355" i="31"/>
  <c r="T355" i="31"/>
  <c r="U355" i="31"/>
  <c r="V355" i="31"/>
  <c r="W355" i="31"/>
  <c r="A356" i="31"/>
  <c r="B356" i="31"/>
  <c r="I356" i="31"/>
  <c r="J356" i="31"/>
  <c r="K356" i="31"/>
  <c r="L356" i="31"/>
  <c r="M356" i="31"/>
  <c r="N356" i="31"/>
  <c r="P356" i="31"/>
  <c r="Q356" i="31"/>
  <c r="R356" i="31"/>
  <c r="S356" i="31"/>
  <c r="T356" i="31"/>
  <c r="U356" i="31"/>
  <c r="V356" i="31"/>
  <c r="W356" i="31"/>
  <c r="A357" i="31"/>
  <c r="B357" i="31"/>
  <c r="I357" i="31"/>
  <c r="J357" i="31"/>
  <c r="K357" i="31"/>
  <c r="L357" i="31"/>
  <c r="M357" i="31"/>
  <c r="N357" i="31"/>
  <c r="P357" i="31"/>
  <c r="Q357" i="31"/>
  <c r="R357" i="31"/>
  <c r="S357" i="31"/>
  <c r="T357" i="31"/>
  <c r="U357" i="31"/>
  <c r="V357" i="31"/>
  <c r="W357" i="31"/>
  <c r="A358" i="31"/>
  <c r="B358" i="31"/>
  <c r="I358" i="31"/>
  <c r="J358" i="31"/>
  <c r="K358" i="31"/>
  <c r="L358" i="31"/>
  <c r="M358" i="31"/>
  <c r="N358" i="31"/>
  <c r="P358" i="31"/>
  <c r="Q358" i="31"/>
  <c r="R358" i="31"/>
  <c r="S358" i="31"/>
  <c r="T358" i="31"/>
  <c r="U358" i="31"/>
  <c r="V358" i="31"/>
  <c r="W358" i="31"/>
  <c r="A359" i="31"/>
  <c r="B359" i="31"/>
  <c r="I359" i="31"/>
  <c r="J359" i="31"/>
  <c r="K359" i="31"/>
  <c r="L359" i="31"/>
  <c r="M359" i="31"/>
  <c r="N359" i="31"/>
  <c r="P359" i="31"/>
  <c r="Q359" i="31"/>
  <c r="R359" i="31"/>
  <c r="S359" i="31"/>
  <c r="T359" i="31"/>
  <c r="U359" i="31"/>
  <c r="V359" i="31"/>
  <c r="W359" i="31"/>
  <c r="A360" i="31"/>
  <c r="B360" i="31"/>
  <c r="I360" i="31"/>
  <c r="J360" i="31"/>
  <c r="K360" i="31"/>
  <c r="L360" i="31"/>
  <c r="M360" i="31"/>
  <c r="N360" i="31"/>
  <c r="P360" i="31"/>
  <c r="Q360" i="31"/>
  <c r="R360" i="31"/>
  <c r="S360" i="31"/>
  <c r="T360" i="31"/>
  <c r="U360" i="31"/>
  <c r="V360" i="31"/>
  <c r="W360" i="31"/>
  <c r="A361" i="31"/>
  <c r="B361" i="31"/>
  <c r="I361" i="31"/>
  <c r="J361" i="31"/>
  <c r="K361" i="31"/>
  <c r="L361" i="31"/>
  <c r="M361" i="31"/>
  <c r="N361" i="31"/>
  <c r="P361" i="31"/>
  <c r="Q361" i="31"/>
  <c r="R361" i="31"/>
  <c r="S361" i="31"/>
  <c r="T361" i="31"/>
  <c r="U361" i="31"/>
  <c r="V361" i="31"/>
  <c r="W361" i="31"/>
  <c r="A362" i="31"/>
  <c r="B362" i="31"/>
  <c r="I362" i="31"/>
  <c r="J362" i="31"/>
  <c r="K362" i="31"/>
  <c r="L362" i="31"/>
  <c r="M362" i="31"/>
  <c r="N362" i="31"/>
  <c r="P362" i="31"/>
  <c r="Q362" i="31"/>
  <c r="R362" i="31"/>
  <c r="S362" i="31"/>
  <c r="T362" i="31"/>
  <c r="U362" i="31"/>
  <c r="V362" i="31"/>
  <c r="W362" i="31"/>
  <c r="A363" i="31"/>
  <c r="B363" i="31"/>
  <c r="I363" i="31"/>
  <c r="J363" i="31"/>
  <c r="K363" i="31"/>
  <c r="L363" i="31"/>
  <c r="M363" i="31"/>
  <c r="N363" i="31"/>
  <c r="P363" i="31"/>
  <c r="Q363" i="31"/>
  <c r="R363" i="31"/>
  <c r="S363" i="31"/>
  <c r="T363" i="31"/>
  <c r="U363" i="31"/>
  <c r="V363" i="31"/>
  <c r="W363" i="31"/>
  <c r="A364" i="31"/>
  <c r="B364" i="31"/>
  <c r="I364" i="31"/>
  <c r="J364" i="31"/>
  <c r="K364" i="31"/>
  <c r="L364" i="31"/>
  <c r="M364" i="31"/>
  <c r="N364" i="31"/>
  <c r="P364" i="31"/>
  <c r="Q364" i="31"/>
  <c r="R364" i="31"/>
  <c r="S364" i="31"/>
  <c r="T364" i="31"/>
  <c r="U364" i="31"/>
  <c r="V364" i="31"/>
  <c r="W364" i="31"/>
  <c r="A365" i="31"/>
  <c r="B365" i="31"/>
  <c r="I365" i="31"/>
  <c r="J365" i="31"/>
  <c r="K365" i="31"/>
  <c r="L365" i="31"/>
  <c r="M365" i="31"/>
  <c r="N365" i="31"/>
  <c r="P365" i="31"/>
  <c r="Q365" i="31"/>
  <c r="R365" i="31"/>
  <c r="S365" i="31"/>
  <c r="T365" i="31"/>
  <c r="U365" i="31"/>
  <c r="V365" i="31"/>
  <c r="W365" i="31"/>
  <c r="A366" i="31"/>
  <c r="B366" i="31"/>
  <c r="I366" i="31"/>
  <c r="J366" i="31"/>
  <c r="K366" i="31"/>
  <c r="L366" i="31"/>
  <c r="M366" i="31"/>
  <c r="N366" i="31"/>
  <c r="P366" i="31"/>
  <c r="Q366" i="31"/>
  <c r="R366" i="31"/>
  <c r="S366" i="31"/>
  <c r="T366" i="31"/>
  <c r="U366" i="31"/>
  <c r="V366" i="31"/>
  <c r="W366" i="31"/>
  <c r="A367" i="31"/>
  <c r="B367" i="31"/>
  <c r="I367" i="31"/>
  <c r="J367" i="31"/>
  <c r="K367" i="31"/>
  <c r="L367" i="31"/>
  <c r="M367" i="31"/>
  <c r="N367" i="31"/>
  <c r="P367" i="31"/>
  <c r="Q367" i="31"/>
  <c r="R367" i="31"/>
  <c r="S367" i="31"/>
  <c r="T367" i="31"/>
  <c r="U367" i="31"/>
  <c r="V367" i="31"/>
  <c r="W367" i="31"/>
  <c r="A368" i="31"/>
  <c r="B368" i="31"/>
  <c r="I368" i="31"/>
  <c r="J368" i="31"/>
  <c r="K368" i="31"/>
  <c r="L368" i="31"/>
  <c r="M368" i="31"/>
  <c r="N368" i="31"/>
  <c r="P368" i="31"/>
  <c r="Q368" i="31"/>
  <c r="R368" i="31"/>
  <c r="S368" i="31"/>
  <c r="T368" i="31"/>
  <c r="U368" i="31"/>
  <c r="V368" i="31"/>
  <c r="W368" i="31"/>
  <c r="A369" i="31"/>
  <c r="B369" i="31"/>
  <c r="I369" i="31"/>
  <c r="J369" i="31"/>
  <c r="K369" i="31"/>
  <c r="L369" i="31"/>
  <c r="M369" i="31"/>
  <c r="N369" i="31"/>
  <c r="P369" i="31"/>
  <c r="Q369" i="31"/>
  <c r="R369" i="31"/>
  <c r="S369" i="31"/>
  <c r="T369" i="31"/>
  <c r="U369" i="31"/>
  <c r="V369" i="31"/>
  <c r="W369" i="31"/>
  <c r="A370" i="31"/>
  <c r="B370" i="31"/>
  <c r="I370" i="31"/>
  <c r="J370" i="31"/>
  <c r="K370" i="31"/>
  <c r="L370" i="31"/>
  <c r="M370" i="31"/>
  <c r="N370" i="31"/>
  <c r="P370" i="31"/>
  <c r="Q370" i="31"/>
  <c r="R370" i="31"/>
  <c r="S370" i="31"/>
  <c r="T370" i="31"/>
  <c r="U370" i="31"/>
  <c r="V370" i="31"/>
  <c r="W370" i="31"/>
  <c r="A371" i="31"/>
  <c r="B371" i="31"/>
  <c r="I371" i="31"/>
  <c r="J371" i="31"/>
  <c r="K371" i="31"/>
  <c r="L371" i="31"/>
  <c r="M371" i="31"/>
  <c r="N371" i="31"/>
  <c r="P371" i="31"/>
  <c r="Q371" i="31"/>
  <c r="R371" i="31"/>
  <c r="S371" i="31"/>
  <c r="T371" i="31"/>
  <c r="U371" i="31"/>
  <c r="V371" i="31"/>
  <c r="W371" i="31"/>
  <c r="B1" i="26"/>
  <c r="C1" i="26"/>
  <c r="D1" i="26"/>
  <c r="E1" i="26"/>
  <c r="F1" i="26"/>
  <c r="G1" i="26"/>
  <c r="H1" i="26"/>
  <c r="I1" i="26"/>
  <c r="J1" i="26"/>
  <c r="K1" i="26"/>
  <c r="L1" i="26"/>
  <c r="M1" i="26"/>
  <c r="N1" i="26"/>
  <c r="O1" i="26"/>
  <c r="P1" i="26"/>
  <c r="Q1" i="26"/>
  <c r="R1" i="26"/>
  <c r="S1" i="26"/>
  <c r="T1" i="26"/>
  <c r="U1" i="26"/>
  <c r="V1" i="26"/>
  <c r="W1" i="26"/>
  <c r="K2" i="26"/>
  <c r="K3" i="26"/>
  <c r="L3" i="26"/>
  <c r="T3" i="26"/>
  <c r="B6" i="26"/>
  <c r="I6" i="26"/>
  <c r="J6" i="26"/>
  <c r="K6" i="26"/>
  <c r="L6" i="26"/>
  <c r="M6" i="26"/>
  <c r="N6" i="26"/>
  <c r="P6" i="26"/>
  <c r="Q6" i="26"/>
  <c r="R6" i="26"/>
  <c r="S6" i="26"/>
  <c r="T6" i="26"/>
  <c r="U6" i="26"/>
  <c r="V6" i="26"/>
  <c r="W6" i="26"/>
  <c r="A7" i="26"/>
  <c r="B7" i="26"/>
  <c r="I7" i="26"/>
  <c r="J7" i="26"/>
  <c r="K7" i="26"/>
  <c r="L7" i="26"/>
  <c r="M7" i="26"/>
  <c r="N7" i="26"/>
  <c r="P7" i="26"/>
  <c r="Q7" i="26"/>
  <c r="R7" i="26"/>
  <c r="S7" i="26"/>
  <c r="T7" i="26"/>
  <c r="U7" i="26"/>
  <c r="V7" i="26"/>
  <c r="W7" i="26"/>
  <c r="A8" i="26"/>
  <c r="B8" i="26"/>
  <c r="I8" i="26"/>
  <c r="J8" i="26"/>
  <c r="K8" i="26"/>
  <c r="L8" i="26"/>
  <c r="M8" i="26"/>
  <c r="N8" i="26"/>
  <c r="P8" i="26"/>
  <c r="Q8" i="26"/>
  <c r="R8" i="26"/>
  <c r="S8" i="26"/>
  <c r="T8" i="26"/>
  <c r="U8" i="26"/>
  <c r="V8" i="26"/>
  <c r="W8" i="26"/>
  <c r="A9" i="26"/>
  <c r="B9" i="26"/>
  <c r="I9" i="26"/>
  <c r="J9" i="26"/>
  <c r="K9" i="26"/>
  <c r="L9" i="26"/>
  <c r="M9" i="26"/>
  <c r="N9" i="26"/>
  <c r="P9" i="26"/>
  <c r="Q9" i="26"/>
  <c r="R9" i="26"/>
  <c r="S9" i="26"/>
  <c r="T9" i="26"/>
  <c r="U9" i="26"/>
  <c r="V9" i="26"/>
  <c r="W9" i="26"/>
  <c r="A10" i="26"/>
  <c r="B10" i="26"/>
  <c r="I10" i="26"/>
  <c r="J10" i="26"/>
  <c r="K10" i="26"/>
  <c r="L10" i="26"/>
  <c r="M10" i="26"/>
  <c r="N10" i="26"/>
  <c r="P10" i="26"/>
  <c r="Q10" i="26"/>
  <c r="R10" i="26"/>
  <c r="S10" i="26"/>
  <c r="T10" i="26"/>
  <c r="U10" i="26"/>
  <c r="V10" i="26"/>
  <c r="W10" i="26"/>
  <c r="A11" i="26"/>
  <c r="B11" i="26"/>
  <c r="I11" i="26"/>
  <c r="J11" i="26"/>
  <c r="K11" i="26"/>
  <c r="L11" i="26"/>
  <c r="M11" i="26"/>
  <c r="N11" i="26"/>
  <c r="P11" i="26"/>
  <c r="Q11" i="26"/>
  <c r="R11" i="26"/>
  <c r="S11" i="26"/>
  <c r="T11" i="26"/>
  <c r="U11" i="26"/>
  <c r="V11" i="26"/>
  <c r="W11" i="26"/>
  <c r="A12" i="26"/>
  <c r="B12" i="26"/>
  <c r="I12" i="26"/>
  <c r="J12" i="26"/>
  <c r="K12" i="26"/>
  <c r="L12" i="26"/>
  <c r="M12" i="26"/>
  <c r="N12" i="26"/>
  <c r="P12" i="26"/>
  <c r="Q12" i="26"/>
  <c r="R12" i="26"/>
  <c r="S12" i="26"/>
  <c r="T12" i="26"/>
  <c r="U12" i="26"/>
  <c r="V12" i="26"/>
  <c r="W12" i="26"/>
  <c r="A13" i="26"/>
  <c r="B13" i="26"/>
  <c r="I13" i="26"/>
  <c r="J13" i="26"/>
  <c r="K13" i="26"/>
  <c r="L13" i="26"/>
  <c r="M13" i="26"/>
  <c r="N13" i="26"/>
  <c r="P13" i="26"/>
  <c r="Q13" i="26"/>
  <c r="R13" i="26"/>
  <c r="S13" i="26"/>
  <c r="T13" i="26"/>
  <c r="U13" i="26"/>
  <c r="V13" i="26"/>
  <c r="W13" i="26"/>
  <c r="A14" i="26"/>
  <c r="B14" i="26"/>
  <c r="I14" i="26"/>
  <c r="J14" i="26"/>
  <c r="K14" i="26"/>
  <c r="L14" i="26"/>
  <c r="M14" i="26"/>
  <c r="N14" i="26"/>
  <c r="P14" i="26"/>
  <c r="Q14" i="26"/>
  <c r="R14" i="26"/>
  <c r="S14" i="26"/>
  <c r="T14" i="26"/>
  <c r="U14" i="26"/>
  <c r="V14" i="26"/>
  <c r="W14" i="26"/>
  <c r="A15" i="26"/>
  <c r="B15" i="26"/>
  <c r="I15" i="26"/>
  <c r="J15" i="26"/>
  <c r="K15" i="26"/>
  <c r="L15" i="26"/>
  <c r="M15" i="26"/>
  <c r="N15" i="26"/>
  <c r="P15" i="26"/>
  <c r="Q15" i="26"/>
  <c r="R15" i="26"/>
  <c r="S15" i="26"/>
  <c r="T15" i="26"/>
  <c r="U15" i="26"/>
  <c r="V15" i="26"/>
  <c r="W15" i="26"/>
  <c r="A16" i="26"/>
  <c r="B16" i="26"/>
  <c r="I16" i="26"/>
  <c r="J16" i="26"/>
  <c r="K16" i="26"/>
  <c r="L16" i="26"/>
  <c r="M16" i="26"/>
  <c r="N16" i="26"/>
  <c r="P16" i="26"/>
  <c r="Q16" i="26"/>
  <c r="R16" i="26"/>
  <c r="S16" i="26"/>
  <c r="T16" i="26"/>
  <c r="U16" i="26"/>
  <c r="V16" i="26"/>
  <c r="W16" i="26"/>
  <c r="A17" i="26"/>
  <c r="B17" i="26"/>
  <c r="I17" i="26"/>
  <c r="J17" i="26"/>
  <c r="K17" i="26"/>
  <c r="L17" i="26"/>
  <c r="M17" i="26"/>
  <c r="N17" i="26"/>
  <c r="P17" i="26"/>
  <c r="Q17" i="26"/>
  <c r="R17" i="26"/>
  <c r="S17" i="26"/>
  <c r="T17" i="26"/>
  <c r="U17" i="26"/>
  <c r="V17" i="26"/>
  <c r="W17" i="26"/>
  <c r="A18" i="26"/>
  <c r="B18" i="26"/>
  <c r="I18" i="26"/>
  <c r="J18" i="26"/>
  <c r="K18" i="26"/>
  <c r="L18" i="26"/>
  <c r="M18" i="26"/>
  <c r="N18" i="26"/>
  <c r="P18" i="26"/>
  <c r="Q18" i="26"/>
  <c r="R18" i="26"/>
  <c r="S18" i="26"/>
  <c r="T18" i="26"/>
  <c r="U18" i="26"/>
  <c r="V18" i="26"/>
  <c r="W18" i="26"/>
  <c r="A19" i="26"/>
  <c r="B19" i="26"/>
  <c r="I19" i="26"/>
  <c r="J19" i="26"/>
  <c r="K19" i="26"/>
  <c r="L19" i="26"/>
  <c r="M19" i="26"/>
  <c r="N19" i="26"/>
  <c r="P19" i="26"/>
  <c r="Q19" i="26"/>
  <c r="R19" i="26"/>
  <c r="S19" i="26"/>
  <c r="T19" i="26"/>
  <c r="U19" i="26"/>
  <c r="V19" i="26"/>
  <c r="W19" i="26"/>
  <c r="A20" i="26"/>
  <c r="B20" i="26"/>
  <c r="I20" i="26"/>
  <c r="J20" i="26"/>
  <c r="K20" i="26"/>
  <c r="L20" i="26"/>
  <c r="M20" i="26"/>
  <c r="N20" i="26"/>
  <c r="P20" i="26"/>
  <c r="Q20" i="26"/>
  <c r="R20" i="26"/>
  <c r="S20" i="26"/>
  <c r="T20" i="26"/>
  <c r="U20" i="26"/>
  <c r="V20" i="26"/>
  <c r="W20" i="26"/>
  <c r="A21" i="26"/>
  <c r="B21" i="26"/>
  <c r="I21" i="26"/>
  <c r="J21" i="26"/>
  <c r="K21" i="26"/>
  <c r="L21" i="26"/>
  <c r="M21" i="26"/>
  <c r="N21" i="26"/>
  <c r="P21" i="26"/>
  <c r="Q21" i="26"/>
  <c r="R21" i="26"/>
  <c r="S21" i="26"/>
  <c r="T21" i="26"/>
  <c r="U21" i="26"/>
  <c r="V21" i="26"/>
  <c r="W21" i="26"/>
  <c r="A22" i="26"/>
  <c r="B22" i="26"/>
  <c r="I22" i="26"/>
  <c r="J22" i="26"/>
  <c r="K22" i="26"/>
  <c r="L22" i="26"/>
  <c r="M22" i="26"/>
  <c r="N22" i="26"/>
  <c r="P22" i="26"/>
  <c r="Q22" i="26"/>
  <c r="R22" i="26"/>
  <c r="S22" i="26"/>
  <c r="T22" i="26"/>
  <c r="U22" i="26"/>
  <c r="V22" i="26"/>
  <c r="W22" i="26"/>
  <c r="A23" i="26"/>
  <c r="B23" i="26"/>
  <c r="I23" i="26"/>
  <c r="J23" i="26"/>
  <c r="K23" i="26"/>
  <c r="L23" i="26"/>
  <c r="M23" i="26"/>
  <c r="N23" i="26"/>
  <c r="P23" i="26"/>
  <c r="Q23" i="26"/>
  <c r="R23" i="26"/>
  <c r="S23" i="26"/>
  <c r="T23" i="26"/>
  <c r="U23" i="26"/>
  <c r="V23" i="26"/>
  <c r="W23" i="26"/>
  <c r="A24" i="26"/>
  <c r="B24" i="26"/>
  <c r="I24" i="26"/>
  <c r="J24" i="26"/>
  <c r="K24" i="26"/>
  <c r="L24" i="26"/>
  <c r="M24" i="26"/>
  <c r="N24" i="26"/>
  <c r="P24" i="26"/>
  <c r="Q24" i="26"/>
  <c r="R24" i="26"/>
  <c r="S24" i="26"/>
  <c r="T24" i="26"/>
  <c r="U24" i="26"/>
  <c r="V24" i="26"/>
  <c r="W24" i="26"/>
  <c r="A25" i="26"/>
  <c r="B25" i="26"/>
  <c r="I25" i="26"/>
  <c r="J25" i="26"/>
  <c r="K25" i="26"/>
  <c r="L25" i="26"/>
  <c r="M25" i="26"/>
  <c r="N25" i="26"/>
  <c r="P25" i="26"/>
  <c r="Q25" i="26"/>
  <c r="R25" i="26"/>
  <c r="S25" i="26"/>
  <c r="T25" i="26"/>
  <c r="U25" i="26"/>
  <c r="V25" i="26"/>
  <c r="W25" i="26"/>
  <c r="A26" i="26"/>
  <c r="B26" i="26"/>
  <c r="I26" i="26"/>
  <c r="J26" i="26"/>
  <c r="K26" i="26"/>
  <c r="L26" i="26"/>
  <c r="M26" i="26"/>
  <c r="N26" i="26"/>
  <c r="P26" i="26"/>
  <c r="Q26" i="26"/>
  <c r="R26" i="26"/>
  <c r="S26" i="26"/>
  <c r="T26" i="26"/>
  <c r="U26" i="26"/>
  <c r="V26" i="26"/>
  <c r="W26" i="26"/>
  <c r="A27" i="26"/>
  <c r="B27" i="26"/>
  <c r="I27" i="26"/>
  <c r="J27" i="26"/>
  <c r="K27" i="26"/>
  <c r="L27" i="26"/>
  <c r="M27" i="26"/>
  <c r="N27" i="26"/>
  <c r="P27" i="26"/>
  <c r="Q27" i="26"/>
  <c r="R27" i="26"/>
  <c r="S27" i="26"/>
  <c r="T27" i="26"/>
  <c r="U27" i="26"/>
  <c r="V27" i="26"/>
  <c r="W27" i="26"/>
  <c r="A28" i="26"/>
  <c r="B28" i="26"/>
  <c r="I28" i="26"/>
  <c r="J28" i="26"/>
  <c r="K28" i="26"/>
  <c r="L28" i="26"/>
  <c r="M28" i="26"/>
  <c r="N28" i="26"/>
  <c r="P28" i="26"/>
  <c r="Q28" i="26"/>
  <c r="R28" i="26"/>
  <c r="S28" i="26"/>
  <c r="T28" i="26"/>
  <c r="U28" i="26"/>
  <c r="V28" i="26"/>
  <c r="W28" i="26"/>
  <c r="A29" i="26"/>
  <c r="B29" i="26"/>
  <c r="I29" i="26"/>
  <c r="J29" i="26"/>
  <c r="K29" i="26"/>
  <c r="L29" i="26"/>
  <c r="M29" i="26"/>
  <c r="N29" i="26"/>
  <c r="P29" i="26"/>
  <c r="Q29" i="26"/>
  <c r="R29" i="26"/>
  <c r="S29" i="26"/>
  <c r="T29" i="26"/>
  <c r="U29" i="26"/>
  <c r="V29" i="26"/>
  <c r="W29" i="26"/>
  <c r="A30" i="26"/>
  <c r="B30" i="26"/>
  <c r="I30" i="26"/>
  <c r="J30" i="26"/>
  <c r="K30" i="26"/>
  <c r="L30" i="26"/>
  <c r="M30" i="26"/>
  <c r="N30" i="26"/>
  <c r="P30" i="26"/>
  <c r="Q30" i="26"/>
  <c r="R30" i="26"/>
  <c r="S30" i="26"/>
  <c r="T30" i="26"/>
  <c r="U30" i="26"/>
  <c r="V30" i="26"/>
  <c r="W30" i="26"/>
  <c r="A31" i="26"/>
  <c r="B31" i="26"/>
  <c r="I31" i="26"/>
  <c r="J31" i="26"/>
  <c r="K31" i="26"/>
  <c r="L31" i="26"/>
  <c r="M31" i="26"/>
  <c r="N31" i="26"/>
  <c r="P31" i="26"/>
  <c r="Q31" i="26"/>
  <c r="R31" i="26"/>
  <c r="S31" i="26"/>
  <c r="T31" i="26"/>
  <c r="U31" i="26"/>
  <c r="V31" i="26"/>
  <c r="W31" i="26"/>
  <c r="A32" i="26"/>
  <c r="B32" i="26"/>
  <c r="I32" i="26"/>
  <c r="J32" i="26"/>
  <c r="K32" i="26"/>
  <c r="L32" i="26"/>
  <c r="M32" i="26"/>
  <c r="N32" i="26"/>
  <c r="P32" i="26"/>
  <c r="Q32" i="26"/>
  <c r="R32" i="26"/>
  <c r="S32" i="26"/>
  <c r="T32" i="26"/>
  <c r="U32" i="26"/>
  <c r="V32" i="26"/>
  <c r="W32" i="26"/>
  <c r="A33" i="26"/>
  <c r="B33" i="26"/>
  <c r="I33" i="26"/>
  <c r="J33" i="26"/>
  <c r="K33" i="26"/>
  <c r="L33" i="26"/>
  <c r="M33" i="26"/>
  <c r="N33" i="26"/>
  <c r="P33" i="26"/>
  <c r="Q33" i="26"/>
  <c r="R33" i="26"/>
  <c r="S33" i="26"/>
  <c r="T33" i="26"/>
  <c r="U33" i="26"/>
  <c r="V33" i="26"/>
  <c r="W33" i="26"/>
  <c r="A34" i="26"/>
  <c r="B34" i="26"/>
  <c r="I34" i="26"/>
  <c r="J34" i="26"/>
  <c r="K34" i="26"/>
  <c r="L34" i="26"/>
  <c r="M34" i="26"/>
  <c r="N34" i="26"/>
  <c r="P34" i="26"/>
  <c r="Q34" i="26"/>
  <c r="R34" i="26"/>
  <c r="S34" i="26"/>
  <c r="T34" i="26"/>
  <c r="U34" i="26"/>
  <c r="V34" i="26"/>
  <c r="W34" i="26"/>
  <c r="A35" i="26"/>
  <c r="B35" i="26"/>
  <c r="I35" i="26"/>
  <c r="J35" i="26"/>
  <c r="K35" i="26"/>
  <c r="L35" i="26"/>
  <c r="M35" i="26"/>
  <c r="N35" i="26"/>
  <c r="P35" i="26"/>
  <c r="Q35" i="26"/>
  <c r="R35" i="26"/>
  <c r="S35" i="26"/>
  <c r="T35" i="26"/>
  <c r="U35" i="26"/>
  <c r="V35" i="26"/>
  <c r="W35" i="26"/>
  <c r="A36" i="26"/>
  <c r="B36" i="26"/>
  <c r="I36" i="26"/>
  <c r="J36" i="26"/>
  <c r="K36" i="26"/>
  <c r="L36" i="26"/>
  <c r="M36" i="26"/>
  <c r="N36" i="26"/>
  <c r="P36" i="26"/>
  <c r="Q36" i="26"/>
  <c r="R36" i="26"/>
  <c r="S36" i="26"/>
  <c r="T36" i="26"/>
  <c r="U36" i="26"/>
  <c r="V36" i="26"/>
  <c r="W36" i="26"/>
  <c r="A37" i="26"/>
  <c r="B37" i="26"/>
  <c r="I37" i="26"/>
  <c r="J37" i="26"/>
  <c r="K37" i="26"/>
  <c r="L37" i="26"/>
  <c r="M37" i="26"/>
  <c r="N37" i="26"/>
  <c r="P37" i="26"/>
  <c r="Q37" i="26"/>
  <c r="R37" i="26"/>
  <c r="S37" i="26"/>
  <c r="T37" i="26"/>
  <c r="U37" i="26"/>
  <c r="V37" i="26"/>
  <c r="W37" i="26"/>
  <c r="A38" i="26"/>
  <c r="B38" i="26"/>
  <c r="I38" i="26"/>
  <c r="J38" i="26"/>
  <c r="K38" i="26"/>
  <c r="L38" i="26"/>
  <c r="M38" i="26"/>
  <c r="N38" i="26"/>
  <c r="P38" i="26"/>
  <c r="Q38" i="26"/>
  <c r="R38" i="26"/>
  <c r="S38" i="26"/>
  <c r="T38" i="26"/>
  <c r="U38" i="26"/>
  <c r="V38" i="26"/>
  <c r="W38" i="26"/>
  <c r="A39" i="26"/>
  <c r="B39" i="26"/>
  <c r="I39" i="26"/>
  <c r="J39" i="26"/>
  <c r="K39" i="26"/>
  <c r="L39" i="26"/>
  <c r="M39" i="26"/>
  <c r="N39" i="26"/>
  <c r="P39" i="26"/>
  <c r="Q39" i="26"/>
  <c r="R39" i="26"/>
  <c r="S39" i="26"/>
  <c r="T39" i="26"/>
  <c r="U39" i="26"/>
  <c r="V39" i="26"/>
  <c r="W39" i="26"/>
  <c r="A40" i="26"/>
  <c r="B40" i="26"/>
  <c r="I40" i="26"/>
  <c r="J40" i="26"/>
  <c r="K40" i="26"/>
  <c r="L40" i="26"/>
  <c r="M40" i="26"/>
  <c r="N40" i="26"/>
  <c r="P40" i="26"/>
  <c r="Q40" i="26"/>
  <c r="R40" i="26"/>
  <c r="S40" i="26"/>
  <c r="T40" i="26"/>
  <c r="U40" i="26"/>
  <c r="V40" i="26"/>
  <c r="W40" i="26"/>
  <c r="A41" i="26"/>
  <c r="B41" i="26"/>
  <c r="I41" i="26"/>
  <c r="J41" i="26"/>
  <c r="K41" i="26"/>
  <c r="L41" i="26"/>
  <c r="M41" i="26"/>
  <c r="N41" i="26"/>
  <c r="P41" i="26"/>
  <c r="Q41" i="26"/>
  <c r="R41" i="26"/>
  <c r="S41" i="26"/>
  <c r="T41" i="26"/>
  <c r="U41" i="26"/>
  <c r="V41" i="26"/>
  <c r="W41" i="26"/>
  <c r="A42" i="26"/>
  <c r="B42" i="26"/>
  <c r="I42" i="26"/>
  <c r="J42" i="26"/>
  <c r="K42" i="26"/>
  <c r="L42" i="26"/>
  <c r="M42" i="26"/>
  <c r="N42" i="26"/>
  <c r="P42" i="26"/>
  <c r="Q42" i="26"/>
  <c r="R42" i="26"/>
  <c r="S42" i="26"/>
  <c r="T42" i="26"/>
  <c r="U42" i="26"/>
  <c r="V42" i="26"/>
  <c r="W42" i="26"/>
  <c r="A43" i="26"/>
  <c r="B43" i="26"/>
  <c r="I43" i="26"/>
  <c r="J43" i="26"/>
  <c r="K43" i="26"/>
  <c r="L43" i="26"/>
  <c r="M43" i="26"/>
  <c r="N43" i="26"/>
  <c r="P43" i="26"/>
  <c r="Q43" i="26"/>
  <c r="R43" i="26"/>
  <c r="S43" i="26"/>
  <c r="T43" i="26"/>
  <c r="U43" i="26"/>
  <c r="V43" i="26"/>
  <c r="W43" i="26"/>
  <c r="A44" i="26"/>
  <c r="B44" i="26"/>
  <c r="I44" i="26"/>
  <c r="J44" i="26"/>
  <c r="K44" i="26"/>
  <c r="L44" i="26"/>
  <c r="M44" i="26"/>
  <c r="N44" i="26"/>
  <c r="P44" i="26"/>
  <c r="Q44" i="26"/>
  <c r="R44" i="26"/>
  <c r="S44" i="26"/>
  <c r="T44" i="26"/>
  <c r="U44" i="26"/>
  <c r="V44" i="26"/>
  <c r="W44" i="26"/>
  <c r="A45" i="26"/>
  <c r="B45" i="26"/>
  <c r="I45" i="26"/>
  <c r="J45" i="26"/>
  <c r="K45" i="26"/>
  <c r="L45" i="26"/>
  <c r="M45" i="26"/>
  <c r="N45" i="26"/>
  <c r="P45" i="26"/>
  <c r="Q45" i="26"/>
  <c r="R45" i="26"/>
  <c r="S45" i="26"/>
  <c r="T45" i="26"/>
  <c r="U45" i="26"/>
  <c r="V45" i="26"/>
  <c r="W45" i="26"/>
  <c r="A46" i="26"/>
  <c r="B46" i="26"/>
  <c r="I46" i="26"/>
  <c r="J46" i="26"/>
  <c r="K46" i="26"/>
  <c r="L46" i="26"/>
  <c r="M46" i="26"/>
  <c r="N46" i="26"/>
  <c r="P46" i="26"/>
  <c r="Q46" i="26"/>
  <c r="R46" i="26"/>
  <c r="S46" i="26"/>
  <c r="T46" i="26"/>
  <c r="U46" i="26"/>
  <c r="V46" i="26"/>
  <c r="W46" i="26"/>
  <c r="A47" i="26"/>
  <c r="B47" i="26"/>
  <c r="I47" i="26"/>
  <c r="J47" i="26"/>
  <c r="K47" i="26"/>
  <c r="L47" i="26"/>
  <c r="M47" i="26"/>
  <c r="N47" i="26"/>
  <c r="P47" i="26"/>
  <c r="Q47" i="26"/>
  <c r="R47" i="26"/>
  <c r="S47" i="26"/>
  <c r="T47" i="26"/>
  <c r="U47" i="26"/>
  <c r="V47" i="26"/>
  <c r="W47" i="26"/>
  <c r="A48" i="26"/>
  <c r="B48" i="26"/>
  <c r="I48" i="26"/>
  <c r="J48" i="26"/>
  <c r="K48" i="26"/>
  <c r="L48" i="26"/>
  <c r="M48" i="26"/>
  <c r="N48" i="26"/>
  <c r="P48" i="26"/>
  <c r="Q48" i="26"/>
  <c r="R48" i="26"/>
  <c r="S48" i="26"/>
  <c r="T48" i="26"/>
  <c r="U48" i="26"/>
  <c r="V48" i="26"/>
  <c r="W48" i="26"/>
  <c r="A49" i="26"/>
  <c r="B49" i="26"/>
  <c r="I49" i="26"/>
  <c r="J49" i="26"/>
  <c r="K49" i="26"/>
  <c r="L49" i="26"/>
  <c r="M49" i="26"/>
  <c r="N49" i="26"/>
  <c r="P49" i="26"/>
  <c r="Q49" i="26"/>
  <c r="R49" i="26"/>
  <c r="S49" i="26"/>
  <c r="T49" i="26"/>
  <c r="U49" i="26"/>
  <c r="V49" i="26"/>
  <c r="W49" i="26"/>
  <c r="A50" i="26"/>
  <c r="B50" i="26"/>
  <c r="I50" i="26"/>
  <c r="J50" i="26"/>
  <c r="K50" i="26"/>
  <c r="L50" i="26"/>
  <c r="M50" i="26"/>
  <c r="N50" i="26"/>
  <c r="P50" i="26"/>
  <c r="Q50" i="26"/>
  <c r="R50" i="26"/>
  <c r="S50" i="26"/>
  <c r="T50" i="26"/>
  <c r="U50" i="26"/>
  <c r="V50" i="26"/>
  <c r="W50" i="26"/>
  <c r="A51" i="26"/>
  <c r="B51" i="26"/>
  <c r="I51" i="26"/>
  <c r="J51" i="26"/>
  <c r="K51" i="26"/>
  <c r="L51" i="26"/>
  <c r="M51" i="26"/>
  <c r="N51" i="26"/>
  <c r="P51" i="26"/>
  <c r="Q51" i="26"/>
  <c r="R51" i="26"/>
  <c r="S51" i="26"/>
  <c r="T51" i="26"/>
  <c r="U51" i="26"/>
  <c r="V51" i="26"/>
  <c r="W51" i="26"/>
  <c r="A52" i="26"/>
  <c r="B52" i="26"/>
  <c r="I52" i="26"/>
  <c r="J52" i="26"/>
  <c r="K52" i="26"/>
  <c r="L52" i="26"/>
  <c r="M52" i="26"/>
  <c r="N52" i="26"/>
  <c r="P52" i="26"/>
  <c r="Q52" i="26"/>
  <c r="R52" i="26"/>
  <c r="S52" i="26"/>
  <c r="T52" i="26"/>
  <c r="U52" i="26"/>
  <c r="V52" i="26"/>
  <c r="W52" i="26"/>
  <c r="A53" i="26"/>
  <c r="B53" i="26"/>
  <c r="I53" i="26"/>
  <c r="J53" i="26"/>
  <c r="K53" i="26"/>
  <c r="L53" i="26"/>
  <c r="M53" i="26"/>
  <c r="N53" i="26"/>
  <c r="P53" i="26"/>
  <c r="Q53" i="26"/>
  <c r="R53" i="26"/>
  <c r="S53" i="26"/>
  <c r="T53" i="26"/>
  <c r="U53" i="26"/>
  <c r="V53" i="26"/>
  <c r="W53" i="26"/>
  <c r="A54" i="26"/>
  <c r="B54" i="26"/>
  <c r="I54" i="26"/>
  <c r="J54" i="26"/>
  <c r="K54" i="26"/>
  <c r="L54" i="26"/>
  <c r="M54" i="26"/>
  <c r="N54" i="26"/>
  <c r="P54" i="26"/>
  <c r="Q54" i="26"/>
  <c r="R54" i="26"/>
  <c r="S54" i="26"/>
  <c r="T54" i="26"/>
  <c r="U54" i="26"/>
  <c r="V54" i="26"/>
  <c r="W54" i="26"/>
  <c r="A55" i="26"/>
  <c r="B55" i="26"/>
  <c r="I55" i="26"/>
  <c r="J55" i="26"/>
  <c r="K55" i="26"/>
  <c r="L55" i="26"/>
  <c r="M55" i="26"/>
  <c r="N55" i="26"/>
  <c r="P55" i="26"/>
  <c r="Q55" i="26"/>
  <c r="R55" i="26"/>
  <c r="S55" i="26"/>
  <c r="T55" i="26"/>
  <c r="U55" i="26"/>
  <c r="V55" i="26"/>
  <c r="W55" i="26"/>
  <c r="A56" i="26"/>
  <c r="B56" i="26"/>
  <c r="I56" i="26"/>
  <c r="J56" i="26"/>
  <c r="K56" i="26"/>
  <c r="L56" i="26"/>
  <c r="M56" i="26"/>
  <c r="N56" i="26"/>
  <c r="P56" i="26"/>
  <c r="Q56" i="26"/>
  <c r="R56" i="26"/>
  <c r="S56" i="26"/>
  <c r="T56" i="26"/>
  <c r="U56" i="26"/>
  <c r="V56" i="26"/>
  <c r="W56" i="26"/>
  <c r="A57" i="26"/>
  <c r="B57" i="26"/>
  <c r="I57" i="26"/>
  <c r="J57" i="26"/>
  <c r="K57" i="26"/>
  <c r="L57" i="26"/>
  <c r="M57" i="26"/>
  <c r="N57" i="26"/>
  <c r="P57" i="26"/>
  <c r="Q57" i="26"/>
  <c r="R57" i="26"/>
  <c r="S57" i="26"/>
  <c r="T57" i="26"/>
  <c r="U57" i="26"/>
  <c r="V57" i="26"/>
  <c r="W57" i="26"/>
  <c r="A58" i="26"/>
  <c r="B58" i="26"/>
  <c r="I58" i="26"/>
  <c r="J58" i="26"/>
  <c r="K58" i="26"/>
  <c r="L58" i="26"/>
  <c r="M58" i="26"/>
  <c r="N58" i="26"/>
  <c r="P58" i="26"/>
  <c r="Q58" i="26"/>
  <c r="R58" i="26"/>
  <c r="S58" i="26"/>
  <c r="T58" i="26"/>
  <c r="U58" i="26"/>
  <c r="V58" i="26"/>
  <c r="W58" i="26"/>
  <c r="A59" i="26"/>
  <c r="B59" i="26"/>
  <c r="I59" i="26"/>
  <c r="J59" i="26"/>
  <c r="K59" i="26"/>
  <c r="L59" i="26"/>
  <c r="M59" i="26"/>
  <c r="N59" i="26"/>
  <c r="P59" i="26"/>
  <c r="Q59" i="26"/>
  <c r="R59" i="26"/>
  <c r="S59" i="26"/>
  <c r="T59" i="26"/>
  <c r="U59" i="26"/>
  <c r="V59" i="26"/>
  <c r="W59" i="26"/>
  <c r="A60" i="26"/>
  <c r="B60" i="26"/>
  <c r="I60" i="26"/>
  <c r="J60" i="26"/>
  <c r="K60" i="26"/>
  <c r="L60" i="26"/>
  <c r="M60" i="26"/>
  <c r="N60" i="26"/>
  <c r="P60" i="26"/>
  <c r="Q60" i="26"/>
  <c r="R60" i="26"/>
  <c r="S60" i="26"/>
  <c r="T60" i="26"/>
  <c r="U60" i="26"/>
  <c r="V60" i="26"/>
  <c r="W60" i="26"/>
  <c r="A61" i="26"/>
  <c r="B61" i="26"/>
  <c r="I61" i="26"/>
  <c r="J61" i="26"/>
  <c r="K61" i="26"/>
  <c r="L61" i="26"/>
  <c r="M61" i="26"/>
  <c r="N61" i="26"/>
  <c r="P61" i="26"/>
  <c r="Q61" i="26"/>
  <c r="R61" i="26"/>
  <c r="S61" i="26"/>
  <c r="T61" i="26"/>
  <c r="U61" i="26"/>
  <c r="V61" i="26"/>
  <c r="W61" i="26"/>
  <c r="A62" i="26"/>
  <c r="B62" i="26"/>
  <c r="I62" i="26"/>
  <c r="J62" i="26"/>
  <c r="K62" i="26"/>
  <c r="L62" i="26"/>
  <c r="M62" i="26"/>
  <c r="N62" i="26"/>
  <c r="P62" i="26"/>
  <c r="Q62" i="26"/>
  <c r="R62" i="26"/>
  <c r="S62" i="26"/>
  <c r="T62" i="26"/>
  <c r="U62" i="26"/>
  <c r="V62" i="26"/>
  <c r="W62" i="26"/>
  <c r="A63" i="26"/>
  <c r="B63" i="26"/>
  <c r="I63" i="26"/>
  <c r="J63" i="26"/>
  <c r="K63" i="26"/>
  <c r="L63" i="26"/>
  <c r="M63" i="26"/>
  <c r="N63" i="26"/>
  <c r="P63" i="26"/>
  <c r="Q63" i="26"/>
  <c r="R63" i="26"/>
  <c r="S63" i="26"/>
  <c r="T63" i="26"/>
  <c r="U63" i="26"/>
  <c r="V63" i="26"/>
  <c r="W63" i="26"/>
  <c r="A64" i="26"/>
  <c r="B64" i="26"/>
  <c r="I64" i="26"/>
  <c r="J64" i="26"/>
  <c r="K64" i="26"/>
  <c r="L64" i="26"/>
  <c r="M64" i="26"/>
  <c r="N64" i="26"/>
  <c r="P64" i="26"/>
  <c r="Q64" i="26"/>
  <c r="R64" i="26"/>
  <c r="S64" i="26"/>
  <c r="T64" i="26"/>
  <c r="U64" i="26"/>
  <c r="V64" i="26"/>
  <c r="W64" i="26"/>
  <c r="A65" i="26"/>
  <c r="B65" i="26"/>
  <c r="I65" i="26"/>
  <c r="J65" i="26"/>
  <c r="K65" i="26"/>
  <c r="L65" i="26"/>
  <c r="M65" i="26"/>
  <c r="N65" i="26"/>
  <c r="P65" i="26"/>
  <c r="Q65" i="26"/>
  <c r="R65" i="26"/>
  <c r="S65" i="26"/>
  <c r="T65" i="26"/>
  <c r="U65" i="26"/>
  <c r="V65" i="26"/>
  <c r="W65" i="26"/>
  <c r="A66" i="26"/>
  <c r="B66" i="26"/>
  <c r="I66" i="26"/>
  <c r="J66" i="26"/>
  <c r="K66" i="26"/>
  <c r="L66" i="26"/>
  <c r="M66" i="26"/>
  <c r="N66" i="26"/>
  <c r="P66" i="26"/>
  <c r="Q66" i="26"/>
  <c r="R66" i="26"/>
  <c r="S66" i="26"/>
  <c r="T66" i="26"/>
  <c r="U66" i="26"/>
  <c r="V66" i="26"/>
  <c r="W66" i="26"/>
  <c r="A67" i="26"/>
  <c r="B67" i="26"/>
  <c r="I67" i="26"/>
  <c r="J67" i="26"/>
  <c r="K67" i="26"/>
  <c r="L67" i="26"/>
  <c r="M67" i="26"/>
  <c r="N67" i="26"/>
  <c r="P67" i="26"/>
  <c r="Q67" i="26"/>
  <c r="R67" i="26"/>
  <c r="S67" i="26"/>
  <c r="T67" i="26"/>
  <c r="U67" i="26"/>
  <c r="V67" i="26"/>
  <c r="W67" i="26"/>
  <c r="A68" i="26"/>
  <c r="B68" i="26"/>
  <c r="I68" i="26"/>
  <c r="J68" i="26"/>
  <c r="K68" i="26"/>
  <c r="L68" i="26"/>
  <c r="M68" i="26"/>
  <c r="N68" i="26"/>
  <c r="P68" i="26"/>
  <c r="Q68" i="26"/>
  <c r="R68" i="26"/>
  <c r="S68" i="26"/>
  <c r="T68" i="26"/>
  <c r="U68" i="26"/>
  <c r="V68" i="26"/>
  <c r="W68" i="26"/>
  <c r="A69" i="26"/>
  <c r="B69" i="26"/>
  <c r="I69" i="26"/>
  <c r="J69" i="26"/>
  <c r="K69" i="26"/>
  <c r="L69" i="26"/>
  <c r="M69" i="26"/>
  <c r="N69" i="26"/>
  <c r="P69" i="26"/>
  <c r="Q69" i="26"/>
  <c r="R69" i="26"/>
  <c r="S69" i="26"/>
  <c r="T69" i="26"/>
  <c r="U69" i="26"/>
  <c r="V69" i="26"/>
  <c r="W69" i="26"/>
  <c r="A70" i="26"/>
  <c r="B70" i="26"/>
  <c r="I70" i="26"/>
  <c r="J70" i="26"/>
  <c r="K70" i="26"/>
  <c r="L70" i="26"/>
  <c r="M70" i="26"/>
  <c r="N70" i="26"/>
  <c r="P70" i="26"/>
  <c r="Q70" i="26"/>
  <c r="R70" i="26"/>
  <c r="S70" i="26"/>
  <c r="T70" i="26"/>
  <c r="U70" i="26"/>
  <c r="V70" i="26"/>
  <c r="W70" i="26"/>
  <c r="A71" i="26"/>
  <c r="B71" i="26"/>
  <c r="I71" i="26"/>
  <c r="J71" i="26"/>
  <c r="K71" i="26"/>
  <c r="L71" i="26"/>
  <c r="M71" i="26"/>
  <c r="N71" i="26"/>
  <c r="P71" i="26"/>
  <c r="Q71" i="26"/>
  <c r="R71" i="26"/>
  <c r="S71" i="26"/>
  <c r="T71" i="26"/>
  <c r="U71" i="26"/>
  <c r="V71" i="26"/>
  <c r="W71" i="26"/>
  <c r="A72" i="26"/>
  <c r="B72" i="26"/>
  <c r="I72" i="26"/>
  <c r="J72" i="26"/>
  <c r="K72" i="26"/>
  <c r="L72" i="26"/>
  <c r="M72" i="26"/>
  <c r="N72" i="26"/>
  <c r="P72" i="26"/>
  <c r="Q72" i="26"/>
  <c r="R72" i="26"/>
  <c r="S72" i="26"/>
  <c r="T72" i="26"/>
  <c r="U72" i="26"/>
  <c r="V72" i="26"/>
  <c r="W72" i="26"/>
  <c r="A73" i="26"/>
  <c r="B73" i="26"/>
  <c r="I73" i="26"/>
  <c r="J73" i="26"/>
  <c r="K73" i="26"/>
  <c r="L73" i="26"/>
  <c r="M73" i="26"/>
  <c r="N73" i="26"/>
  <c r="P73" i="26"/>
  <c r="Q73" i="26"/>
  <c r="R73" i="26"/>
  <c r="S73" i="26"/>
  <c r="T73" i="26"/>
  <c r="U73" i="26"/>
  <c r="V73" i="26"/>
  <c r="W73" i="26"/>
  <c r="A74" i="26"/>
  <c r="B74" i="26"/>
  <c r="I74" i="26"/>
  <c r="J74" i="26"/>
  <c r="K74" i="26"/>
  <c r="L74" i="26"/>
  <c r="M74" i="26"/>
  <c r="N74" i="26"/>
  <c r="P74" i="26"/>
  <c r="Q74" i="26"/>
  <c r="R74" i="26"/>
  <c r="S74" i="26"/>
  <c r="T74" i="26"/>
  <c r="U74" i="26"/>
  <c r="V74" i="26"/>
  <c r="W74" i="26"/>
  <c r="A75" i="26"/>
  <c r="B75" i="26"/>
  <c r="I75" i="26"/>
  <c r="J75" i="26"/>
  <c r="K75" i="26"/>
  <c r="L75" i="26"/>
  <c r="M75" i="26"/>
  <c r="N75" i="26"/>
  <c r="P75" i="26"/>
  <c r="Q75" i="26"/>
  <c r="R75" i="26"/>
  <c r="S75" i="26"/>
  <c r="T75" i="26"/>
  <c r="U75" i="26"/>
  <c r="V75" i="26"/>
  <c r="W75" i="26"/>
  <c r="A76" i="26"/>
  <c r="B76" i="26"/>
  <c r="I76" i="26"/>
  <c r="J76" i="26"/>
  <c r="K76" i="26"/>
  <c r="L76" i="26"/>
  <c r="M76" i="26"/>
  <c r="N76" i="26"/>
  <c r="P76" i="26"/>
  <c r="Q76" i="26"/>
  <c r="R76" i="26"/>
  <c r="S76" i="26"/>
  <c r="T76" i="26"/>
  <c r="U76" i="26"/>
  <c r="V76" i="26"/>
  <c r="W76" i="26"/>
  <c r="A77" i="26"/>
  <c r="B77" i="26"/>
  <c r="I77" i="26"/>
  <c r="J77" i="26"/>
  <c r="K77" i="26"/>
  <c r="L77" i="26"/>
  <c r="M77" i="26"/>
  <c r="N77" i="26"/>
  <c r="P77" i="26"/>
  <c r="Q77" i="26"/>
  <c r="R77" i="26"/>
  <c r="S77" i="26"/>
  <c r="T77" i="26"/>
  <c r="U77" i="26"/>
  <c r="V77" i="26"/>
  <c r="W77" i="26"/>
  <c r="A78" i="26"/>
  <c r="B78" i="26"/>
  <c r="I78" i="26"/>
  <c r="J78" i="26"/>
  <c r="K78" i="26"/>
  <c r="L78" i="26"/>
  <c r="M78" i="26"/>
  <c r="N78" i="26"/>
  <c r="P78" i="26"/>
  <c r="Q78" i="26"/>
  <c r="R78" i="26"/>
  <c r="S78" i="26"/>
  <c r="T78" i="26"/>
  <c r="U78" i="26"/>
  <c r="V78" i="26"/>
  <c r="W78" i="26"/>
  <c r="A79" i="26"/>
  <c r="B79" i="26"/>
  <c r="I79" i="26"/>
  <c r="J79" i="26"/>
  <c r="K79" i="26"/>
  <c r="L79" i="26"/>
  <c r="M79" i="26"/>
  <c r="N79" i="26"/>
  <c r="P79" i="26"/>
  <c r="Q79" i="26"/>
  <c r="R79" i="26"/>
  <c r="S79" i="26"/>
  <c r="T79" i="26"/>
  <c r="U79" i="26"/>
  <c r="V79" i="26"/>
  <c r="W79" i="26"/>
  <c r="A80" i="26"/>
  <c r="B80" i="26"/>
  <c r="I80" i="26"/>
  <c r="J80" i="26"/>
  <c r="K80" i="26"/>
  <c r="L80" i="26"/>
  <c r="M80" i="26"/>
  <c r="N80" i="26"/>
  <c r="P80" i="26"/>
  <c r="Q80" i="26"/>
  <c r="R80" i="26"/>
  <c r="S80" i="26"/>
  <c r="T80" i="26"/>
  <c r="U80" i="26"/>
  <c r="V80" i="26"/>
  <c r="W80" i="26"/>
  <c r="A81" i="26"/>
  <c r="B81" i="26"/>
  <c r="I81" i="26"/>
  <c r="J81" i="26"/>
  <c r="K81" i="26"/>
  <c r="L81" i="26"/>
  <c r="M81" i="26"/>
  <c r="N81" i="26"/>
  <c r="P81" i="26"/>
  <c r="Q81" i="26"/>
  <c r="R81" i="26"/>
  <c r="S81" i="26"/>
  <c r="T81" i="26"/>
  <c r="U81" i="26"/>
  <c r="V81" i="26"/>
  <c r="W81" i="26"/>
  <c r="A82" i="26"/>
  <c r="B82" i="26"/>
  <c r="I82" i="26"/>
  <c r="J82" i="26"/>
  <c r="K82" i="26"/>
  <c r="L82" i="26"/>
  <c r="M82" i="26"/>
  <c r="N82" i="26"/>
  <c r="P82" i="26"/>
  <c r="Q82" i="26"/>
  <c r="R82" i="26"/>
  <c r="S82" i="26"/>
  <c r="T82" i="26"/>
  <c r="U82" i="26"/>
  <c r="V82" i="26"/>
  <c r="W82" i="26"/>
  <c r="A83" i="26"/>
  <c r="B83" i="26"/>
  <c r="I83" i="26"/>
  <c r="J83" i="26"/>
  <c r="K83" i="26"/>
  <c r="L83" i="26"/>
  <c r="M83" i="26"/>
  <c r="N83" i="26"/>
  <c r="P83" i="26"/>
  <c r="Q83" i="26"/>
  <c r="R83" i="26"/>
  <c r="S83" i="26"/>
  <c r="T83" i="26"/>
  <c r="U83" i="26"/>
  <c r="V83" i="26"/>
  <c r="W83" i="26"/>
  <c r="A84" i="26"/>
  <c r="B84" i="26"/>
  <c r="I84" i="26"/>
  <c r="J84" i="26"/>
  <c r="K84" i="26"/>
  <c r="L84" i="26"/>
  <c r="M84" i="26"/>
  <c r="N84" i="26"/>
  <c r="P84" i="26"/>
  <c r="Q84" i="26"/>
  <c r="R84" i="26"/>
  <c r="S84" i="26"/>
  <c r="T84" i="26"/>
  <c r="U84" i="26"/>
  <c r="V84" i="26"/>
  <c r="W84" i="26"/>
  <c r="A85" i="26"/>
  <c r="B85" i="26"/>
  <c r="G85" i="26"/>
  <c r="I85" i="26"/>
  <c r="J85" i="26"/>
  <c r="K85" i="26"/>
  <c r="L85" i="26"/>
  <c r="M85" i="26"/>
  <c r="N85" i="26"/>
  <c r="P85" i="26"/>
  <c r="Q85" i="26"/>
  <c r="R85" i="26"/>
  <c r="S85" i="26"/>
  <c r="T85" i="26"/>
  <c r="U85" i="26"/>
  <c r="V85" i="26"/>
  <c r="W85" i="26"/>
  <c r="A86" i="26"/>
  <c r="B86" i="26"/>
  <c r="I86" i="26"/>
  <c r="J86" i="26"/>
  <c r="K86" i="26"/>
  <c r="L86" i="26"/>
  <c r="M86" i="26"/>
  <c r="N86" i="26"/>
  <c r="P86" i="26"/>
  <c r="Q86" i="26"/>
  <c r="R86" i="26"/>
  <c r="S86" i="26"/>
  <c r="T86" i="26"/>
  <c r="U86" i="26"/>
  <c r="V86" i="26"/>
  <c r="W86" i="26"/>
  <c r="A87" i="26"/>
  <c r="B87" i="26"/>
  <c r="I87" i="26"/>
  <c r="J87" i="26"/>
  <c r="K87" i="26"/>
  <c r="L87" i="26"/>
  <c r="M87" i="26"/>
  <c r="N87" i="26"/>
  <c r="P87" i="26"/>
  <c r="Q87" i="26"/>
  <c r="R87" i="26"/>
  <c r="S87" i="26"/>
  <c r="T87" i="26"/>
  <c r="U87" i="26"/>
  <c r="V87" i="26"/>
  <c r="W87" i="26"/>
  <c r="A88" i="26"/>
  <c r="B88" i="26"/>
  <c r="I88" i="26"/>
  <c r="J88" i="26"/>
  <c r="K88" i="26"/>
  <c r="L88" i="26"/>
  <c r="M88" i="26"/>
  <c r="N88" i="26"/>
  <c r="P88" i="26"/>
  <c r="Q88" i="26"/>
  <c r="R88" i="26"/>
  <c r="S88" i="26"/>
  <c r="T88" i="26"/>
  <c r="U88" i="26"/>
  <c r="V88" i="26"/>
  <c r="W88" i="26"/>
  <c r="A89" i="26"/>
  <c r="B89" i="26"/>
  <c r="I89" i="26"/>
  <c r="J89" i="26"/>
  <c r="K89" i="26"/>
  <c r="L89" i="26"/>
  <c r="M89" i="26"/>
  <c r="N89" i="26"/>
  <c r="P89" i="26"/>
  <c r="Q89" i="26"/>
  <c r="R89" i="26"/>
  <c r="S89" i="26"/>
  <c r="T89" i="26"/>
  <c r="U89" i="26"/>
  <c r="V89" i="26"/>
  <c r="W89" i="26"/>
  <c r="A90" i="26"/>
  <c r="B90" i="26"/>
  <c r="I90" i="26"/>
  <c r="J90" i="26"/>
  <c r="K90" i="26"/>
  <c r="L90" i="26"/>
  <c r="M90" i="26"/>
  <c r="N90" i="26"/>
  <c r="P90" i="26"/>
  <c r="Q90" i="26"/>
  <c r="R90" i="26"/>
  <c r="S90" i="26"/>
  <c r="T90" i="26"/>
  <c r="U90" i="26"/>
  <c r="V90" i="26"/>
  <c r="W90" i="26"/>
  <c r="A91" i="26"/>
  <c r="B91" i="26"/>
  <c r="I91" i="26"/>
  <c r="J91" i="26"/>
  <c r="K91" i="26"/>
  <c r="L91" i="26"/>
  <c r="M91" i="26"/>
  <c r="N91" i="26"/>
  <c r="P91" i="26"/>
  <c r="Q91" i="26"/>
  <c r="R91" i="26"/>
  <c r="S91" i="26"/>
  <c r="T91" i="26"/>
  <c r="U91" i="26"/>
  <c r="V91" i="26"/>
  <c r="W91" i="26"/>
  <c r="A92" i="26"/>
  <c r="B92" i="26"/>
  <c r="I92" i="26"/>
  <c r="J92" i="26"/>
  <c r="K92" i="26"/>
  <c r="L92" i="26"/>
  <c r="M92" i="26"/>
  <c r="N92" i="26"/>
  <c r="P92" i="26"/>
  <c r="Q92" i="26"/>
  <c r="R92" i="26"/>
  <c r="S92" i="26"/>
  <c r="T92" i="26"/>
  <c r="U92" i="26"/>
  <c r="V92" i="26"/>
  <c r="W92" i="26"/>
  <c r="A93" i="26"/>
  <c r="B93" i="26"/>
  <c r="I93" i="26"/>
  <c r="J93" i="26"/>
  <c r="K93" i="26"/>
  <c r="L93" i="26"/>
  <c r="M93" i="26"/>
  <c r="N93" i="26"/>
  <c r="P93" i="26"/>
  <c r="Q93" i="26"/>
  <c r="R93" i="26"/>
  <c r="S93" i="26"/>
  <c r="T93" i="26"/>
  <c r="U93" i="26"/>
  <c r="V93" i="26"/>
  <c r="W93" i="26"/>
  <c r="A94" i="26"/>
  <c r="B94" i="26"/>
  <c r="I94" i="26"/>
  <c r="J94" i="26"/>
  <c r="K94" i="26"/>
  <c r="L94" i="26"/>
  <c r="M94" i="26"/>
  <c r="N94" i="26"/>
  <c r="P94" i="26"/>
  <c r="Q94" i="26"/>
  <c r="R94" i="26"/>
  <c r="S94" i="26"/>
  <c r="T94" i="26"/>
  <c r="U94" i="26"/>
  <c r="V94" i="26"/>
  <c r="W94" i="26"/>
  <c r="A95" i="26"/>
  <c r="B95" i="26"/>
  <c r="I95" i="26"/>
  <c r="J95" i="26"/>
  <c r="K95" i="26"/>
  <c r="L95" i="26"/>
  <c r="M95" i="26"/>
  <c r="N95" i="26"/>
  <c r="P95" i="26"/>
  <c r="Q95" i="26"/>
  <c r="R95" i="26"/>
  <c r="S95" i="26"/>
  <c r="T95" i="26"/>
  <c r="U95" i="26"/>
  <c r="V95" i="26"/>
  <c r="W95" i="26"/>
  <c r="A96" i="26"/>
  <c r="B96" i="26"/>
  <c r="I96" i="26"/>
  <c r="J96" i="26"/>
  <c r="K96" i="26"/>
  <c r="L96" i="26"/>
  <c r="M96" i="26"/>
  <c r="N96" i="26"/>
  <c r="P96" i="26"/>
  <c r="Q96" i="26"/>
  <c r="R96" i="26"/>
  <c r="S96" i="26"/>
  <c r="T96" i="26"/>
  <c r="U96" i="26"/>
  <c r="V96" i="26"/>
  <c r="W96" i="26"/>
  <c r="A97" i="26"/>
  <c r="B97" i="26"/>
  <c r="I97" i="26"/>
  <c r="J97" i="26"/>
  <c r="K97" i="26"/>
  <c r="L97" i="26"/>
  <c r="M97" i="26"/>
  <c r="N97" i="26"/>
  <c r="P97" i="26"/>
  <c r="Q97" i="26"/>
  <c r="R97" i="26"/>
  <c r="S97" i="26"/>
  <c r="T97" i="26"/>
  <c r="U97" i="26"/>
  <c r="V97" i="26"/>
  <c r="W97" i="26"/>
  <c r="A98" i="26"/>
  <c r="B98" i="26"/>
  <c r="I98" i="26"/>
  <c r="J98" i="26"/>
  <c r="K98" i="26"/>
  <c r="L98" i="26"/>
  <c r="M98" i="26"/>
  <c r="N98" i="26"/>
  <c r="P98" i="26"/>
  <c r="Q98" i="26"/>
  <c r="R98" i="26"/>
  <c r="S98" i="26"/>
  <c r="T98" i="26"/>
  <c r="U98" i="26"/>
  <c r="V98" i="26"/>
  <c r="W98" i="26"/>
  <c r="A99" i="26"/>
  <c r="B99" i="26"/>
  <c r="I99" i="26"/>
  <c r="J99" i="26"/>
  <c r="K99" i="26"/>
  <c r="L99" i="26"/>
  <c r="M99" i="26"/>
  <c r="N99" i="26"/>
  <c r="P99" i="26"/>
  <c r="Q99" i="26"/>
  <c r="R99" i="26"/>
  <c r="S99" i="26"/>
  <c r="T99" i="26"/>
  <c r="U99" i="26"/>
  <c r="V99" i="26"/>
  <c r="W99" i="26"/>
  <c r="A100" i="26"/>
  <c r="B100" i="26"/>
  <c r="I100" i="26"/>
  <c r="J100" i="26"/>
  <c r="K100" i="26"/>
  <c r="L100" i="26"/>
  <c r="M100" i="26"/>
  <c r="N100" i="26"/>
  <c r="P100" i="26"/>
  <c r="Q100" i="26"/>
  <c r="R100" i="26"/>
  <c r="S100" i="26"/>
  <c r="T100" i="26"/>
  <c r="U100" i="26"/>
  <c r="V100" i="26"/>
  <c r="W100" i="26"/>
  <c r="A101" i="26"/>
  <c r="B101" i="26"/>
  <c r="I101" i="26"/>
  <c r="J101" i="26"/>
  <c r="K101" i="26"/>
  <c r="L101" i="26"/>
  <c r="M101" i="26"/>
  <c r="N101" i="26"/>
  <c r="P101" i="26"/>
  <c r="Q101" i="26"/>
  <c r="R101" i="26"/>
  <c r="S101" i="26"/>
  <c r="T101" i="26"/>
  <c r="U101" i="26"/>
  <c r="V101" i="26"/>
  <c r="W101" i="26"/>
  <c r="A102" i="26"/>
  <c r="B102" i="26"/>
  <c r="I102" i="26"/>
  <c r="J102" i="26"/>
  <c r="K102" i="26"/>
  <c r="L102" i="26"/>
  <c r="M102" i="26"/>
  <c r="N102" i="26"/>
  <c r="P102" i="26"/>
  <c r="Q102" i="26"/>
  <c r="R102" i="26"/>
  <c r="S102" i="26"/>
  <c r="T102" i="26"/>
  <c r="U102" i="26"/>
  <c r="V102" i="26"/>
  <c r="W102" i="26"/>
  <c r="A103" i="26"/>
  <c r="B103" i="26"/>
  <c r="I103" i="26"/>
  <c r="J103" i="26"/>
  <c r="K103" i="26"/>
  <c r="L103" i="26"/>
  <c r="M103" i="26"/>
  <c r="N103" i="26"/>
  <c r="P103" i="26"/>
  <c r="Q103" i="26"/>
  <c r="R103" i="26"/>
  <c r="S103" i="26"/>
  <c r="T103" i="26"/>
  <c r="U103" i="26"/>
  <c r="V103" i="26"/>
  <c r="W103" i="26"/>
  <c r="A104" i="26"/>
  <c r="B104" i="26"/>
  <c r="I104" i="26"/>
  <c r="J104" i="26"/>
  <c r="K104" i="26"/>
  <c r="L104" i="26"/>
  <c r="M104" i="26"/>
  <c r="N104" i="26"/>
  <c r="P104" i="26"/>
  <c r="Q104" i="26"/>
  <c r="R104" i="26"/>
  <c r="S104" i="26"/>
  <c r="T104" i="26"/>
  <c r="U104" i="26"/>
  <c r="V104" i="26"/>
  <c r="W104" i="26"/>
  <c r="A105" i="26"/>
  <c r="B105" i="26"/>
  <c r="I105" i="26"/>
  <c r="J105" i="26"/>
  <c r="K105" i="26"/>
  <c r="L105" i="26"/>
  <c r="M105" i="26"/>
  <c r="N105" i="26"/>
  <c r="P105" i="26"/>
  <c r="Q105" i="26"/>
  <c r="R105" i="26"/>
  <c r="S105" i="26"/>
  <c r="T105" i="26"/>
  <c r="U105" i="26"/>
  <c r="V105" i="26"/>
  <c r="W105" i="26"/>
  <c r="A106" i="26"/>
  <c r="B106" i="26"/>
  <c r="I106" i="26"/>
  <c r="J106" i="26"/>
  <c r="K106" i="26"/>
  <c r="L106" i="26"/>
  <c r="M106" i="26"/>
  <c r="N106" i="26"/>
  <c r="P106" i="26"/>
  <c r="Q106" i="26"/>
  <c r="R106" i="26"/>
  <c r="S106" i="26"/>
  <c r="T106" i="26"/>
  <c r="U106" i="26"/>
  <c r="V106" i="26"/>
  <c r="W106" i="26"/>
  <c r="A107" i="26"/>
  <c r="B107" i="26"/>
  <c r="I107" i="26"/>
  <c r="J107" i="26"/>
  <c r="K107" i="26"/>
  <c r="L107" i="26"/>
  <c r="M107" i="26"/>
  <c r="N107" i="26"/>
  <c r="P107" i="26"/>
  <c r="Q107" i="26"/>
  <c r="R107" i="26"/>
  <c r="S107" i="26"/>
  <c r="T107" i="26"/>
  <c r="U107" i="26"/>
  <c r="V107" i="26"/>
  <c r="W107" i="26"/>
  <c r="A108" i="26"/>
  <c r="B108" i="26"/>
  <c r="I108" i="26"/>
  <c r="J108" i="26"/>
  <c r="K108" i="26"/>
  <c r="L108" i="26"/>
  <c r="M108" i="26"/>
  <c r="N108" i="26"/>
  <c r="P108" i="26"/>
  <c r="Q108" i="26"/>
  <c r="R108" i="26"/>
  <c r="S108" i="26"/>
  <c r="T108" i="26"/>
  <c r="U108" i="26"/>
  <c r="V108" i="26"/>
  <c r="W108" i="26"/>
  <c r="A109" i="26"/>
  <c r="B109" i="26"/>
  <c r="I109" i="26"/>
  <c r="J109" i="26"/>
  <c r="K109" i="26"/>
  <c r="L109" i="26"/>
  <c r="M109" i="26"/>
  <c r="N109" i="26"/>
  <c r="P109" i="26"/>
  <c r="Q109" i="26"/>
  <c r="R109" i="26"/>
  <c r="S109" i="26"/>
  <c r="T109" i="26"/>
  <c r="U109" i="26"/>
  <c r="V109" i="26"/>
  <c r="W109" i="26"/>
  <c r="A110" i="26"/>
  <c r="B110" i="26"/>
  <c r="I110" i="26"/>
  <c r="J110" i="26"/>
  <c r="K110" i="26"/>
  <c r="L110" i="26"/>
  <c r="M110" i="26"/>
  <c r="N110" i="26"/>
  <c r="P110" i="26"/>
  <c r="Q110" i="26"/>
  <c r="R110" i="26"/>
  <c r="S110" i="26"/>
  <c r="T110" i="26"/>
  <c r="U110" i="26"/>
  <c r="V110" i="26"/>
  <c r="W110" i="26"/>
  <c r="A111" i="26"/>
  <c r="B111" i="26"/>
  <c r="I111" i="26"/>
  <c r="J111" i="26"/>
  <c r="K111" i="26"/>
  <c r="L111" i="26"/>
  <c r="M111" i="26"/>
  <c r="N111" i="26"/>
  <c r="P111" i="26"/>
  <c r="Q111" i="26"/>
  <c r="R111" i="26"/>
  <c r="S111" i="26"/>
  <c r="T111" i="26"/>
  <c r="U111" i="26"/>
  <c r="V111" i="26"/>
  <c r="W111" i="26"/>
  <c r="A112" i="26"/>
  <c r="B112" i="26"/>
  <c r="I112" i="26"/>
  <c r="J112" i="26"/>
  <c r="K112" i="26"/>
  <c r="L112" i="26"/>
  <c r="M112" i="26"/>
  <c r="N112" i="26"/>
  <c r="P112" i="26"/>
  <c r="Q112" i="26"/>
  <c r="R112" i="26"/>
  <c r="S112" i="26"/>
  <c r="T112" i="26"/>
  <c r="U112" i="26"/>
  <c r="V112" i="26"/>
  <c r="W112" i="26"/>
  <c r="A113" i="26"/>
  <c r="B113" i="26"/>
  <c r="I113" i="26"/>
  <c r="J113" i="26"/>
  <c r="K113" i="26"/>
  <c r="L113" i="26"/>
  <c r="M113" i="26"/>
  <c r="N113" i="26"/>
  <c r="P113" i="26"/>
  <c r="Q113" i="26"/>
  <c r="R113" i="26"/>
  <c r="S113" i="26"/>
  <c r="T113" i="26"/>
  <c r="U113" i="26"/>
  <c r="V113" i="26"/>
  <c r="W113" i="26"/>
  <c r="A114" i="26"/>
  <c r="B114" i="26"/>
  <c r="I114" i="26"/>
  <c r="J114" i="26"/>
  <c r="K114" i="26"/>
  <c r="L114" i="26"/>
  <c r="M114" i="26"/>
  <c r="N114" i="26"/>
  <c r="P114" i="26"/>
  <c r="Q114" i="26"/>
  <c r="R114" i="26"/>
  <c r="S114" i="26"/>
  <c r="T114" i="26"/>
  <c r="U114" i="26"/>
  <c r="V114" i="26"/>
  <c r="W114" i="26"/>
  <c r="A115" i="26"/>
  <c r="B115" i="26"/>
  <c r="I115" i="26"/>
  <c r="J115" i="26"/>
  <c r="K115" i="26"/>
  <c r="L115" i="26"/>
  <c r="M115" i="26"/>
  <c r="N115" i="26"/>
  <c r="P115" i="26"/>
  <c r="Q115" i="26"/>
  <c r="R115" i="26"/>
  <c r="S115" i="26"/>
  <c r="T115" i="26"/>
  <c r="U115" i="26"/>
  <c r="V115" i="26"/>
  <c r="W115" i="26"/>
  <c r="A116" i="26"/>
  <c r="B116" i="26"/>
  <c r="I116" i="26"/>
  <c r="J116" i="26"/>
  <c r="K116" i="26"/>
  <c r="L116" i="26"/>
  <c r="M116" i="26"/>
  <c r="N116" i="26"/>
  <c r="P116" i="26"/>
  <c r="Q116" i="26"/>
  <c r="R116" i="26"/>
  <c r="S116" i="26"/>
  <c r="T116" i="26"/>
  <c r="U116" i="26"/>
  <c r="V116" i="26"/>
  <c r="W116" i="26"/>
  <c r="A117" i="26"/>
  <c r="B117" i="26"/>
  <c r="I117" i="26"/>
  <c r="J117" i="26"/>
  <c r="K117" i="26"/>
  <c r="L117" i="26"/>
  <c r="M117" i="26"/>
  <c r="N117" i="26"/>
  <c r="P117" i="26"/>
  <c r="Q117" i="26"/>
  <c r="R117" i="26"/>
  <c r="S117" i="26"/>
  <c r="T117" i="26"/>
  <c r="U117" i="26"/>
  <c r="V117" i="26"/>
  <c r="W117" i="26"/>
  <c r="A118" i="26"/>
  <c r="B118" i="26"/>
  <c r="I118" i="26"/>
  <c r="J118" i="26"/>
  <c r="K118" i="26"/>
  <c r="L118" i="26"/>
  <c r="M118" i="26"/>
  <c r="N118" i="26"/>
  <c r="P118" i="26"/>
  <c r="Q118" i="26"/>
  <c r="R118" i="26"/>
  <c r="S118" i="26"/>
  <c r="T118" i="26"/>
  <c r="U118" i="26"/>
  <c r="V118" i="26"/>
  <c r="W118" i="26"/>
  <c r="A119" i="26"/>
  <c r="B119" i="26"/>
  <c r="I119" i="26"/>
  <c r="J119" i="26"/>
  <c r="K119" i="26"/>
  <c r="L119" i="26"/>
  <c r="M119" i="26"/>
  <c r="N119" i="26"/>
  <c r="P119" i="26"/>
  <c r="Q119" i="26"/>
  <c r="R119" i="26"/>
  <c r="S119" i="26"/>
  <c r="T119" i="26"/>
  <c r="U119" i="26"/>
  <c r="V119" i="26"/>
  <c r="W119" i="26"/>
  <c r="A120" i="26"/>
  <c r="B120" i="26"/>
  <c r="I120" i="26"/>
  <c r="J120" i="26"/>
  <c r="K120" i="26"/>
  <c r="L120" i="26"/>
  <c r="M120" i="26"/>
  <c r="N120" i="26"/>
  <c r="P120" i="26"/>
  <c r="Q120" i="26"/>
  <c r="R120" i="26"/>
  <c r="S120" i="26"/>
  <c r="T120" i="26"/>
  <c r="U120" i="26"/>
  <c r="V120" i="26"/>
  <c r="W120" i="26"/>
  <c r="A121" i="26"/>
  <c r="B121" i="26"/>
  <c r="I121" i="26"/>
  <c r="J121" i="26"/>
  <c r="K121" i="26"/>
  <c r="L121" i="26"/>
  <c r="M121" i="26"/>
  <c r="N121" i="26"/>
  <c r="P121" i="26"/>
  <c r="Q121" i="26"/>
  <c r="R121" i="26"/>
  <c r="S121" i="26"/>
  <c r="T121" i="26"/>
  <c r="U121" i="26"/>
  <c r="V121" i="26"/>
  <c r="W121" i="26"/>
  <c r="A122" i="26"/>
  <c r="B122" i="26"/>
  <c r="I122" i="26"/>
  <c r="J122" i="26"/>
  <c r="K122" i="26"/>
  <c r="L122" i="26"/>
  <c r="M122" i="26"/>
  <c r="N122" i="26"/>
  <c r="P122" i="26"/>
  <c r="Q122" i="26"/>
  <c r="R122" i="26"/>
  <c r="S122" i="26"/>
  <c r="T122" i="26"/>
  <c r="U122" i="26"/>
  <c r="V122" i="26"/>
  <c r="W122" i="26"/>
  <c r="A123" i="26"/>
  <c r="B123" i="26"/>
  <c r="I123" i="26"/>
  <c r="J123" i="26"/>
  <c r="K123" i="26"/>
  <c r="L123" i="26"/>
  <c r="M123" i="26"/>
  <c r="N123" i="26"/>
  <c r="P123" i="26"/>
  <c r="Q123" i="26"/>
  <c r="R123" i="26"/>
  <c r="S123" i="26"/>
  <c r="T123" i="26"/>
  <c r="U123" i="26"/>
  <c r="V123" i="26"/>
  <c r="W123" i="26"/>
  <c r="A124" i="26"/>
  <c r="B124" i="26"/>
  <c r="I124" i="26"/>
  <c r="J124" i="26"/>
  <c r="K124" i="26"/>
  <c r="L124" i="26"/>
  <c r="M124" i="26"/>
  <c r="N124" i="26"/>
  <c r="P124" i="26"/>
  <c r="Q124" i="26"/>
  <c r="R124" i="26"/>
  <c r="S124" i="26"/>
  <c r="T124" i="26"/>
  <c r="U124" i="26"/>
  <c r="V124" i="26"/>
  <c r="W124" i="26"/>
  <c r="A125" i="26"/>
  <c r="B125" i="26"/>
  <c r="I125" i="26"/>
  <c r="J125" i="26"/>
  <c r="K125" i="26"/>
  <c r="L125" i="26"/>
  <c r="M125" i="26"/>
  <c r="N125" i="26"/>
  <c r="P125" i="26"/>
  <c r="Q125" i="26"/>
  <c r="R125" i="26"/>
  <c r="S125" i="26"/>
  <c r="T125" i="26"/>
  <c r="U125" i="26"/>
  <c r="V125" i="26"/>
  <c r="W125" i="26"/>
  <c r="A126" i="26"/>
  <c r="B126" i="26"/>
  <c r="I126" i="26"/>
  <c r="J126" i="26"/>
  <c r="K126" i="26"/>
  <c r="L126" i="26"/>
  <c r="M126" i="26"/>
  <c r="N126" i="26"/>
  <c r="P126" i="26"/>
  <c r="Q126" i="26"/>
  <c r="R126" i="26"/>
  <c r="S126" i="26"/>
  <c r="T126" i="26"/>
  <c r="U126" i="26"/>
  <c r="V126" i="26"/>
  <c r="W126" i="26"/>
  <c r="A127" i="26"/>
  <c r="B127" i="26"/>
  <c r="I127" i="26"/>
  <c r="J127" i="26"/>
  <c r="K127" i="26"/>
  <c r="L127" i="26"/>
  <c r="M127" i="26"/>
  <c r="N127" i="26"/>
  <c r="P127" i="26"/>
  <c r="Q127" i="26"/>
  <c r="R127" i="26"/>
  <c r="S127" i="26"/>
  <c r="T127" i="26"/>
  <c r="U127" i="26"/>
  <c r="V127" i="26"/>
  <c r="W127" i="26"/>
  <c r="A128" i="26"/>
  <c r="B128" i="26"/>
  <c r="I128" i="26"/>
  <c r="J128" i="26"/>
  <c r="K128" i="26"/>
  <c r="L128" i="26"/>
  <c r="M128" i="26"/>
  <c r="N128" i="26"/>
  <c r="P128" i="26"/>
  <c r="Q128" i="26"/>
  <c r="R128" i="26"/>
  <c r="S128" i="26"/>
  <c r="T128" i="26"/>
  <c r="U128" i="26"/>
  <c r="V128" i="26"/>
  <c r="W128" i="26"/>
  <c r="A129" i="26"/>
  <c r="B129" i="26"/>
  <c r="I129" i="26"/>
  <c r="J129" i="26"/>
  <c r="K129" i="26"/>
  <c r="L129" i="26"/>
  <c r="M129" i="26"/>
  <c r="N129" i="26"/>
  <c r="P129" i="26"/>
  <c r="Q129" i="26"/>
  <c r="R129" i="26"/>
  <c r="S129" i="26"/>
  <c r="T129" i="26"/>
  <c r="U129" i="26"/>
  <c r="V129" i="26"/>
  <c r="W129" i="26"/>
  <c r="A130" i="26"/>
  <c r="B130" i="26"/>
  <c r="I130" i="26"/>
  <c r="J130" i="26"/>
  <c r="K130" i="26"/>
  <c r="L130" i="26"/>
  <c r="M130" i="26"/>
  <c r="N130" i="26"/>
  <c r="P130" i="26"/>
  <c r="Q130" i="26"/>
  <c r="R130" i="26"/>
  <c r="S130" i="26"/>
  <c r="T130" i="26"/>
  <c r="U130" i="26"/>
  <c r="V130" i="26"/>
  <c r="W130" i="26"/>
  <c r="A131" i="26"/>
  <c r="B131" i="26"/>
  <c r="I131" i="26"/>
  <c r="J131" i="26"/>
  <c r="K131" i="26"/>
  <c r="L131" i="26"/>
  <c r="M131" i="26"/>
  <c r="N131" i="26"/>
  <c r="P131" i="26"/>
  <c r="Q131" i="26"/>
  <c r="R131" i="26"/>
  <c r="S131" i="26"/>
  <c r="T131" i="26"/>
  <c r="U131" i="26"/>
  <c r="V131" i="26"/>
  <c r="W131" i="26"/>
  <c r="A132" i="26"/>
  <c r="B132" i="26"/>
  <c r="I132" i="26"/>
  <c r="J132" i="26"/>
  <c r="K132" i="26"/>
  <c r="L132" i="26"/>
  <c r="M132" i="26"/>
  <c r="N132" i="26"/>
  <c r="P132" i="26"/>
  <c r="Q132" i="26"/>
  <c r="R132" i="26"/>
  <c r="S132" i="26"/>
  <c r="T132" i="26"/>
  <c r="U132" i="26"/>
  <c r="V132" i="26"/>
  <c r="W132" i="26"/>
  <c r="A133" i="26"/>
  <c r="B133" i="26"/>
  <c r="I133" i="26"/>
  <c r="J133" i="26"/>
  <c r="K133" i="26"/>
  <c r="L133" i="26"/>
  <c r="M133" i="26"/>
  <c r="N133" i="26"/>
  <c r="P133" i="26"/>
  <c r="Q133" i="26"/>
  <c r="R133" i="26"/>
  <c r="S133" i="26"/>
  <c r="T133" i="26"/>
  <c r="U133" i="26"/>
  <c r="V133" i="26"/>
  <c r="W133" i="26"/>
  <c r="A134" i="26"/>
  <c r="B134" i="26"/>
  <c r="I134" i="26"/>
  <c r="J134" i="26"/>
  <c r="K134" i="26"/>
  <c r="L134" i="26"/>
  <c r="M134" i="26"/>
  <c r="N134" i="26"/>
  <c r="P134" i="26"/>
  <c r="Q134" i="26"/>
  <c r="R134" i="26"/>
  <c r="S134" i="26"/>
  <c r="T134" i="26"/>
  <c r="U134" i="26"/>
  <c r="V134" i="26"/>
  <c r="W134" i="26"/>
  <c r="A135" i="26"/>
  <c r="B135" i="26"/>
  <c r="I135" i="26"/>
  <c r="J135" i="26"/>
  <c r="K135" i="26"/>
  <c r="L135" i="26"/>
  <c r="M135" i="26"/>
  <c r="N135" i="26"/>
  <c r="P135" i="26"/>
  <c r="Q135" i="26"/>
  <c r="R135" i="26"/>
  <c r="S135" i="26"/>
  <c r="T135" i="26"/>
  <c r="U135" i="26"/>
  <c r="V135" i="26"/>
  <c r="W135" i="26"/>
  <c r="A136" i="26"/>
  <c r="B136" i="26"/>
  <c r="I136" i="26"/>
  <c r="J136" i="26"/>
  <c r="K136" i="26"/>
  <c r="L136" i="26"/>
  <c r="M136" i="26"/>
  <c r="N136" i="26"/>
  <c r="P136" i="26"/>
  <c r="Q136" i="26"/>
  <c r="R136" i="26"/>
  <c r="S136" i="26"/>
  <c r="T136" i="26"/>
  <c r="U136" i="26"/>
  <c r="V136" i="26"/>
  <c r="W136" i="26"/>
  <c r="A137" i="26"/>
  <c r="B137" i="26"/>
  <c r="I137" i="26"/>
  <c r="J137" i="26"/>
  <c r="K137" i="26"/>
  <c r="L137" i="26"/>
  <c r="M137" i="26"/>
  <c r="N137" i="26"/>
  <c r="P137" i="26"/>
  <c r="Q137" i="26"/>
  <c r="R137" i="26"/>
  <c r="S137" i="26"/>
  <c r="T137" i="26"/>
  <c r="U137" i="26"/>
  <c r="V137" i="26"/>
  <c r="W137" i="26"/>
  <c r="A138" i="26"/>
  <c r="B138" i="26"/>
  <c r="I138" i="26"/>
  <c r="J138" i="26"/>
  <c r="K138" i="26"/>
  <c r="L138" i="26"/>
  <c r="M138" i="26"/>
  <c r="N138" i="26"/>
  <c r="P138" i="26"/>
  <c r="Q138" i="26"/>
  <c r="R138" i="26"/>
  <c r="S138" i="26"/>
  <c r="T138" i="26"/>
  <c r="U138" i="26"/>
  <c r="V138" i="26"/>
  <c r="W138" i="26"/>
  <c r="A139" i="26"/>
  <c r="B139" i="26"/>
  <c r="I139" i="26"/>
  <c r="J139" i="26"/>
  <c r="K139" i="26"/>
  <c r="L139" i="26"/>
  <c r="M139" i="26"/>
  <c r="N139" i="26"/>
  <c r="P139" i="26"/>
  <c r="Q139" i="26"/>
  <c r="R139" i="26"/>
  <c r="S139" i="26"/>
  <c r="T139" i="26"/>
  <c r="U139" i="26"/>
  <c r="V139" i="26"/>
  <c r="W139" i="26"/>
  <c r="A140" i="26"/>
  <c r="B140" i="26"/>
  <c r="I140" i="26"/>
  <c r="J140" i="26"/>
  <c r="K140" i="26"/>
  <c r="L140" i="26"/>
  <c r="M140" i="26"/>
  <c r="N140" i="26"/>
  <c r="P140" i="26"/>
  <c r="Q140" i="26"/>
  <c r="R140" i="26"/>
  <c r="S140" i="26"/>
  <c r="T140" i="26"/>
  <c r="U140" i="26"/>
  <c r="V140" i="26"/>
  <c r="W140" i="26"/>
  <c r="A141" i="26"/>
  <c r="B141" i="26"/>
  <c r="I141" i="26"/>
  <c r="J141" i="26"/>
  <c r="K141" i="26"/>
  <c r="L141" i="26"/>
  <c r="M141" i="26"/>
  <c r="N141" i="26"/>
  <c r="P141" i="26"/>
  <c r="Q141" i="26"/>
  <c r="R141" i="26"/>
  <c r="S141" i="26"/>
  <c r="T141" i="26"/>
  <c r="U141" i="26"/>
  <c r="V141" i="26"/>
  <c r="W141" i="26"/>
  <c r="A142" i="26"/>
  <c r="B142" i="26"/>
  <c r="I142" i="26"/>
  <c r="J142" i="26"/>
  <c r="K142" i="26"/>
  <c r="L142" i="26"/>
  <c r="M142" i="26"/>
  <c r="N142" i="26"/>
  <c r="P142" i="26"/>
  <c r="Q142" i="26"/>
  <c r="R142" i="26"/>
  <c r="S142" i="26"/>
  <c r="T142" i="26"/>
  <c r="U142" i="26"/>
  <c r="V142" i="26"/>
  <c r="W142" i="26"/>
  <c r="A143" i="26"/>
  <c r="B143" i="26"/>
  <c r="I143" i="26"/>
  <c r="J143" i="26"/>
  <c r="K143" i="26"/>
  <c r="L143" i="26"/>
  <c r="M143" i="26"/>
  <c r="N143" i="26"/>
  <c r="P143" i="26"/>
  <c r="Q143" i="26"/>
  <c r="R143" i="26"/>
  <c r="S143" i="26"/>
  <c r="T143" i="26"/>
  <c r="U143" i="26"/>
  <c r="V143" i="26"/>
  <c r="W143" i="26"/>
  <c r="A144" i="26"/>
  <c r="B144" i="26"/>
  <c r="I144" i="26"/>
  <c r="J144" i="26"/>
  <c r="K144" i="26"/>
  <c r="L144" i="26"/>
  <c r="M144" i="26"/>
  <c r="N144" i="26"/>
  <c r="P144" i="26"/>
  <c r="Q144" i="26"/>
  <c r="R144" i="26"/>
  <c r="S144" i="26"/>
  <c r="T144" i="26"/>
  <c r="U144" i="26"/>
  <c r="V144" i="26"/>
  <c r="W144" i="26"/>
  <c r="A145" i="26"/>
  <c r="B145" i="26"/>
  <c r="I145" i="26"/>
  <c r="J145" i="26"/>
  <c r="K145" i="26"/>
  <c r="L145" i="26"/>
  <c r="M145" i="26"/>
  <c r="N145" i="26"/>
  <c r="P145" i="26"/>
  <c r="Q145" i="26"/>
  <c r="R145" i="26"/>
  <c r="S145" i="26"/>
  <c r="T145" i="26"/>
  <c r="U145" i="26"/>
  <c r="V145" i="26"/>
  <c r="W145" i="26"/>
  <c r="A146" i="26"/>
  <c r="B146" i="26"/>
  <c r="I146" i="26"/>
  <c r="J146" i="26"/>
  <c r="K146" i="26"/>
  <c r="L146" i="26"/>
  <c r="M146" i="26"/>
  <c r="N146" i="26"/>
  <c r="P146" i="26"/>
  <c r="Q146" i="26"/>
  <c r="R146" i="26"/>
  <c r="S146" i="26"/>
  <c r="T146" i="26"/>
  <c r="U146" i="26"/>
  <c r="V146" i="26"/>
  <c r="W146" i="26"/>
  <c r="A147" i="26"/>
  <c r="B147" i="26"/>
  <c r="I147" i="26"/>
  <c r="J147" i="26"/>
  <c r="K147" i="26"/>
  <c r="L147" i="26"/>
  <c r="M147" i="26"/>
  <c r="N147" i="26"/>
  <c r="P147" i="26"/>
  <c r="Q147" i="26"/>
  <c r="R147" i="26"/>
  <c r="S147" i="26"/>
  <c r="T147" i="26"/>
  <c r="U147" i="26"/>
  <c r="V147" i="26"/>
  <c r="W147" i="26"/>
  <c r="A148" i="26"/>
  <c r="B148" i="26"/>
  <c r="I148" i="26"/>
  <c r="J148" i="26"/>
  <c r="K148" i="26"/>
  <c r="L148" i="26"/>
  <c r="M148" i="26"/>
  <c r="N148" i="26"/>
  <c r="P148" i="26"/>
  <c r="Q148" i="26"/>
  <c r="R148" i="26"/>
  <c r="S148" i="26"/>
  <c r="T148" i="26"/>
  <c r="U148" i="26"/>
  <c r="V148" i="26"/>
  <c r="W148" i="26"/>
  <c r="A149" i="26"/>
  <c r="B149" i="26"/>
  <c r="I149" i="26"/>
  <c r="J149" i="26"/>
  <c r="K149" i="26"/>
  <c r="L149" i="26"/>
  <c r="M149" i="26"/>
  <c r="N149" i="26"/>
  <c r="P149" i="26"/>
  <c r="Q149" i="26"/>
  <c r="R149" i="26"/>
  <c r="S149" i="26"/>
  <c r="T149" i="26"/>
  <c r="U149" i="26"/>
  <c r="V149" i="26"/>
  <c r="W149" i="26"/>
  <c r="A150" i="26"/>
  <c r="B150" i="26"/>
  <c r="I150" i="26"/>
  <c r="J150" i="26"/>
  <c r="K150" i="26"/>
  <c r="L150" i="26"/>
  <c r="M150" i="26"/>
  <c r="N150" i="26"/>
  <c r="P150" i="26"/>
  <c r="Q150" i="26"/>
  <c r="R150" i="26"/>
  <c r="S150" i="26"/>
  <c r="T150" i="26"/>
  <c r="U150" i="26"/>
  <c r="V150" i="26"/>
  <c r="W150" i="26"/>
  <c r="A151" i="26"/>
  <c r="B151" i="26"/>
  <c r="I151" i="26"/>
  <c r="J151" i="26"/>
  <c r="K151" i="26"/>
  <c r="L151" i="26"/>
  <c r="M151" i="26"/>
  <c r="N151" i="26"/>
  <c r="P151" i="26"/>
  <c r="Q151" i="26"/>
  <c r="R151" i="26"/>
  <c r="S151" i="26"/>
  <c r="T151" i="26"/>
  <c r="U151" i="26"/>
  <c r="V151" i="26"/>
  <c r="W151" i="26"/>
  <c r="A152" i="26"/>
  <c r="B152" i="26"/>
  <c r="I152" i="26"/>
  <c r="J152" i="26"/>
  <c r="K152" i="26"/>
  <c r="L152" i="26"/>
  <c r="M152" i="26"/>
  <c r="N152" i="26"/>
  <c r="P152" i="26"/>
  <c r="Q152" i="26"/>
  <c r="R152" i="26"/>
  <c r="S152" i="26"/>
  <c r="T152" i="26"/>
  <c r="U152" i="26"/>
  <c r="V152" i="26"/>
  <c r="W152" i="26"/>
  <c r="A153" i="26"/>
  <c r="B153" i="26"/>
  <c r="I153" i="26"/>
  <c r="J153" i="26"/>
  <c r="K153" i="26"/>
  <c r="L153" i="26"/>
  <c r="M153" i="26"/>
  <c r="N153" i="26"/>
  <c r="P153" i="26"/>
  <c r="Q153" i="26"/>
  <c r="R153" i="26"/>
  <c r="S153" i="26"/>
  <c r="T153" i="26"/>
  <c r="U153" i="26"/>
  <c r="V153" i="26"/>
  <c r="W153" i="26"/>
  <c r="A154" i="26"/>
  <c r="B154" i="26"/>
  <c r="I154" i="26"/>
  <c r="J154" i="26"/>
  <c r="K154" i="26"/>
  <c r="L154" i="26"/>
  <c r="M154" i="26"/>
  <c r="N154" i="26"/>
  <c r="P154" i="26"/>
  <c r="Q154" i="26"/>
  <c r="R154" i="26"/>
  <c r="S154" i="26"/>
  <c r="T154" i="26"/>
  <c r="U154" i="26"/>
  <c r="V154" i="26"/>
  <c r="W154" i="26"/>
  <c r="A155" i="26"/>
  <c r="B155" i="26"/>
  <c r="I155" i="26"/>
  <c r="J155" i="26"/>
  <c r="K155" i="26"/>
  <c r="L155" i="26"/>
  <c r="M155" i="26"/>
  <c r="N155" i="26"/>
  <c r="P155" i="26"/>
  <c r="Q155" i="26"/>
  <c r="R155" i="26"/>
  <c r="S155" i="26"/>
  <c r="T155" i="26"/>
  <c r="U155" i="26"/>
  <c r="V155" i="26"/>
  <c r="W155" i="26"/>
  <c r="A156" i="26"/>
  <c r="B156" i="26"/>
  <c r="I156" i="26"/>
  <c r="J156" i="26"/>
  <c r="K156" i="26"/>
  <c r="L156" i="26"/>
  <c r="M156" i="26"/>
  <c r="N156" i="26"/>
  <c r="P156" i="26"/>
  <c r="Q156" i="26"/>
  <c r="R156" i="26"/>
  <c r="S156" i="26"/>
  <c r="T156" i="26"/>
  <c r="U156" i="26"/>
  <c r="V156" i="26"/>
  <c r="W156" i="26"/>
  <c r="A157" i="26"/>
  <c r="B157" i="26"/>
  <c r="I157" i="26"/>
  <c r="J157" i="26"/>
  <c r="K157" i="26"/>
  <c r="L157" i="26"/>
  <c r="M157" i="26"/>
  <c r="N157" i="26"/>
  <c r="P157" i="26"/>
  <c r="Q157" i="26"/>
  <c r="R157" i="26"/>
  <c r="S157" i="26"/>
  <c r="T157" i="26"/>
  <c r="U157" i="26"/>
  <c r="V157" i="26"/>
  <c r="W157" i="26"/>
  <c r="A158" i="26"/>
  <c r="B158" i="26"/>
  <c r="I158" i="26"/>
  <c r="J158" i="26"/>
  <c r="K158" i="26"/>
  <c r="L158" i="26"/>
  <c r="M158" i="26"/>
  <c r="N158" i="26"/>
  <c r="P158" i="26"/>
  <c r="Q158" i="26"/>
  <c r="R158" i="26"/>
  <c r="S158" i="26"/>
  <c r="T158" i="26"/>
  <c r="U158" i="26"/>
  <c r="V158" i="26"/>
  <c r="W158" i="26"/>
  <c r="A159" i="26"/>
  <c r="B159" i="26"/>
  <c r="I159" i="26"/>
  <c r="J159" i="26"/>
  <c r="K159" i="26"/>
  <c r="L159" i="26"/>
  <c r="M159" i="26"/>
  <c r="N159" i="26"/>
  <c r="P159" i="26"/>
  <c r="Q159" i="26"/>
  <c r="R159" i="26"/>
  <c r="S159" i="26"/>
  <c r="T159" i="26"/>
  <c r="U159" i="26"/>
  <c r="V159" i="26"/>
  <c r="W159" i="26"/>
  <c r="A160" i="26"/>
  <c r="B160" i="26"/>
  <c r="I160" i="26"/>
  <c r="J160" i="26"/>
  <c r="K160" i="26"/>
  <c r="L160" i="26"/>
  <c r="M160" i="26"/>
  <c r="N160" i="26"/>
  <c r="P160" i="26"/>
  <c r="Q160" i="26"/>
  <c r="R160" i="26"/>
  <c r="S160" i="26"/>
  <c r="T160" i="26"/>
  <c r="U160" i="26"/>
  <c r="V160" i="26"/>
  <c r="W160" i="26"/>
  <c r="A161" i="26"/>
  <c r="B161" i="26"/>
  <c r="I161" i="26"/>
  <c r="J161" i="26"/>
  <c r="K161" i="26"/>
  <c r="L161" i="26"/>
  <c r="M161" i="26"/>
  <c r="N161" i="26"/>
  <c r="P161" i="26"/>
  <c r="Q161" i="26"/>
  <c r="R161" i="26"/>
  <c r="S161" i="26"/>
  <c r="T161" i="26"/>
  <c r="U161" i="26"/>
  <c r="V161" i="26"/>
  <c r="W161" i="26"/>
  <c r="A162" i="26"/>
  <c r="B162" i="26"/>
  <c r="I162" i="26"/>
  <c r="J162" i="26"/>
  <c r="K162" i="26"/>
  <c r="L162" i="26"/>
  <c r="M162" i="26"/>
  <c r="N162" i="26"/>
  <c r="P162" i="26"/>
  <c r="Q162" i="26"/>
  <c r="R162" i="26"/>
  <c r="S162" i="26"/>
  <c r="T162" i="26"/>
  <c r="U162" i="26"/>
  <c r="V162" i="26"/>
  <c r="W162" i="26"/>
  <c r="A163" i="26"/>
  <c r="B163" i="26"/>
  <c r="I163" i="26"/>
  <c r="J163" i="26"/>
  <c r="K163" i="26"/>
  <c r="L163" i="26"/>
  <c r="M163" i="26"/>
  <c r="N163" i="26"/>
  <c r="P163" i="26"/>
  <c r="Q163" i="26"/>
  <c r="R163" i="26"/>
  <c r="S163" i="26"/>
  <c r="T163" i="26"/>
  <c r="U163" i="26"/>
  <c r="V163" i="26"/>
  <c r="W163" i="26"/>
  <c r="A164" i="26"/>
  <c r="B164" i="26"/>
  <c r="I164" i="26"/>
  <c r="J164" i="26"/>
  <c r="K164" i="26"/>
  <c r="L164" i="26"/>
  <c r="M164" i="26"/>
  <c r="N164" i="26"/>
  <c r="P164" i="26"/>
  <c r="Q164" i="26"/>
  <c r="R164" i="26"/>
  <c r="S164" i="26"/>
  <c r="T164" i="26"/>
  <c r="U164" i="26"/>
  <c r="V164" i="26"/>
  <c r="W164" i="26"/>
  <c r="A165" i="26"/>
  <c r="B165" i="26"/>
  <c r="I165" i="26"/>
  <c r="J165" i="26"/>
  <c r="K165" i="26"/>
  <c r="L165" i="26"/>
  <c r="M165" i="26"/>
  <c r="N165" i="26"/>
  <c r="P165" i="26"/>
  <c r="Q165" i="26"/>
  <c r="R165" i="26"/>
  <c r="S165" i="26"/>
  <c r="T165" i="26"/>
  <c r="U165" i="26"/>
  <c r="V165" i="26"/>
  <c r="W165" i="26"/>
  <c r="A166" i="26"/>
  <c r="B166" i="26"/>
  <c r="I166" i="26"/>
  <c r="J166" i="26"/>
  <c r="K166" i="26"/>
  <c r="L166" i="26"/>
  <c r="M166" i="26"/>
  <c r="N166" i="26"/>
  <c r="P166" i="26"/>
  <c r="Q166" i="26"/>
  <c r="R166" i="26"/>
  <c r="S166" i="26"/>
  <c r="T166" i="26"/>
  <c r="U166" i="26"/>
  <c r="V166" i="26"/>
  <c r="W166" i="26"/>
  <c r="A167" i="26"/>
  <c r="B167" i="26"/>
  <c r="I167" i="26"/>
  <c r="J167" i="26"/>
  <c r="K167" i="26"/>
  <c r="L167" i="26"/>
  <c r="M167" i="26"/>
  <c r="N167" i="26"/>
  <c r="P167" i="26"/>
  <c r="Q167" i="26"/>
  <c r="R167" i="26"/>
  <c r="S167" i="26"/>
  <c r="T167" i="26"/>
  <c r="U167" i="26"/>
  <c r="V167" i="26"/>
  <c r="W167" i="26"/>
  <c r="A168" i="26"/>
  <c r="B168" i="26"/>
  <c r="I168" i="26"/>
  <c r="J168" i="26"/>
  <c r="K168" i="26"/>
  <c r="L168" i="26"/>
  <c r="M168" i="26"/>
  <c r="N168" i="26"/>
  <c r="P168" i="26"/>
  <c r="Q168" i="26"/>
  <c r="R168" i="26"/>
  <c r="S168" i="26"/>
  <c r="T168" i="26"/>
  <c r="U168" i="26"/>
  <c r="V168" i="26"/>
  <c r="W168" i="26"/>
  <c r="A169" i="26"/>
  <c r="B169" i="26"/>
  <c r="I169" i="26"/>
  <c r="J169" i="26"/>
  <c r="K169" i="26"/>
  <c r="L169" i="26"/>
  <c r="M169" i="26"/>
  <c r="N169" i="26"/>
  <c r="P169" i="26"/>
  <c r="Q169" i="26"/>
  <c r="R169" i="26"/>
  <c r="S169" i="26"/>
  <c r="T169" i="26"/>
  <c r="U169" i="26"/>
  <c r="V169" i="26"/>
  <c r="W169" i="26"/>
  <c r="A170" i="26"/>
  <c r="B170" i="26"/>
  <c r="I170" i="26"/>
  <c r="J170" i="26"/>
  <c r="K170" i="26"/>
  <c r="L170" i="26"/>
  <c r="M170" i="26"/>
  <c r="N170" i="26"/>
  <c r="P170" i="26"/>
  <c r="Q170" i="26"/>
  <c r="R170" i="26"/>
  <c r="S170" i="26"/>
  <c r="T170" i="26"/>
  <c r="U170" i="26"/>
  <c r="V170" i="26"/>
  <c r="W170" i="26"/>
  <c r="A171" i="26"/>
  <c r="B171" i="26"/>
  <c r="I171" i="26"/>
  <c r="J171" i="26"/>
  <c r="K171" i="26"/>
  <c r="L171" i="26"/>
  <c r="M171" i="26"/>
  <c r="N171" i="26"/>
  <c r="P171" i="26"/>
  <c r="Q171" i="26"/>
  <c r="R171" i="26"/>
  <c r="S171" i="26"/>
  <c r="T171" i="26"/>
  <c r="U171" i="26"/>
  <c r="V171" i="26"/>
  <c r="W171" i="26"/>
  <c r="A172" i="26"/>
  <c r="B172" i="26"/>
  <c r="I172" i="26"/>
  <c r="J172" i="26"/>
  <c r="K172" i="26"/>
  <c r="L172" i="26"/>
  <c r="M172" i="26"/>
  <c r="N172" i="26"/>
  <c r="P172" i="26"/>
  <c r="Q172" i="26"/>
  <c r="R172" i="26"/>
  <c r="S172" i="26"/>
  <c r="T172" i="26"/>
  <c r="U172" i="26"/>
  <c r="V172" i="26"/>
  <c r="W172" i="26"/>
  <c r="A173" i="26"/>
  <c r="B173" i="26"/>
  <c r="I173" i="26"/>
  <c r="J173" i="26"/>
  <c r="K173" i="26"/>
  <c r="L173" i="26"/>
  <c r="M173" i="26"/>
  <c r="N173" i="26"/>
  <c r="P173" i="26"/>
  <c r="Q173" i="26"/>
  <c r="R173" i="26"/>
  <c r="S173" i="26"/>
  <c r="T173" i="26"/>
  <c r="U173" i="26"/>
  <c r="V173" i="26"/>
  <c r="W173" i="26"/>
  <c r="A174" i="26"/>
  <c r="B174" i="26"/>
  <c r="I174" i="26"/>
  <c r="J174" i="26"/>
  <c r="K174" i="26"/>
  <c r="L174" i="26"/>
  <c r="M174" i="26"/>
  <c r="N174" i="26"/>
  <c r="P174" i="26"/>
  <c r="Q174" i="26"/>
  <c r="R174" i="26"/>
  <c r="S174" i="26"/>
  <c r="T174" i="26"/>
  <c r="U174" i="26"/>
  <c r="V174" i="26"/>
  <c r="W174" i="26"/>
  <c r="A175" i="26"/>
  <c r="B175" i="26"/>
  <c r="I175" i="26"/>
  <c r="J175" i="26"/>
  <c r="K175" i="26"/>
  <c r="L175" i="26"/>
  <c r="M175" i="26"/>
  <c r="N175" i="26"/>
  <c r="P175" i="26"/>
  <c r="Q175" i="26"/>
  <c r="R175" i="26"/>
  <c r="S175" i="26"/>
  <c r="T175" i="26"/>
  <c r="U175" i="26"/>
  <c r="V175" i="26"/>
  <c r="W175" i="26"/>
  <c r="A176" i="26"/>
  <c r="B176" i="26"/>
  <c r="I176" i="26"/>
  <c r="J176" i="26"/>
  <c r="K176" i="26"/>
  <c r="L176" i="26"/>
  <c r="M176" i="26"/>
  <c r="N176" i="26"/>
  <c r="P176" i="26"/>
  <c r="Q176" i="26"/>
  <c r="R176" i="26"/>
  <c r="S176" i="26"/>
  <c r="T176" i="26"/>
  <c r="U176" i="26"/>
  <c r="V176" i="26"/>
  <c r="W176" i="26"/>
  <c r="A177" i="26"/>
  <c r="B177" i="26"/>
  <c r="I177" i="26"/>
  <c r="J177" i="26"/>
  <c r="K177" i="26"/>
  <c r="L177" i="26"/>
  <c r="M177" i="26"/>
  <c r="N177" i="26"/>
  <c r="P177" i="26"/>
  <c r="Q177" i="26"/>
  <c r="R177" i="26"/>
  <c r="S177" i="26"/>
  <c r="T177" i="26"/>
  <c r="U177" i="26"/>
  <c r="V177" i="26"/>
  <c r="W177" i="26"/>
  <c r="A178" i="26"/>
  <c r="B178" i="26"/>
  <c r="I178" i="26"/>
  <c r="J178" i="26"/>
  <c r="K178" i="26"/>
  <c r="L178" i="26"/>
  <c r="M178" i="26"/>
  <c r="N178" i="26"/>
  <c r="P178" i="26"/>
  <c r="Q178" i="26"/>
  <c r="R178" i="26"/>
  <c r="S178" i="26"/>
  <c r="T178" i="26"/>
  <c r="U178" i="26"/>
  <c r="V178" i="26"/>
  <c r="W178" i="26"/>
  <c r="A179" i="26"/>
  <c r="B179" i="26"/>
  <c r="I179" i="26"/>
  <c r="J179" i="26"/>
  <c r="K179" i="26"/>
  <c r="L179" i="26"/>
  <c r="M179" i="26"/>
  <c r="N179" i="26"/>
  <c r="P179" i="26"/>
  <c r="Q179" i="26"/>
  <c r="R179" i="26"/>
  <c r="S179" i="26"/>
  <c r="T179" i="26"/>
  <c r="U179" i="26"/>
  <c r="V179" i="26"/>
  <c r="W179" i="26"/>
  <c r="A180" i="26"/>
  <c r="B180" i="26"/>
  <c r="I180" i="26"/>
  <c r="J180" i="26"/>
  <c r="K180" i="26"/>
  <c r="L180" i="26"/>
  <c r="M180" i="26"/>
  <c r="N180" i="26"/>
  <c r="P180" i="26"/>
  <c r="Q180" i="26"/>
  <c r="R180" i="26"/>
  <c r="S180" i="26"/>
  <c r="T180" i="26"/>
  <c r="U180" i="26"/>
  <c r="V180" i="26"/>
  <c r="W180" i="26"/>
  <c r="A181" i="26"/>
  <c r="B181" i="26"/>
  <c r="I181" i="26"/>
  <c r="J181" i="26"/>
  <c r="K181" i="26"/>
  <c r="L181" i="26"/>
  <c r="M181" i="26"/>
  <c r="N181" i="26"/>
  <c r="P181" i="26"/>
  <c r="Q181" i="26"/>
  <c r="R181" i="26"/>
  <c r="S181" i="26"/>
  <c r="T181" i="26"/>
  <c r="U181" i="26"/>
  <c r="V181" i="26"/>
  <c r="W181" i="26"/>
  <c r="A182" i="26"/>
  <c r="B182" i="26"/>
  <c r="I182" i="26"/>
  <c r="J182" i="26"/>
  <c r="K182" i="26"/>
  <c r="L182" i="26"/>
  <c r="M182" i="26"/>
  <c r="N182" i="26"/>
  <c r="P182" i="26"/>
  <c r="Q182" i="26"/>
  <c r="R182" i="26"/>
  <c r="S182" i="26"/>
  <c r="T182" i="26"/>
  <c r="U182" i="26"/>
  <c r="V182" i="26"/>
  <c r="W182" i="26"/>
  <c r="A183" i="26"/>
  <c r="B183" i="26"/>
  <c r="I183" i="26"/>
  <c r="J183" i="26"/>
  <c r="K183" i="26"/>
  <c r="L183" i="26"/>
  <c r="M183" i="26"/>
  <c r="N183" i="26"/>
  <c r="P183" i="26"/>
  <c r="Q183" i="26"/>
  <c r="R183" i="26"/>
  <c r="S183" i="26"/>
  <c r="T183" i="26"/>
  <c r="U183" i="26"/>
  <c r="V183" i="26"/>
  <c r="W183" i="26"/>
  <c r="A184" i="26"/>
  <c r="B184" i="26"/>
  <c r="I184" i="26"/>
  <c r="J184" i="26"/>
  <c r="K184" i="26"/>
  <c r="L184" i="26"/>
  <c r="M184" i="26"/>
  <c r="N184" i="26"/>
  <c r="P184" i="26"/>
  <c r="Q184" i="26"/>
  <c r="R184" i="26"/>
  <c r="S184" i="26"/>
  <c r="T184" i="26"/>
  <c r="U184" i="26"/>
  <c r="V184" i="26"/>
  <c r="W184" i="26"/>
  <c r="A185" i="26"/>
  <c r="B185" i="26"/>
  <c r="I185" i="26"/>
  <c r="J185" i="26"/>
  <c r="K185" i="26"/>
  <c r="L185" i="26"/>
  <c r="M185" i="26"/>
  <c r="N185" i="26"/>
  <c r="P185" i="26"/>
  <c r="Q185" i="26"/>
  <c r="R185" i="26"/>
  <c r="S185" i="26"/>
  <c r="T185" i="26"/>
  <c r="U185" i="26"/>
  <c r="V185" i="26"/>
  <c r="W185" i="26"/>
  <c r="A186" i="26"/>
  <c r="B186" i="26"/>
  <c r="I186" i="26"/>
  <c r="J186" i="26"/>
  <c r="K186" i="26"/>
  <c r="L186" i="26"/>
  <c r="M186" i="26"/>
  <c r="N186" i="26"/>
  <c r="P186" i="26"/>
  <c r="Q186" i="26"/>
  <c r="R186" i="26"/>
  <c r="S186" i="26"/>
  <c r="T186" i="26"/>
  <c r="U186" i="26"/>
  <c r="V186" i="26"/>
  <c r="W186" i="26"/>
  <c r="A187" i="26"/>
  <c r="B187" i="26"/>
  <c r="I187" i="26"/>
  <c r="J187" i="26"/>
  <c r="K187" i="26"/>
  <c r="L187" i="26"/>
  <c r="M187" i="26"/>
  <c r="N187" i="26"/>
  <c r="P187" i="26"/>
  <c r="Q187" i="26"/>
  <c r="R187" i="26"/>
  <c r="S187" i="26"/>
  <c r="T187" i="26"/>
  <c r="U187" i="26"/>
  <c r="V187" i="26"/>
  <c r="W187" i="26"/>
  <c r="A188" i="26"/>
  <c r="B188" i="26"/>
  <c r="I188" i="26"/>
  <c r="J188" i="26"/>
  <c r="K188" i="26"/>
  <c r="L188" i="26"/>
  <c r="M188" i="26"/>
  <c r="N188" i="26"/>
  <c r="P188" i="26"/>
  <c r="Q188" i="26"/>
  <c r="R188" i="26"/>
  <c r="S188" i="26"/>
  <c r="T188" i="26"/>
  <c r="U188" i="26"/>
  <c r="V188" i="26"/>
  <c r="W188" i="26"/>
  <c r="A189" i="26"/>
  <c r="B189" i="26"/>
  <c r="I189" i="26"/>
  <c r="J189" i="26"/>
  <c r="K189" i="26"/>
  <c r="L189" i="26"/>
  <c r="M189" i="26"/>
  <c r="N189" i="26"/>
  <c r="P189" i="26"/>
  <c r="Q189" i="26"/>
  <c r="R189" i="26"/>
  <c r="S189" i="26"/>
  <c r="T189" i="26"/>
  <c r="U189" i="26"/>
  <c r="V189" i="26"/>
  <c r="W189" i="26"/>
  <c r="A190" i="26"/>
  <c r="B190" i="26"/>
  <c r="I190" i="26"/>
  <c r="J190" i="26"/>
  <c r="K190" i="26"/>
  <c r="L190" i="26"/>
  <c r="M190" i="26"/>
  <c r="N190" i="26"/>
  <c r="P190" i="26"/>
  <c r="Q190" i="26"/>
  <c r="R190" i="26"/>
  <c r="S190" i="26"/>
  <c r="T190" i="26"/>
  <c r="U190" i="26"/>
  <c r="V190" i="26"/>
  <c r="W190" i="26"/>
  <c r="A191" i="26"/>
  <c r="B191" i="26"/>
  <c r="I191" i="26"/>
  <c r="J191" i="26"/>
  <c r="K191" i="26"/>
  <c r="L191" i="26"/>
  <c r="M191" i="26"/>
  <c r="N191" i="26"/>
  <c r="P191" i="26"/>
  <c r="Q191" i="26"/>
  <c r="R191" i="26"/>
  <c r="S191" i="26"/>
  <c r="T191" i="26"/>
  <c r="U191" i="26"/>
  <c r="V191" i="26"/>
  <c r="W191" i="26"/>
  <c r="A192" i="26"/>
  <c r="B192" i="26"/>
  <c r="I192" i="26"/>
  <c r="J192" i="26"/>
  <c r="K192" i="26"/>
  <c r="L192" i="26"/>
  <c r="M192" i="26"/>
  <c r="N192" i="26"/>
  <c r="P192" i="26"/>
  <c r="Q192" i="26"/>
  <c r="R192" i="26"/>
  <c r="S192" i="26"/>
  <c r="T192" i="26"/>
  <c r="U192" i="26"/>
  <c r="V192" i="26"/>
  <c r="W192" i="26"/>
  <c r="A193" i="26"/>
  <c r="B193" i="26"/>
  <c r="I193" i="26"/>
  <c r="J193" i="26"/>
  <c r="K193" i="26"/>
  <c r="L193" i="26"/>
  <c r="M193" i="26"/>
  <c r="N193" i="26"/>
  <c r="P193" i="26"/>
  <c r="Q193" i="26"/>
  <c r="R193" i="26"/>
  <c r="S193" i="26"/>
  <c r="T193" i="26"/>
  <c r="U193" i="26"/>
  <c r="V193" i="26"/>
  <c r="W193" i="26"/>
  <c r="A194" i="26"/>
  <c r="B194" i="26"/>
  <c r="I194" i="26"/>
  <c r="J194" i="26"/>
  <c r="K194" i="26"/>
  <c r="L194" i="26"/>
  <c r="M194" i="26"/>
  <c r="N194" i="26"/>
  <c r="P194" i="26"/>
  <c r="Q194" i="26"/>
  <c r="R194" i="26"/>
  <c r="S194" i="26"/>
  <c r="T194" i="26"/>
  <c r="U194" i="26"/>
  <c r="V194" i="26"/>
  <c r="W194" i="26"/>
  <c r="A195" i="26"/>
  <c r="B195" i="26"/>
  <c r="I195" i="26"/>
  <c r="J195" i="26"/>
  <c r="K195" i="26"/>
  <c r="L195" i="26"/>
  <c r="M195" i="26"/>
  <c r="N195" i="26"/>
  <c r="P195" i="26"/>
  <c r="Q195" i="26"/>
  <c r="R195" i="26"/>
  <c r="S195" i="26"/>
  <c r="T195" i="26"/>
  <c r="U195" i="26"/>
  <c r="V195" i="26"/>
  <c r="W195" i="26"/>
  <c r="A196" i="26"/>
  <c r="B196" i="26"/>
  <c r="I196" i="26"/>
  <c r="J196" i="26"/>
  <c r="K196" i="26"/>
  <c r="L196" i="26"/>
  <c r="M196" i="26"/>
  <c r="N196" i="26"/>
  <c r="P196" i="26"/>
  <c r="Q196" i="26"/>
  <c r="R196" i="26"/>
  <c r="S196" i="26"/>
  <c r="T196" i="26"/>
  <c r="U196" i="26"/>
  <c r="V196" i="26"/>
  <c r="W196" i="26"/>
  <c r="A197" i="26"/>
  <c r="B197" i="26"/>
  <c r="I197" i="26"/>
  <c r="J197" i="26"/>
  <c r="K197" i="26"/>
  <c r="L197" i="26"/>
  <c r="M197" i="26"/>
  <c r="N197" i="26"/>
  <c r="P197" i="26"/>
  <c r="Q197" i="26"/>
  <c r="R197" i="26"/>
  <c r="S197" i="26"/>
  <c r="T197" i="26"/>
  <c r="U197" i="26"/>
  <c r="V197" i="26"/>
  <c r="W197" i="26"/>
  <c r="A198" i="26"/>
  <c r="B198" i="26"/>
  <c r="I198" i="26"/>
  <c r="J198" i="26"/>
  <c r="K198" i="26"/>
  <c r="L198" i="26"/>
  <c r="M198" i="26"/>
  <c r="N198" i="26"/>
  <c r="P198" i="26"/>
  <c r="Q198" i="26"/>
  <c r="R198" i="26"/>
  <c r="S198" i="26"/>
  <c r="T198" i="26"/>
  <c r="U198" i="26"/>
  <c r="V198" i="26"/>
  <c r="W198" i="26"/>
  <c r="A199" i="26"/>
  <c r="B199" i="26"/>
  <c r="I199" i="26"/>
  <c r="J199" i="26"/>
  <c r="K199" i="26"/>
  <c r="L199" i="26"/>
  <c r="M199" i="26"/>
  <c r="N199" i="26"/>
  <c r="P199" i="26"/>
  <c r="Q199" i="26"/>
  <c r="R199" i="26"/>
  <c r="S199" i="26"/>
  <c r="T199" i="26"/>
  <c r="U199" i="26"/>
  <c r="V199" i="26"/>
  <c r="W199" i="26"/>
  <c r="A200" i="26"/>
  <c r="B200" i="26"/>
  <c r="I200" i="26"/>
  <c r="J200" i="26"/>
  <c r="K200" i="26"/>
  <c r="L200" i="26"/>
  <c r="M200" i="26"/>
  <c r="N200" i="26"/>
  <c r="P200" i="26"/>
  <c r="Q200" i="26"/>
  <c r="R200" i="26"/>
  <c r="S200" i="26"/>
  <c r="T200" i="26"/>
  <c r="U200" i="26"/>
  <c r="V200" i="26"/>
  <c r="W200" i="26"/>
  <c r="A201" i="26"/>
  <c r="B201" i="26"/>
  <c r="I201" i="26"/>
  <c r="J201" i="26"/>
  <c r="K201" i="26"/>
  <c r="L201" i="26"/>
  <c r="M201" i="26"/>
  <c r="N201" i="26"/>
  <c r="P201" i="26"/>
  <c r="Q201" i="26"/>
  <c r="R201" i="26"/>
  <c r="S201" i="26"/>
  <c r="T201" i="26"/>
  <c r="U201" i="26"/>
  <c r="V201" i="26"/>
  <c r="W201" i="26"/>
  <c r="A202" i="26"/>
  <c r="B202" i="26"/>
  <c r="I202" i="26"/>
  <c r="J202" i="26"/>
  <c r="K202" i="26"/>
  <c r="L202" i="26"/>
  <c r="M202" i="26"/>
  <c r="N202" i="26"/>
  <c r="P202" i="26"/>
  <c r="Q202" i="26"/>
  <c r="R202" i="26"/>
  <c r="S202" i="26"/>
  <c r="T202" i="26"/>
  <c r="U202" i="26"/>
  <c r="V202" i="26"/>
  <c r="W202" i="26"/>
  <c r="A203" i="26"/>
  <c r="B203" i="26"/>
  <c r="I203" i="26"/>
  <c r="J203" i="26"/>
  <c r="K203" i="26"/>
  <c r="L203" i="26"/>
  <c r="M203" i="26"/>
  <c r="N203" i="26"/>
  <c r="P203" i="26"/>
  <c r="Q203" i="26"/>
  <c r="R203" i="26"/>
  <c r="S203" i="26"/>
  <c r="T203" i="26"/>
  <c r="U203" i="26"/>
  <c r="V203" i="26"/>
  <c r="W203" i="26"/>
  <c r="A204" i="26"/>
  <c r="B204" i="26"/>
  <c r="I204" i="26"/>
  <c r="J204" i="26"/>
  <c r="K204" i="26"/>
  <c r="L204" i="26"/>
  <c r="M204" i="26"/>
  <c r="N204" i="26"/>
  <c r="P204" i="26"/>
  <c r="Q204" i="26"/>
  <c r="R204" i="26"/>
  <c r="S204" i="26"/>
  <c r="T204" i="26"/>
  <c r="U204" i="26"/>
  <c r="V204" i="26"/>
  <c r="W204" i="26"/>
  <c r="A205" i="26"/>
  <c r="B205" i="26"/>
  <c r="I205" i="26"/>
  <c r="J205" i="26"/>
  <c r="K205" i="26"/>
  <c r="L205" i="26"/>
  <c r="M205" i="26"/>
  <c r="N205" i="26"/>
  <c r="P205" i="26"/>
  <c r="Q205" i="26"/>
  <c r="R205" i="26"/>
  <c r="S205" i="26"/>
  <c r="T205" i="26"/>
  <c r="U205" i="26"/>
  <c r="V205" i="26"/>
  <c r="W205" i="26"/>
  <c r="A206" i="26"/>
  <c r="B206" i="26"/>
  <c r="I206" i="26"/>
  <c r="J206" i="26"/>
  <c r="K206" i="26"/>
  <c r="L206" i="26"/>
  <c r="M206" i="26"/>
  <c r="N206" i="26"/>
  <c r="P206" i="26"/>
  <c r="Q206" i="26"/>
  <c r="R206" i="26"/>
  <c r="S206" i="26"/>
  <c r="T206" i="26"/>
  <c r="U206" i="26"/>
  <c r="V206" i="26"/>
  <c r="W206" i="26"/>
  <c r="A207" i="26"/>
  <c r="B207" i="26"/>
  <c r="I207" i="26"/>
  <c r="J207" i="26"/>
  <c r="K207" i="26"/>
  <c r="L207" i="26"/>
  <c r="M207" i="26"/>
  <c r="N207" i="26"/>
  <c r="P207" i="26"/>
  <c r="Q207" i="26"/>
  <c r="R207" i="26"/>
  <c r="S207" i="26"/>
  <c r="T207" i="26"/>
  <c r="U207" i="26"/>
  <c r="V207" i="26"/>
  <c r="W207" i="26"/>
  <c r="A208" i="26"/>
  <c r="B208" i="26"/>
  <c r="I208" i="26"/>
  <c r="J208" i="26"/>
  <c r="K208" i="26"/>
  <c r="L208" i="26"/>
  <c r="M208" i="26"/>
  <c r="N208" i="26"/>
  <c r="P208" i="26"/>
  <c r="Q208" i="26"/>
  <c r="R208" i="26"/>
  <c r="S208" i="26"/>
  <c r="T208" i="26"/>
  <c r="U208" i="26"/>
  <c r="V208" i="26"/>
  <c r="W208" i="26"/>
  <c r="A209" i="26"/>
  <c r="B209" i="26"/>
  <c r="I209" i="26"/>
  <c r="J209" i="26"/>
  <c r="K209" i="26"/>
  <c r="L209" i="26"/>
  <c r="M209" i="26"/>
  <c r="N209" i="26"/>
  <c r="P209" i="26"/>
  <c r="Q209" i="26"/>
  <c r="R209" i="26"/>
  <c r="S209" i="26"/>
  <c r="T209" i="26"/>
  <c r="U209" i="26"/>
  <c r="V209" i="26"/>
  <c r="W209" i="26"/>
  <c r="A210" i="26"/>
  <c r="B210" i="26"/>
  <c r="I210" i="26"/>
  <c r="J210" i="26"/>
  <c r="K210" i="26"/>
  <c r="L210" i="26"/>
  <c r="M210" i="26"/>
  <c r="N210" i="26"/>
  <c r="P210" i="26"/>
  <c r="Q210" i="26"/>
  <c r="R210" i="26"/>
  <c r="S210" i="26"/>
  <c r="T210" i="26"/>
  <c r="U210" i="26"/>
  <c r="V210" i="26"/>
  <c r="W210" i="26"/>
  <c r="A211" i="26"/>
  <c r="B211" i="26"/>
  <c r="I211" i="26"/>
  <c r="J211" i="26"/>
  <c r="K211" i="26"/>
  <c r="L211" i="26"/>
  <c r="M211" i="26"/>
  <c r="N211" i="26"/>
  <c r="P211" i="26"/>
  <c r="Q211" i="26"/>
  <c r="R211" i="26"/>
  <c r="S211" i="26"/>
  <c r="T211" i="26"/>
  <c r="U211" i="26"/>
  <c r="V211" i="26"/>
  <c r="W211" i="26"/>
  <c r="A212" i="26"/>
  <c r="B212" i="26"/>
  <c r="I212" i="26"/>
  <c r="J212" i="26"/>
  <c r="K212" i="26"/>
  <c r="L212" i="26"/>
  <c r="M212" i="26"/>
  <c r="N212" i="26"/>
  <c r="P212" i="26"/>
  <c r="Q212" i="26"/>
  <c r="R212" i="26"/>
  <c r="S212" i="26"/>
  <c r="T212" i="26"/>
  <c r="U212" i="26"/>
  <c r="V212" i="26"/>
  <c r="W212" i="26"/>
  <c r="A213" i="26"/>
  <c r="B213" i="26"/>
  <c r="I213" i="26"/>
  <c r="J213" i="26"/>
  <c r="K213" i="26"/>
  <c r="L213" i="26"/>
  <c r="M213" i="26"/>
  <c r="N213" i="26"/>
  <c r="P213" i="26"/>
  <c r="Q213" i="26"/>
  <c r="R213" i="26"/>
  <c r="S213" i="26"/>
  <c r="T213" i="26"/>
  <c r="U213" i="26"/>
  <c r="V213" i="26"/>
  <c r="W213" i="26"/>
  <c r="A214" i="26"/>
  <c r="B214" i="26"/>
  <c r="I214" i="26"/>
  <c r="J214" i="26"/>
  <c r="K214" i="26"/>
  <c r="L214" i="26"/>
  <c r="M214" i="26"/>
  <c r="N214" i="26"/>
  <c r="P214" i="26"/>
  <c r="Q214" i="26"/>
  <c r="R214" i="26"/>
  <c r="S214" i="26"/>
  <c r="T214" i="26"/>
  <c r="U214" i="26"/>
  <c r="V214" i="26"/>
  <c r="W214" i="26"/>
  <c r="A215" i="26"/>
  <c r="B215" i="26"/>
  <c r="I215" i="26"/>
  <c r="J215" i="26"/>
  <c r="K215" i="26"/>
  <c r="L215" i="26"/>
  <c r="M215" i="26"/>
  <c r="N215" i="26"/>
  <c r="P215" i="26"/>
  <c r="Q215" i="26"/>
  <c r="R215" i="26"/>
  <c r="S215" i="26"/>
  <c r="T215" i="26"/>
  <c r="U215" i="26"/>
  <c r="V215" i="26"/>
  <c r="W215" i="26"/>
  <c r="A216" i="26"/>
  <c r="B216" i="26"/>
  <c r="I216" i="26"/>
  <c r="J216" i="26"/>
  <c r="K216" i="26"/>
  <c r="L216" i="26"/>
  <c r="M216" i="26"/>
  <c r="N216" i="26"/>
  <c r="P216" i="26"/>
  <c r="Q216" i="26"/>
  <c r="R216" i="26"/>
  <c r="S216" i="26"/>
  <c r="T216" i="26"/>
  <c r="U216" i="26"/>
  <c r="V216" i="26"/>
  <c r="W216" i="26"/>
  <c r="A217" i="26"/>
  <c r="B217" i="26"/>
  <c r="I217" i="26"/>
  <c r="J217" i="26"/>
  <c r="K217" i="26"/>
  <c r="L217" i="26"/>
  <c r="M217" i="26"/>
  <c r="N217" i="26"/>
  <c r="P217" i="26"/>
  <c r="Q217" i="26"/>
  <c r="R217" i="26"/>
  <c r="S217" i="26"/>
  <c r="T217" i="26"/>
  <c r="U217" i="26"/>
  <c r="V217" i="26"/>
  <c r="W217" i="26"/>
  <c r="A218" i="26"/>
  <c r="B218" i="26"/>
  <c r="I218" i="26"/>
  <c r="J218" i="26"/>
  <c r="K218" i="26"/>
  <c r="L218" i="26"/>
  <c r="M218" i="26"/>
  <c r="N218" i="26"/>
  <c r="P218" i="26"/>
  <c r="Q218" i="26"/>
  <c r="R218" i="26"/>
  <c r="S218" i="26"/>
  <c r="T218" i="26"/>
  <c r="U218" i="26"/>
  <c r="V218" i="26"/>
  <c r="W218" i="26"/>
  <c r="A219" i="26"/>
  <c r="B219" i="26"/>
  <c r="I219" i="26"/>
  <c r="J219" i="26"/>
  <c r="K219" i="26"/>
  <c r="L219" i="26"/>
  <c r="M219" i="26"/>
  <c r="N219" i="26"/>
  <c r="P219" i="26"/>
  <c r="Q219" i="26"/>
  <c r="R219" i="26"/>
  <c r="S219" i="26"/>
  <c r="T219" i="26"/>
  <c r="U219" i="26"/>
  <c r="V219" i="26"/>
  <c r="W219" i="26"/>
  <c r="A220" i="26"/>
  <c r="B220" i="26"/>
  <c r="I220" i="26"/>
  <c r="J220" i="26"/>
  <c r="K220" i="26"/>
  <c r="L220" i="26"/>
  <c r="M220" i="26"/>
  <c r="N220" i="26"/>
  <c r="P220" i="26"/>
  <c r="Q220" i="26"/>
  <c r="R220" i="26"/>
  <c r="S220" i="26"/>
  <c r="T220" i="26"/>
  <c r="U220" i="26"/>
  <c r="V220" i="26"/>
  <c r="W220" i="26"/>
  <c r="A221" i="26"/>
  <c r="B221" i="26"/>
  <c r="I221" i="26"/>
  <c r="J221" i="26"/>
  <c r="K221" i="26"/>
  <c r="L221" i="26"/>
  <c r="M221" i="26"/>
  <c r="N221" i="26"/>
  <c r="P221" i="26"/>
  <c r="Q221" i="26"/>
  <c r="R221" i="26"/>
  <c r="S221" i="26"/>
  <c r="T221" i="26"/>
  <c r="U221" i="26"/>
  <c r="V221" i="26"/>
  <c r="W221" i="26"/>
  <c r="A222" i="26"/>
  <c r="B222" i="26"/>
  <c r="I222" i="26"/>
  <c r="J222" i="26"/>
  <c r="K222" i="26"/>
  <c r="L222" i="26"/>
  <c r="M222" i="26"/>
  <c r="N222" i="26"/>
  <c r="P222" i="26"/>
  <c r="Q222" i="26"/>
  <c r="R222" i="26"/>
  <c r="S222" i="26"/>
  <c r="T222" i="26"/>
  <c r="U222" i="26"/>
  <c r="V222" i="26"/>
  <c r="W222" i="26"/>
  <c r="A223" i="26"/>
  <c r="B223" i="26"/>
  <c r="I223" i="26"/>
  <c r="J223" i="26"/>
  <c r="K223" i="26"/>
  <c r="L223" i="26"/>
  <c r="M223" i="26"/>
  <c r="N223" i="26"/>
  <c r="P223" i="26"/>
  <c r="Q223" i="26"/>
  <c r="R223" i="26"/>
  <c r="S223" i="26"/>
  <c r="T223" i="26"/>
  <c r="U223" i="26"/>
  <c r="V223" i="26"/>
  <c r="W223" i="26"/>
  <c r="A224" i="26"/>
  <c r="B224" i="26"/>
  <c r="I224" i="26"/>
  <c r="J224" i="26"/>
  <c r="K224" i="26"/>
  <c r="L224" i="26"/>
  <c r="M224" i="26"/>
  <c r="N224" i="26"/>
  <c r="P224" i="26"/>
  <c r="Q224" i="26"/>
  <c r="R224" i="26"/>
  <c r="S224" i="26"/>
  <c r="T224" i="26"/>
  <c r="U224" i="26"/>
  <c r="V224" i="26"/>
  <c r="W224" i="26"/>
  <c r="A225" i="26"/>
  <c r="B225" i="26"/>
  <c r="I225" i="26"/>
  <c r="J225" i="26"/>
  <c r="K225" i="26"/>
  <c r="L225" i="26"/>
  <c r="M225" i="26"/>
  <c r="N225" i="26"/>
  <c r="P225" i="26"/>
  <c r="Q225" i="26"/>
  <c r="R225" i="26"/>
  <c r="S225" i="26"/>
  <c r="T225" i="26"/>
  <c r="U225" i="26"/>
  <c r="V225" i="26"/>
  <c r="W225" i="26"/>
  <c r="A226" i="26"/>
  <c r="B226" i="26"/>
  <c r="I226" i="26"/>
  <c r="J226" i="26"/>
  <c r="K226" i="26"/>
  <c r="L226" i="26"/>
  <c r="M226" i="26"/>
  <c r="N226" i="26"/>
  <c r="P226" i="26"/>
  <c r="Q226" i="26"/>
  <c r="R226" i="26"/>
  <c r="S226" i="26"/>
  <c r="T226" i="26"/>
  <c r="U226" i="26"/>
  <c r="V226" i="26"/>
  <c r="W226" i="26"/>
  <c r="A227" i="26"/>
  <c r="B227" i="26"/>
  <c r="I227" i="26"/>
  <c r="J227" i="26"/>
  <c r="K227" i="26"/>
  <c r="L227" i="26"/>
  <c r="M227" i="26"/>
  <c r="N227" i="26"/>
  <c r="P227" i="26"/>
  <c r="Q227" i="26"/>
  <c r="R227" i="26"/>
  <c r="S227" i="26"/>
  <c r="T227" i="26"/>
  <c r="U227" i="26"/>
  <c r="V227" i="26"/>
  <c r="W227" i="26"/>
  <c r="A228" i="26"/>
  <c r="B228" i="26"/>
  <c r="I228" i="26"/>
  <c r="J228" i="26"/>
  <c r="K228" i="26"/>
  <c r="L228" i="26"/>
  <c r="M228" i="26"/>
  <c r="N228" i="26"/>
  <c r="P228" i="26"/>
  <c r="Q228" i="26"/>
  <c r="R228" i="26"/>
  <c r="S228" i="26"/>
  <c r="T228" i="26"/>
  <c r="U228" i="26"/>
  <c r="V228" i="26"/>
  <c r="W228" i="26"/>
  <c r="A229" i="26"/>
  <c r="B229" i="26"/>
  <c r="I229" i="26"/>
  <c r="J229" i="26"/>
  <c r="K229" i="26"/>
  <c r="L229" i="26"/>
  <c r="M229" i="26"/>
  <c r="N229" i="26"/>
  <c r="P229" i="26"/>
  <c r="Q229" i="26"/>
  <c r="R229" i="26"/>
  <c r="S229" i="26"/>
  <c r="T229" i="26"/>
  <c r="U229" i="26"/>
  <c r="V229" i="26"/>
  <c r="W229" i="26"/>
  <c r="A230" i="26"/>
  <c r="B230" i="26"/>
  <c r="I230" i="26"/>
  <c r="J230" i="26"/>
  <c r="K230" i="26"/>
  <c r="L230" i="26"/>
  <c r="M230" i="26"/>
  <c r="N230" i="26"/>
  <c r="P230" i="26"/>
  <c r="Q230" i="26"/>
  <c r="R230" i="26"/>
  <c r="S230" i="26"/>
  <c r="T230" i="26"/>
  <c r="U230" i="26"/>
  <c r="V230" i="26"/>
  <c r="W230" i="26"/>
  <c r="A231" i="26"/>
  <c r="B231" i="26"/>
  <c r="I231" i="26"/>
  <c r="J231" i="26"/>
  <c r="K231" i="26"/>
  <c r="L231" i="26"/>
  <c r="M231" i="26"/>
  <c r="N231" i="26"/>
  <c r="P231" i="26"/>
  <c r="Q231" i="26"/>
  <c r="R231" i="26"/>
  <c r="S231" i="26"/>
  <c r="T231" i="26"/>
  <c r="U231" i="26"/>
  <c r="V231" i="26"/>
  <c r="W231" i="26"/>
  <c r="A232" i="26"/>
  <c r="B232" i="26"/>
  <c r="I232" i="26"/>
  <c r="J232" i="26"/>
  <c r="K232" i="26"/>
  <c r="L232" i="26"/>
  <c r="M232" i="26"/>
  <c r="N232" i="26"/>
  <c r="P232" i="26"/>
  <c r="Q232" i="26"/>
  <c r="R232" i="26"/>
  <c r="S232" i="26"/>
  <c r="T232" i="26"/>
  <c r="U232" i="26"/>
  <c r="V232" i="26"/>
  <c r="W232" i="26"/>
  <c r="A233" i="26"/>
  <c r="B233" i="26"/>
  <c r="I233" i="26"/>
  <c r="J233" i="26"/>
  <c r="K233" i="26"/>
  <c r="L233" i="26"/>
  <c r="M233" i="26"/>
  <c r="N233" i="26"/>
  <c r="P233" i="26"/>
  <c r="Q233" i="26"/>
  <c r="R233" i="26"/>
  <c r="S233" i="26"/>
  <c r="T233" i="26"/>
  <c r="U233" i="26"/>
  <c r="V233" i="26"/>
  <c r="W233" i="26"/>
  <c r="A234" i="26"/>
  <c r="B234" i="26"/>
  <c r="I234" i="26"/>
  <c r="J234" i="26"/>
  <c r="K234" i="26"/>
  <c r="L234" i="26"/>
  <c r="M234" i="26"/>
  <c r="N234" i="26"/>
  <c r="P234" i="26"/>
  <c r="Q234" i="26"/>
  <c r="R234" i="26"/>
  <c r="S234" i="26"/>
  <c r="T234" i="26"/>
  <c r="U234" i="26"/>
  <c r="V234" i="26"/>
  <c r="W234" i="26"/>
  <c r="A235" i="26"/>
  <c r="B235" i="26"/>
  <c r="I235" i="26"/>
  <c r="J235" i="26"/>
  <c r="K235" i="26"/>
  <c r="L235" i="26"/>
  <c r="M235" i="26"/>
  <c r="N235" i="26"/>
  <c r="P235" i="26"/>
  <c r="Q235" i="26"/>
  <c r="R235" i="26"/>
  <c r="S235" i="26"/>
  <c r="T235" i="26"/>
  <c r="U235" i="26"/>
  <c r="V235" i="26"/>
  <c r="W235" i="26"/>
  <c r="A236" i="26"/>
  <c r="B236" i="26"/>
  <c r="I236" i="26"/>
  <c r="J236" i="26"/>
  <c r="K236" i="26"/>
  <c r="L236" i="26"/>
  <c r="M236" i="26"/>
  <c r="N236" i="26"/>
  <c r="P236" i="26"/>
  <c r="Q236" i="26"/>
  <c r="R236" i="26"/>
  <c r="S236" i="26"/>
  <c r="T236" i="26"/>
  <c r="U236" i="26"/>
  <c r="V236" i="26"/>
  <c r="W236" i="26"/>
  <c r="A237" i="26"/>
  <c r="B237" i="26"/>
  <c r="I237" i="26"/>
  <c r="J237" i="26"/>
  <c r="K237" i="26"/>
  <c r="L237" i="26"/>
  <c r="M237" i="26"/>
  <c r="N237" i="26"/>
  <c r="P237" i="26"/>
  <c r="Q237" i="26"/>
  <c r="R237" i="26"/>
  <c r="S237" i="26"/>
  <c r="T237" i="26"/>
  <c r="U237" i="26"/>
  <c r="V237" i="26"/>
  <c r="W237" i="26"/>
  <c r="A238" i="26"/>
  <c r="B238" i="26"/>
  <c r="I238" i="26"/>
  <c r="J238" i="26"/>
  <c r="K238" i="26"/>
  <c r="L238" i="26"/>
  <c r="M238" i="26"/>
  <c r="N238" i="26"/>
  <c r="P238" i="26"/>
  <c r="Q238" i="26"/>
  <c r="R238" i="26"/>
  <c r="S238" i="26"/>
  <c r="T238" i="26"/>
  <c r="U238" i="26"/>
  <c r="V238" i="26"/>
  <c r="W238" i="26"/>
  <c r="A239" i="26"/>
  <c r="B239" i="26"/>
  <c r="I239" i="26"/>
  <c r="J239" i="26"/>
  <c r="K239" i="26"/>
  <c r="L239" i="26"/>
  <c r="M239" i="26"/>
  <c r="N239" i="26"/>
  <c r="P239" i="26"/>
  <c r="Q239" i="26"/>
  <c r="R239" i="26"/>
  <c r="S239" i="26"/>
  <c r="T239" i="26"/>
  <c r="U239" i="26"/>
  <c r="V239" i="26"/>
  <c r="W239" i="26"/>
  <c r="A240" i="26"/>
  <c r="B240" i="26"/>
  <c r="I240" i="26"/>
  <c r="J240" i="26"/>
  <c r="K240" i="26"/>
  <c r="L240" i="26"/>
  <c r="M240" i="26"/>
  <c r="N240" i="26"/>
  <c r="P240" i="26"/>
  <c r="Q240" i="26"/>
  <c r="R240" i="26"/>
  <c r="S240" i="26"/>
  <c r="T240" i="26"/>
  <c r="U240" i="26"/>
  <c r="V240" i="26"/>
  <c r="W240" i="26"/>
  <c r="A241" i="26"/>
  <c r="B241" i="26"/>
  <c r="I241" i="26"/>
  <c r="J241" i="26"/>
  <c r="K241" i="26"/>
  <c r="L241" i="26"/>
  <c r="M241" i="26"/>
  <c r="N241" i="26"/>
  <c r="P241" i="26"/>
  <c r="Q241" i="26"/>
  <c r="R241" i="26"/>
  <c r="S241" i="26"/>
  <c r="T241" i="26"/>
  <c r="U241" i="26"/>
  <c r="V241" i="26"/>
  <c r="W241" i="26"/>
  <c r="A242" i="26"/>
  <c r="B242" i="26"/>
  <c r="I242" i="26"/>
  <c r="J242" i="26"/>
  <c r="K242" i="26"/>
  <c r="L242" i="26"/>
  <c r="M242" i="26"/>
  <c r="N242" i="26"/>
  <c r="P242" i="26"/>
  <c r="Q242" i="26"/>
  <c r="R242" i="26"/>
  <c r="S242" i="26"/>
  <c r="T242" i="26"/>
  <c r="U242" i="26"/>
  <c r="V242" i="26"/>
  <c r="W242" i="26"/>
  <c r="A243" i="26"/>
  <c r="B243" i="26"/>
  <c r="I243" i="26"/>
  <c r="J243" i="26"/>
  <c r="K243" i="26"/>
  <c r="L243" i="26"/>
  <c r="M243" i="26"/>
  <c r="N243" i="26"/>
  <c r="P243" i="26"/>
  <c r="Q243" i="26"/>
  <c r="R243" i="26"/>
  <c r="S243" i="26"/>
  <c r="T243" i="26"/>
  <c r="U243" i="26"/>
  <c r="V243" i="26"/>
  <c r="W243" i="26"/>
  <c r="A244" i="26"/>
  <c r="B244" i="26"/>
  <c r="I244" i="26"/>
  <c r="J244" i="26"/>
  <c r="K244" i="26"/>
  <c r="L244" i="26"/>
  <c r="M244" i="26"/>
  <c r="N244" i="26"/>
  <c r="P244" i="26"/>
  <c r="Q244" i="26"/>
  <c r="R244" i="26"/>
  <c r="S244" i="26"/>
  <c r="T244" i="26"/>
  <c r="U244" i="26"/>
  <c r="V244" i="26"/>
  <c r="W244" i="26"/>
  <c r="A245" i="26"/>
  <c r="B245" i="26"/>
  <c r="I245" i="26"/>
  <c r="J245" i="26"/>
  <c r="K245" i="26"/>
  <c r="L245" i="26"/>
  <c r="M245" i="26"/>
  <c r="N245" i="26"/>
  <c r="P245" i="26"/>
  <c r="Q245" i="26"/>
  <c r="R245" i="26"/>
  <c r="S245" i="26"/>
  <c r="T245" i="26"/>
  <c r="U245" i="26"/>
  <c r="V245" i="26"/>
  <c r="W245" i="26"/>
  <c r="A246" i="26"/>
  <c r="B246" i="26"/>
  <c r="I246" i="26"/>
  <c r="J246" i="26"/>
  <c r="K246" i="26"/>
  <c r="L246" i="26"/>
  <c r="M246" i="26"/>
  <c r="N246" i="26"/>
  <c r="P246" i="26"/>
  <c r="Q246" i="26"/>
  <c r="R246" i="26"/>
  <c r="S246" i="26"/>
  <c r="T246" i="26"/>
  <c r="U246" i="26"/>
  <c r="V246" i="26"/>
  <c r="W246" i="26"/>
  <c r="A247" i="26"/>
  <c r="B247" i="26"/>
  <c r="I247" i="26"/>
  <c r="J247" i="26"/>
  <c r="K247" i="26"/>
  <c r="L247" i="26"/>
  <c r="M247" i="26"/>
  <c r="N247" i="26"/>
  <c r="P247" i="26"/>
  <c r="Q247" i="26"/>
  <c r="R247" i="26"/>
  <c r="S247" i="26"/>
  <c r="T247" i="26"/>
  <c r="U247" i="26"/>
  <c r="V247" i="26"/>
  <c r="W247" i="26"/>
  <c r="A248" i="26"/>
  <c r="B248" i="26"/>
  <c r="I248" i="26"/>
  <c r="J248" i="26"/>
  <c r="K248" i="26"/>
  <c r="L248" i="26"/>
  <c r="M248" i="26"/>
  <c r="N248" i="26"/>
  <c r="P248" i="26"/>
  <c r="Q248" i="26"/>
  <c r="R248" i="26"/>
  <c r="S248" i="26"/>
  <c r="T248" i="26"/>
  <c r="U248" i="26"/>
  <c r="V248" i="26"/>
  <c r="W248" i="26"/>
  <c r="A249" i="26"/>
  <c r="B249" i="26"/>
  <c r="I249" i="26"/>
  <c r="J249" i="26"/>
  <c r="K249" i="26"/>
  <c r="L249" i="26"/>
  <c r="M249" i="26"/>
  <c r="N249" i="26"/>
  <c r="P249" i="26"/>
  <c r="Q249" i="26"/>
  <c r="R249" i="26"/>
  <c r="S249" i="26"/>
  <c r="T249" i="26"/>
  <c r="U249" i="26"/>
  <c r="V249" i="26"/>
  <c r="W249" i="26"/>
  <c r="A250" i="26"/>
  <c r="B250" i="26"/>
  <c r="I250" i="26"/>
  <c r="J250" i="26"/>
  <c r="K250" i="26"/>
  <c r="L250" i="26"/>
  <c r="M250" i="26"/>
  <c r="N250" i="26"/>
  <c r="P250" i="26"/>
  <c r="Q250" i="26"/>
  <c r="R250" i="26"/>
  <c r="S250" i="26"/>
  <c r="T250" i="26"/>
  <c r="U250" i="26"/>
  <c r="V250" i="26"/>
  <c r="W250" i="26"/>
  <c r="A251" i="26"/>
  <c r="B251" i="26"/>
  <c r="I251" i="26"/>
  <c r="J251" i="26"/>
  <c r="K251" i="26"/>
  <c r="L251" i="26"/>
  <c r="M251" i="26"/>
  <c r="N251" i="26"/>
  <c r="P251" i="26"/>
  <c r="Q251" i="26"/>
  <c r="R251" i="26"/>
  <c r="S251" i="26"/>
  <c r="T251" i="26"/>
  <c r="U251" i="26"/>
  <c r="V251" i="26"/>
  <c r="W251" i="26"/>
  <c r="A252" i="26"/>
  <c r="B252" i="26"/>
  <c r="I252" i="26"/>
  <c r="J252" i="26"/>
  <c r="K252" i="26"/>
  <c r="L252" i="26"/>
  <c r="M252" i="26"/>
  <c r="N252" i="26"/>
  <c r="P252" i="26"/>
  <c r="Q252" i="26"/>
  <c r="R252" i="26"/>
  <c r="S252" i="26"/>
  <c r="T252" i="26"/>
  <c r="U252" i="26"/>
  <c r="V252" i="26"/>
  <c r="W252" i="26"/>
  <c r="A253" i="26"/>
  <c r="B253" i="26"/>
  <c r="I253" i="26"/>
  <c r="J253" i="26"/>
  <c r="K253" i="26"/>
  <c r="L253" i="26"/>
  <c r="M253" i="26"/>
  <c r="N253" i="26"/>
  <c r="P253" i="26"/>
  <c r="Q253" i="26"/>
  <c r="R253" i="26"/>
  <c r="S253" i="26"/>
  <c r="T253" i="26"/>
  <c r="U253" i="26"/>
  <c r="V253" i="26"/>
  <c r="W253" i="26"/>
  <c r="A254" i="26"/>
  <c r="B254" i="26"/>
  <c r="I254" i="26"/>
  <c r="J254" i="26"/>
  <c r="K254" i="26"/>
  <c r="L254" i="26"/>
  <c r="M254" i="26"/>
  <c r="N254" i="26"/>
  <c r="P254" i="26"/>
  <c r="Q254" i="26"/>
  <c r="R254" i="26"/>
  <c r="S254" i="26"/>
  <c r="T254" i="26"/>
  <c r="U254" i="26"/>
  <c r="V254" i="26"/>
  <c r="W254" i="26"/>
  <c r="A255" i="26"/>
  <c r="B255" i="26"/>
  <c r="I255" i="26"/>
  <c r="J255" i="26"/>
  <c r="K255" i="26"/>
  <c r="L255" i="26"/>
  <c r="M255" i="26"/>
  <c r="N255" i="26"/>
  <c r="P255" i="26"/>
  <c r="Q255" i="26"/>
  <c r="R255" i="26"/>
  <c r="S255" i="26"/>
  <c r="T255" i="26"/>
  <c r="U255" i="26"/>
  <c r="V255" i="26"/>
  <c r="W255" i="26"/>
  <c r="A256" i="26"/>
  <c r="B256" i="26"/>
  <c r="I256" i="26"/>
  <c r="J256" i="26"/>
  <c r="K256" i="26"/>
  <c r="L256" i="26"/>
  <c r="M256" i="26"/>
  <c r="N256" i="26"/>
  <c r="P256" i="26"/>
  <c r="Q256" i="26"/>
  <c r="R256" i="26"/>
  <c r="S256" i="26"/>
  <c r="T256" i="26"/>
  <c r="U256" i="26"/>
  <c r="V256" i="26"/>
  <c r="W256" i="26"/>
  <c r="A257" i="26"/>
  <c r="B257" i="26"/>
  <c r="I257" i="26"/>
  <c r="J257" i="26"/>
  <c r="K257" i="26"/>
  <c r="L257" i="26"/>
  <c r="M257" i="26"/>
  <c r="N257" i="26"/>
  <c r="P257" i="26"/>
  <c r="Q257" i="26"/>
  <c r="R257" i="26"/>
  <c r="S257" i="26"/>
  <c r="T257" i="26"/>
  <c r="U257" i="26"/>
  <c r="V257" i="26"/>
  <c r="W257" i="26"/>
  <c r="A258" i="26"/>
  <c r="B258" i="26"/>
  <c r="I258" i="26"/>
  <c r="J258" i="26"/>
  <c r="K258" i="26"/>
  <c r="L258" i="26"/>
  <c r="M258" i="26"/>
  <c r="N258" i="26"/>
  <c r="P258" i="26"/>
  <c r="Q258" i="26"/>
  <c r="R258" i="26"/>
  <c r="S258" i="26"/>
  <c r="T258" i="26"/>
  <c r="U258" i="26"/>
  <c r="V258" i="26"/>
  <c r="W258" i="26"/>
  <c r="A259" i="26"/>
  <c r="B259" i="26"/>
  <c r="I259" i="26"/>
  <c r="J259" i="26"/>
  <c r="K259" i="26"/>
  <c r="L259" i="26"/>
  <c r="M259" i="26"/>
  <c r="N259" i="26"/>
  <c r="P259" i="26"/>
  <c r="Q259" i="26"/>
  <c r="R259" i="26"/>
  <c r="S259" i="26"/>
  <c r="T259" i="26"/>
  <c r="U259" i="26"/>
  <c r="V259" i="26"/>
  <c r="W259" i="26"/>
  <c r="A260" i="26"/>
  <c r="B260" i="26"/>
  <c r="I260" i="26"/>
  <c r="J260" i="26"/>
  <c r="K260" i="26"/>
  <c r="L260" i="26"/>
  <c r="M260" i="26"/>
  <c r="N260" i="26"/>
  <c r="P260" i="26"/>
  <c r="Q260" i="26"/>
  <c r="R260" i="26"/>
  <c r="S260" i="26"/>
  <c r="T260" i="26"/>
  <c r="U260" i="26"/>
  <c r="V260" i="26"/>
  <c r="W260" i="26"/>
  <c r="A261" i="26"/>
  <c r="B261" i="26"/>
  <c r="I261" i="26"/>
  <c r="J261" i="26"/>
  <c r="K261" i="26"/>
  <c r="L261" i="26"/>
  <c r="M261" i="26"/>
  <c r="N261" i="26"/>
  <c r="P261" i="26"/>
  <c r="Q261" i="26"/>
  <c r="R261" i="26"/>
  <c r="S261" i="26"/>
  <c r="T261" i="26"/>
  <c r="U261" i="26"/>
  <c r="V261" i="26"/>
  <c r="W261" i="26"/>
  <c r="A262" i="26"/>
  <c r="B262" i="26"/>
  <c r="I262" i="26"/>
  <c r="J262" i="26"/>
  <c r="K262" i="26"/>
  <c r="L262" i="26"/>
  <c r="M262" i="26"/>
  <c r="N262" i="26"/>
  <c r="P262" i="26"/>
  <c r="Q262" i="26"/>
  <c r="R262" i="26"/>
  <c r="S262" i="26"/>
  <c r="T262" i="26"/>
  <c r="U262" i="26"/>
  <c r="V262" i="26"/>
  <c r="W262" i="26"/>
  <c r="A263" i="26"/>
  <c r="B263" i="26"/>
  <c r="I263" i="26"/>
  <c r="J263" i="26"/>
  <c r="K263" i="26"/>
  <c r="L263" i="26"/>
  <c r="M263" i="26"/>
  <c r="N263" i="26"/>
  <c r="P263" i="26"/>
  <c r="Q263" i="26"/>
  <c r="R263" i="26"/>
  <c r="S263" i="26"/>
  <c r="T263" i="26"/>
  <c r="U263" i="26"/>
  <c r="V263" i="26"/>
  <c r="W263" i="26"/>
  <c r="A264" i="26"/>
  <c r="B264" i="26"/>
  <c r="I264" i="26"/>
  <c r="J264" i="26"/>
  <c r="K264" i="26"/>
  <c r="L264" i="26"/>
  <c r="M264" i="26"/>
  <c r="N264" i="26"/>
  <c r="P264" i="26"/>
  <c r="Q264" i="26"/>
  <c r="R264" i="26"/>
  <c r="S264" i="26"/>
  <c r="T264" i="26"/>
  <c r="U264" i="26"/>
  <c r="V264" i="26"/>
  <c r="W264" i="26"/>
  <c r="A265" i="26"/>
  <c r="B265" i="26"/>
  <c r="I265" i="26"/>
  <c r="J265" i="26"/>
  <c r="K265" i="26"/>
  <c r="L265" i="26"/>
  <c r="M265" i="26"/>
  <c r="N265" i="26"/>
  <c r="P265" i="26"/>
  <c r="Q265" i="26"/>
  <c r="R265" i="26"/>
  <c r="S265" i="26"/>
  <c r="T265" i="26"/>
  <c r="U265" i="26"/>
  <c r="V265" i="26"/>
  <c r="W265" i="26"/>
  <c r="A266" i="26"/>
  <c r="B266" i="26"/>
  <c r="I266" i="26"/>
  <c r="J266" i="26"/>
  <c r="K266" i="26"/>
  <c r="L266" i="26"/>
  <c r="M266" i="26"/>
  <c r="N266" i="26"/>
  <c r="P266" i="26"/>
  <c r="Q266" i="26"/>
  <c r="R266" i="26"/>
  <c r="S266" i="26"/>
  <c r="T266" i="26"/>
  <c r="U266" i="26"/>
  <c r="V266" i="26"/>
  <c r="W266" i="26"/>
  <c r="A267" i="26"/>
  <c r="B267" i="26"/>
  <c r="I267" i="26"/>
  <c r="J267" i="26"/>
  <c r="K267" i="26"/>
  <c r="L267" i="26"/>
  <c r="M267" i="26"/>
  <c r="N267" i="26"/>
  <c r="P267" i="26"/>
  <c r="Q267" i="26"/>
  <c r="R267" i="26"/>
  <c r="S267" i="26"/>
  <c r="T267" i="26"/>
  <c r="U267" i="26"/>
  <c r="V267" i="26"/>
  <c r="W267" i="26"/>
  <c r="A268" i="26"/>
  <c r="B268" i="26"/>
  <c r="I268" i="26"/>
  <c r="J268" i="26"/>
  <c r="K268" i="26"/>
  <c r="L268" i="26"/>
  <c r="M268" i="26"/>
  <c r="N268" i="26"/>
  <c r="P268" i="26"/>
  <c r="Q268" i="26"/>
  <c r="R268" i="26"/>
  <c r="S268" i="26"/>
  <c r="T268" i="26"/>
  <c r="U268" i="26"/>
  <c r="V268" i="26"/>
  <c r="W268" i="26"/>
  <c r="A269" i="26"/>
  <c r="B269" i="26"/>
  <c r="I269" i="26"/>
  <c r="J269" i="26"/>
  <c r="K269" i="26"/>
  <c r="L269" i="26"/>
  <c r="M269" i="26"/>
  <c r="N269" i="26"/>
  <c r="P269" i="26"/>
  <c r="Q269" i="26"/>
  <c r="R269" i="26"/>
  <c r="S269" i="26"/>
  <c r="T269" i="26"/>
  <c r="U269" i="26"/>
  <c r="V269" i="26"/>
  <c r="W269" i="26"/>
  <c r="A270" i="26"/>
  <c r="B270" i="26"/>
  <c r="I270" i="26"/>
  <c r="J270" i="26"/>
  <c r="K270" i="26"/>
  <c r="L270" i="26"/>
  <c r="M270" i="26"/>
  <c r="N270" i="26"/>
  <c r="P270" i="26"/>
  <c r="Q270" i="26"/>
  <c r="R270" i="26"/>
  <c r="S270" i="26"/>
  <c r="T270" i="26"/>
  <c r="U270" i="26"/>
  <c r="V270" i="26"/>
  <c r="W270" i="26"/>
  <c r="A271" i="26"/>
  <c r="B271" i="26"/>
  <c r="I271" i="26"/>
  <c r="J271" i="26"/>
  <c r="K271" i="26"/>
  <c r="L271" i="26"/>
  <c r="M271" i="26"/>
  <c r="N271" i="26"/>
  <c r="P271" i="26"/>
  <c r="Q271" i="26"/>
  <c r="R271" i="26"/>
  <c r="S271" i="26"/>
  <c r="T271" i="26"/>
  <c r="U271" i="26"/>
  <c r="V271" i="26"/>
  <c r="W271" i="26"/>
  <c r="A272" i="26"/>
  <c r="B272" i="26"/>
  <c r="I272" i="26"/>
  <c r="J272" i="26"/>
  <c r="K272" i="26"/>
  <c r="L272" i="26"/>
  <c r="M272" i="26"/>
  <c r="N272" i="26"/>
  <c r="P272" i="26"/>
  <c r="Q272" i="26"/>
  <c r="R272" i="26"/>
  <c r="S272" i="26"/>
  <c r="T272" i="26"/>
  <c r="U272" i="26"/>
  <c r="V272" i="26"/>
  <c r="W272" i="26"/>
  <c r="A273" i="26"/>
  <c r="B273" i="26"/>
  <c r="I273" i="26"/>
  <c r="J273" i="26"/>
  <c r="K273" i="26"/>
  <c r="L273" i="26"/>
  <c r="M273" i="26"/>
  <c r="N273" i="26"/>
  <c r="P273" i="26"/>
  <c r="Q273" i="26"/>
  <c r="R273" i="26"/>
  <c r="S273" i="26"/>
  <c r="T273" i="26"/>
  <c r="U273" i="26"/>
  <c r="V273" i="26"/>
  <c r="W273" i="26"/>
  <c r="A274" i="26"/>
  <c r="B274" i="26"/>
  <c r="I274" i="26"/>
  <c r="J274" i="26"/>
  <c r="K274" i="26"/>
  <c r="L274" i="26"/>
  <c r="M274" i="26"/>
  <c r="N274" i="26"/>
  <c r="P274" i="26"/>
  <c r="Q274" i="26"/>
  <c r="R274" i="26"/>
  <c r="S274" i="26"/>
  <c r="T274" i="26"/>
  <c r="U274" i="26"/>
  <c r="V274" i="26"/>
  <c r="W274" i="26"/>
  <c r="A275" i="26"/>
  <c r="B275" i="26"/>
  <c r="I275" i="26"/>
  <c r="J275" i="26"/>
  <c r="K275" i="26"/>
  <c r="L275" i="26"/>
  <c r="M275" i="26"/>
  <c r="N275" i="26"/>
  <c r="P275" i="26"/>
  <c r="Q275" i="26"/>
  <c r="R275" i="26"/>
  <c r="S275" i="26"/>
  <c r="T275" i="26"/>
  <c r="U275" i="26"/>
  <c r="V275" i="26"/>
  <c r="W275" i="26"/>
  <c r="A276" i="26"/>
  <c r="B276" i="26"/>
  <c r="I276" i="26"/>
  <c r="J276" i="26"/>
  <c r="K276" i="26"/>
  <c r="L276" i="26"/>
  <c r="M276" i="26"/>
  <c r="N276" i="26"/>
  <c r="P276" i="26"/>
  <c r="Q276" i="26"/>
  <c r="R276" i="26"/>
  <c r="S276" i="26"/>
  <c r="T276" i="26"/>
  <c r="U276" i="26"/>
  <c r="V276" i="26"/>
  <c r="W276" i="26"/>
  <c r="A277" i="26"/>
  <c r="B277" i="26"/>
  <c r="I277" i="26"/>
  <c r="J277" i="26"/>
  <c r="K277" i="26"/>
  <c r="L277" i="26"/>
  <c r="M277" i="26"/>
  <c r="N277" i="26"/>
  <c r="P277" i="26"/>
  <c r="Q277" i="26"/>
  <c r="R277" i="26"/>
  <c r="S277" i="26"/>
  <c r="T277" i="26"/>
  <c r="U277" i="26"/>
  <c r="V277" i="26"/>
  <c r="W277" i="26"/>
  <c r="A278" i="26"/>
  <c r="B278" i="26"/>
  <c r="I278" i="26"/>
  <c r="J278" i="26"/>
  <c r="K278" i="26"/>
  <c r="L278" i="26"/>
  <c r="M278" i="26"/>
  <c r="N278" i="26"/>
  <c r="P278" i="26"/>
  <c r="Q278" i="26"/>
  <c r="R278" i="26"/>
  <c r="S278" i="26"/>
  <c r="T278" i="26"/>
  <c r="U278" i="26"/>
  <c r="V278" i="26"/>
  <c r="W278" i="26"/>
  <c r="A279" i="26"/>
  <c r="B279" i="26"/>
  <c r="I279" i="26"/>
  <c r="J279" i="26"/>
  <c r="K279" i="26"/>
  <c r="L279" i="26"/>
  <c r="M279" i="26"/>
  <c r="N279" i="26"/>
  <c r="P279" i="26"/>
  <c r="Q279" i="26"/>
  <c r="R279" i="26"/>
  <c r="S279" i="26"/>
  <c r="T279" i="26"/>
  <c r="U279" i="26"/>
  <c r="V279" i="26"/>
  <c r="W279" i="26"/>
  <c r="A280" i="26"/>
  <c r="B280" i="26"/>
  <c r="I280" i="26"/>
  <c r="J280" i="26"/>
  <c r="K280" i="26"/>
  <c r="L280" i="26"/>
  <c r="M280" i="26"/>
  <c r="N280" i="26"/>
  <c r="P280" i="26"/>
  <c r="Q280" i="26"/>
  <c r="R280" i="26"/>
  <c r="S280" i="26"/>
  <c r="T280" i="26"/>
  <c r="U280" i="26"/>
  <c r="V280" i="26"/>
  <c r="W280" i="26"/>
  <c r="A281" i="26"/>
  <c r="B281" i="26"/>
  <c r="I281" i="26"/>
  <c r="J281" i="26"/>
  <c r="K281" i="26"/>
  <c r="L281" i="26"/>
  <c r="M281" i="26"/>
  <c r="N281" i="26"/>
  <c r="P281" i="26"/>
  <c r="Q281" i="26"/>
  <c r="R281" i="26"/>
  <c r="S281" i="26"/>
  <c r="T281" i="26"/>
  <c r="U281" i="26"/>
  <c r="V281" i="26"/>
  <c r="W281" i="26"/>
  <c r="A282" i="26"/>
  <c r="B282" i="26"/>
  <c r="I282" i="26"/>
  <c r="J282" i="26"/>
  <c r="K282" i="26"/>
  <c r="L282" i="26"/>
  <c r="M282" i="26"/>
  <c r="N282" i="26"/>
  <c r="P282" i="26"/>
  <c r="Q282" i="26"/>
  <c r="R282" i="26"/>
  <c r="S282" i="26"/>
  <c r="T282" i="26"/>
  <c r="U282" i="26"/>
  <c r="V282" i="26"/>
  <c r="W282" i="26"/>
  <c r="A283" i="26"/>
  <c r="B283" i="26"/>
  <c r="I283" i="26"/>
  <c r="J283" i="26"/>
  <c r="K283" i="26"/>
  <c r="L283" i="26"/>
  <c r="M283" i="26"/>
  <c r="N283" i="26"/>
  <c r="P283" i="26"/>
  <c r="Q283" i="26"/>
  <c r="R283" i="26"/>
  <c r="S283" i="26"/>
  <c r="T283" i="26"/>
  <c r="U283" i="26"/>
  <c r="V283" i="26"/>
  <c r="W283" i="26"/>
  <c r="A284" i="26"/>
  <c r="B284" i="26"/>
  <c r="I284" i="26"/>
  <c r="J284" i="26"/>
  <c r="K284" i="26"/>
  <c r="L284" i="26"/>
  <c r="M284" i="26"/>
  <c r="N284" i="26"/>
  <c r="P284" i="26"/>
  <c r="Q284" i="26"/>
  <c r="R284" i="26"/>
  <c r="S284" i="26"/>
  <c r="T284" i="26"/>
  <c r="U284" i="26"/>
  <c r="V284" i="26"/>
  <c r="W284" i="26"/>
  <c r="A285" i="26"/>
  <c r="B285" i="26"/>
  <c r="I285" i="26"/>
  <c r="J285" i="26"/>
  <c r="K285" i="26"/>
  <c r="L285" i="26"/>
  <c r="M285" i="26"/>
  <c r="N285" i="26"/>
  <c r="P285" i="26"/>
  <c r="Q285" i="26"/>
  <c r="R285" i="26"/>
  <c r="S285" i="26"/>
  <c r="T285" i="26"/>
  <c r="U285" i="26"/>
  <c r="V285" i="26"/>
  <c r="W285" i="26"/>
  <c r="A286" i="26"/>
  <c r="B286" i="26"/>
  <c r="I286" i="26"/>
  <c r="J286" i="26"/>
  <c r="K286" i="26"/>
  <c r="L286" i="26"/>
  <c r="M286" i="26"/>
  <c r="N286" i="26"/>
  <c r="P286" i="26"/>
  <c r="Q286" i="26"/>
  <c r="R286" i="26"/>
  <c r="S286" i="26"/>
  <c r="T286" i="26"/>
  <c r="U286" i="26"/>
  <c r="V286" i="26"/>
  <c r="W286" i="26"/>
  <c r="A287" i="26"/>
  <c r="B287" i="26"/>
  <c r="I287" i="26"/>
  <c r="J287" i="26"/>
  <c r="K287" i="26"/>
  <c r="L287" i="26"/>
  <c r="M287" i="26"/>
  <c r="N287" i="26"/>
  <c r="P287" i="26"/>
  <c r="Q287" i="26"/>
  <c r="R287" i="26"/>
  <c r="S287" i="26"/>
  <c r="T287" i="26"/>
  <c r="U287" i="26"/>
  <c r="V287" i="26"/>
  <c r="W287" i="26"/>
  <c r="A288" i="26"/>
  <c r="B288" i="26"/>
  <c r="I288" i="26"/>
  <c r="J288" i="26"/>
  <c r="K288" i="26"/>
  <c r="L288" i="26"/>
  <c r="M288" i="26"/>
  <c r="N288" i="26"/>
  <c r="P288" i="26"/>
  <c r="Q288" i="26"/>
  <c r="R288" i="26"/>
  <c r="S288" i="26"/>
  <c r="T288" i="26"/>
  <c r="U288" i="26"/>
  <c r="V288" i="26"/>
  <c r="W288" i="26"/>
  <c r="A289" i="26"/>
  <c r="B289" i="26"/>
  <c r="I289" i="26"/>
  <c r="J289" i="26"/>
  <c r="K289" i="26"/>
  <c r="L289" i="26"/>
  <c r="M289" i="26"/>
  <c r="N289" i="26"/>
  <c r="P289" i="26"/>
  <c r="Q289" i="26"/>
  <c r="R289" i="26"/>
  <c r="S289" i="26"/>
  <c r="T289" i="26"/>
  <c r="U289" i="26"/>
  <c r="V289" i="26"/>
  <c r="W289" i="26"/>
  <c r="A290" i="26"/>
  <c r="B290" i="26"/>
  <c r="I290" i="26"/>
  <c r="J290" i="26"/>
  <c r="K290" i="26"/>
  <c r="L290" i="26"/>
  <c r="M290" i="26"/>
  <c r="N290" i="26"/>
  <c r="P290" i="26"/>
  <c r="Q290" i="26"/>
  <c r="R290" i="26"/>
  <c r="S290" i="26"/>
  <c r="T290" i="26"/>
  <c r="U290" i="26"/>
  <c r="V290" i="26"/>
  <c r="W290" i="26"/>
  <c r="A291" i="26"/>
  <c r="B291" i="26"/>
  <c r="I291" i="26"/>
  <c r="J291" i="26"/>
  <c r="K291" i="26"/>
  <c r="L291" i="26"/>
  <c r="M291" i="26"/>
  <c r="N291" i="26"/>
  <c r="P291" i="26"/>
  <c r="Q291" i="26"/>
  <c r="R291" i="26"/>
  <c r="S291" i="26"/>
  <c r="T291" i="26"/>
  <c r="U291" i="26"/>
  <c r="V291" i="26"/>
  <c r="W291" i="26"/>
  <c r="A292" i="26"/>
  <c r="B292" i="26"/>
  <c r="I292" i="26"/>
  <c r="J292" i="26"/>
  <c r="K292" i="26"/>
  <c r="L292" i="26"/>
  <c r="M292" i="26"/>
  <c r="N292" i="26"/>
  <c r="P292" i="26"/>
  <c r="Q292" i="26"/>
  <c r="R292" i="26"/>
  <c r="S292" i="26"/>
  <c r="T292" i="26"/>
  <c r="U292" i="26"/>
  <c r="V292" i="26"/>
  <c r="W292" i="26"/>
  <c r="A293" i="26"/>
  <c r="B293" i="26"/>
  <c r="I293" i="26"/>
  <c r="J293" i="26"/>
  <c r="K293" i="26"/>
  <c r="L293" i="26"/>
  <c r="M293" i="26"/>
  <c r="N293" i="26"/>
  <c r="P293" i="26"/>
  <c r="Q293" i="26"/>
  <c r="R293" i="26"/>
  <c r="S293" i="26"/>
  <c r="T293" i="26"/>
  <c r="U293" i="26"/>
  <c r="V293" i="26"/>
  <c r="W293" i="26"/>
  <c r="A294" i="26"/>
  <c r="B294" i="26"/>
  <c r="I294" i="26"/>
  <c r="J294" i="26"/>
  <c r="K294" i="26"/>
  <c r="L294" i="26"/>
  <c r="M294" i="26"/>
  <c r="N294" i="26"/>
  <c r="P294" i="26"/>
  <c r="Q294" i="26"/>
  <c r="R294" i="26"/>
  <c r="S294" i="26"/>
  <c r="T294" i="26"/>
  <c r="U294" i="26"/>
  <c r="V294" i="26"/>
  <c r="W294" i="26"/>
  <c r="A295" i="26"/>
  <c r="B295" i="26"/>
  <c r="I295" i="26"/>
  <c r="J295" i="26"/>
  <c r="K295" i="26"/>
  <c r="L295" i="26"/>
  <c r="M295" i="26"/>
  <c r="N295" i="26"/>
  <c r="P295" i="26"/>
  <c r="Q295" i="26"/>
  <c r="R295" i="26"/>
  <c r="S295" i="26"/>
  <c r="T295" i="26"/>
  <c r="U295" i="26"/>
  <c r="V295" i="26"/>
  <c r="W295" i="26"/>
  <c r="A296" i="26"/>
  <c r="B296" i="26"/>
  <c r="I296" i="26"/>
  <c r="J296" i="26"/>
  <c r="K296" i="26"/>
  <c r="L296" i="26"/>
  <c r="M296" i="26"/>
  <c r="N296" i="26"/>
  <c r="P296" i="26"/>
  <c r="Q296" i="26"/>
  <c r="R296" i="26"/>
  <c r="S296" i="26"/>
  <c r="T296" i="26"/>
  <c r="U296" i="26"/>
  <c r="V296" i="26"/>
  <c r="W296" i="26"/>
  <c r="A297" i="26"/>
  <c r="B297" i="26"/>
  <c r="I297" i="26"/>
  <c r="J297" i="26"/>
  <c r="K297" i="26"/>
  <c r="L297" i="26"/>
  <c r="M297" i="26"/>
  <c r="N297" i="26"/>
  <c r="P297" i="26"/>
  <c r="Q297" i="26"/>
  <c r="R297" i="26"/>
  <c r="S297" i="26"/>
  <c r="T297" i="26"/>
  <c r="U297" i="26"/>
  <c r="V297" i="26"/>
  <c r="W297" i="26"/>
  <c r="A298" i="26"/>
  <c r="B298" i="26"/>
  <c r="I298" i="26"/>
  <c r="J298" i="26"/>
  <c r="K298" i="26"/>
  <c r="L298" i="26"/>
  <c r="M298" i="26"/>
  <c r="N298" i="26"/>
  <c r="P298" i="26"/>
  <c r="Q298" i="26"/>
  <c r="R298" i="26"/>
  <c r="S298" i="26"/>
  <c r="T298" i="26"/>
  <c r="U298" i="26"/>
  <c r="V298" i="26"/>
  <c r="W298" i="26"/>
  <c r="A299" i="26"/>
  <c r="B299" i="26"/>
  <c r="I299" i="26"/>
  <c r="J299" i="26"/>
  <c r="K299" i="26"/>
  <c r="L299" i="26"/>
  <c r="M299" i="26"/>
  <c r="N299" i="26"/>
  <c r="P299" i="26"/>
  <c r="Q299" i="26"/>
  <c r="R299" i="26"/>
  <c r="S299" i="26"/>
  <c r="T299" i="26"/>
  <c r="U299" i="26"/>
  <c r="V299" i="26"/>
  <c r="W299" i="26"/>
  <c r="A300" i="26"/>
  <c r="B300" i="26"/>
  <c r="I300" i="26"/>
  <c r="J300" i="26"/>
  <c r="K300" i="26"/>
  <c r="L300" i="26"/>
  <c r="M300" i="26"/>
  <c r="N300" i="26"/>
  <c r="P300" i="26"/>
  <c r="Q300" i="26"/>
  <c r="R300" i="26"/>
  <c r="S300" i="26"/>
  <c r="T300" i="26"/>
  <c r="U300" i="26"/>
  <c r="V300" i="26"/>
  <c r="W300" i="26"/>
  <c r="A301" i="26"/>
  <c r="B301" i="26"/>
  <c r="I301" i="26"/>
  <c r="J301" i="26"/>
  <c r="K301" i="26"/>
  <c r="L301" i="26"/>
  <c r="M301" i="26"/>
  <c r="N301" i="26"/>
  <c r="P301" i="26"/>
  <c r="Q301" i="26"/>
  <c r="R301" i="26"/>
  <c r="S301" i="26"/>
  <c r="T301" i="26"/>
  <c r="U301" i="26"/>
  <c r="V301" i="26"/>
  <c r="W301" i="26"/>
  <c r="A302" i="26"/>
  <c r="B302" i="26"/>
  <c r="I302" i="26"/>
  <c r="J302" i="26"/>
  <c r="K302" i="26"/>
  <c r="L302" i="26"/>
  <c r="M302" i="26"/>
  <c r="N302" i="26"/>
  <c r="P302" i="26"/>
  <c r="Q302" i="26"/>
  <c r="R302" i="26"/>
  <c r="S302" i="26"/>
  <c r="T302" i="26"/>
  <c r="U302" i="26"/>
  <c r="V302" i="26"/>
  <c r="W302" i="26"/>
  <c r="A303" i="26"/>
  <c r="B303" i="26"/>
  <c r="I303" i="26"/>
  <c r="J303" i="26"/>
  <c r="K303" i="26"/>
  <c r="L303" i="26"/>
  <c r="M303" i="26"/>
  <c r="N303" i="26"/>
  <c r="P303" i="26"/>
  <c r="Q303" i="26"/>
  <c r="R303" i="26"/>
  <c r="S303" i="26"/>
  <c r="T303" i="26"/>
  <c r="U303" i="26"/>
  <c r="V303" i="26"/>
  <c r="W303" i="26"/>
  <c r="A304" i="26"/>
  <c r="B304" i="26"/>
  <c r="I304" i="26"/>
  <c r="J304" i="26"/>
  <c r="K304" i="26"/>
  <c r="L304" i="26"/>
  <c r="M304" i="26"/>
  <c r="N304" i="26"/>
  <c r="P304" i="26"/>
  <c r="Q304" i="26"/>
  <c r="R304" i="26"/>
  <c r="S304" i="26"/>
  <c r="T304" i="26"/>
  <c r="U304" i="26"/>
  <c r="V304" i="26"/>
  <c r="W304" i="26"/>
  <c r="A305" i="26"/>
  <c r="B305" i="26"/>
  <c r="I305" i="26"/>
  <c r="J305" i="26"/>
  <c r="K305" i="26"/>
  <c r="L305" i="26"/>
  <c r="M305" i="26"/>
  <c r="N305" i="26"/>
  <c r="P305" i="26"/>
  <c r="Q305" i="26"/>
  <c r="R305" i="26"/>
  <c r="S305" i="26"/>
  <c r="T305" i="26"/>
  <c r="U305" i="26"/>
  <c r="V305" i="26"/>
  <c r="W305" i="26"/>
  <c r="A306" i="26"/>
  <c r="B306" i="26"/>
  <c r="I306" i="26"/>
  <c r="J306" i="26"/>
  <c r="K306" i="26"/>
  <c r="L306" i="26"/>
  <c r="M306" i="26"/>
  <c r="N306" i="26"/>
  <c r="P306" i="26"/>
  <c r="Q306" i="26"/>
  <c r="R306" i="26"/>
  <c r="S306" i="26"/>
  <c r="T306" i="26"/>
  <c r="U306" i="26"/>
  <c r="V306" i="26"/>
  <c r="W306" i="26"/>
  <c r="A307" i="26"/>
  <c r="B307" i="26"/>
  <c r="I307" i="26"/>
  <c r="J307" i="26"/>
  <c r="K307" i="26"/>
  <c r="L307" i="26"/>
  <c r="M307" i="26"/>
  <c r="N307" i="26"/>
  <c r="P307" i="26"/>
  <c r="Q307" i="26"/>
  <c r="R307" i="26"/>
  <c r="S307" i="26"/>
  <c r="T307" i="26"/>
  <c r="U307" i="26"/>
  <c r="V307" i="26"/>
  <c r="W307" i="26"/>
  <c r="A308" i="26"/>
  <c r="B308" i="26"/>
  <c r="I308" i="26"/>
  <c r="J308" i="26"/>
  <c r="K308" i="26"/>
  <c r="L308" i="26"/>
  <c r="M308" i="26"/>
  <c r="N308" i="26"/>
  <c r="P308" i="26"/>
  <c r="Q308" i="26"/>
  <c r="R308" i="26"/>
  <c r="S308" i="26"/>
  <c r="T308" i="26"/>
  <c r="U308" i="26"/>
  <c r="V308" i="26"/>
  <c r="W308" i="26"/>
  <c r="A309" i="26"/>
  <c r="B309" i="26"/>
  <c r="I309" i="26"/>
  <c r="J309" i="26"/>
  <c r="K309" i="26"/>
  <c r="L309" i="26"/>
  <c r="M309" i="26"/>
  <c r="N309" i="26"/>
  <c r="P309" i="26"/>
  <c r="Q309" i="26"/>
  <c r="R309" i="26"/>
  <c r="S309" i="26"/>
  <c r="T309" i="26"/>
  <c r="U309" i="26"/>
  <c r="V309" i="26"/>
  <c r="W309" i="26"/>
  <c r="A310" i="26"/>
  <c r="B310" i="26"/>
  <c r="I310" i="26"/>
  <c r="J310" i="26"/>
  <c r="K310" i="26"/>
  <c r="L310" i="26"/>
  <c r="M310" i="26"/>
  <c r="N310" i="26"/>
  <c r="P310" i="26"/>
  <c r="Q310" i="26"/>
  <c r="R310" i="26"/>
  <c r="S310" i="26"/>
  <c r="T310" i="26"/>
  <c r="U310" i="26"/>
  <c r="V310" i="26"/>
  <c r="W310" i="26"/>
  <c r="A311" i="26"/>
  <c r="B311" i="26"/>
  <c r="I311" i="26"/>
  <c r="J311" i="26"/>
  <c r="K311" i="26"/>
  <c r="L311" i="26"/>
  <c r="M311" i="26"/>
  <c r="N311" i="26"/>
  <c r="P311" i="26"/>
  <c r="Q311" i="26"/>
  <c r="R311" i="26"/>
  <c r="S311" i="26"/>
  <c r="T311" i="26"/>
  <c r="U311" i="26"/>
  <c r="V311" i="26"/>
  <c r="W311" i="26"/>
  <c r="A312" i="26"/>
  <c r="B312" i="26"/>
  <c r="I312" i="26"/>
  <c r="J312" i="26"/>
  <c r="K312" i="26"/>
  <c r="L312" i="26"/>
  <c r="M312" i="26"/>
  <c r="N312" i="26"/>
  <c r="P312" i="26"/>
  <c r="Q312" i="26"/>
  <c r="R312" i="26"/>
  <c r="S312" i="26"/>
  <c r="T312" i="26"/>
  <c r="U312" i="26"/>
  <c r="V312" i="26"/>
  <c r="W312" i="26"/>
  <c r="A313" i="26"/>
  <c r="B313" i="26"/>
  <c r="I313" i="26"/>
  <c r="J313" i="26"/>
  <c r="K313" i="26"/>
  <c r="L313" i="26"/>
  <c r="M313" i="26"/>
  <c r="N313" i="26"/>
  <c r="P313" i="26"/>
  <c r="Q313" i="26"/>
  <c r="R313" i="26"/>
  <c r="S313" i="26"/>
  <c r="T313" i="26"/>
  <c r="U313" i="26"/>
  <c r="V313" i="26"/>
  <c r="W313" i="26"/>
  <c r="A314" i="26"/>
  <c r="B314" i="26"/>
  <c r="I314" i="26"/>
  <c r="J314" i="26"/>
  <c r="K314" i="26"/>
  <c r="L314" i="26"/>
  <c r="M314" i="26"/>
  <c r="N314" i="26"/>
  <c r="P314" i="26"/>
  <c r="Q314" i="26"/>
  <c r="R314" i="26"/>
  <c r="S314" i="26"/>
  <c r="T314" i="26"/>
  <c r="U314" i="26"/>
  <c r="V314" i="26"/>
  <c r="W314" i="26"/>
  <c r="A315" i="26"/>
  <c r="B315" i="26"/>
  <c r="I315" i="26"/>
  <c r="J315" i="26"/>
  <c r="K315" i="26"/>
  <c r="L315" i="26"/>
  <c r="M315" i="26"/>
  <c r="N315" i="26"/>
  <c r="P315" i="26"/>
  <c r="Q315" i="26"/>
  <c r="R315" i="26"/>
  <c r="S315" i="26"/>
  <c r="T315" i="26"/>
  <c r="U315" i="26"/>
  <c r="V315" i="26"/>
  <c r="W315" i="26"/>
  <c r="A316" i="26"/>
  <c r="B316" i="26"/>
  <c r="I316" i="26"/>
  <c r="J316" i="26"/>
  <c r="K316" i="26"/>
  <c r="L316" i="26"/>
  <c r="M316" i="26"/>
  <c r="N316" i="26"/>
  <c r="P316" i="26"/>
  <c r="Q316" i="26"/>
  <c r="R316" i="26"/>
  <c r="S316" i="26"/>
  <c r="T316" i="26"/>
  <c r="U316" i="26"/>
  <c r="V316" i="26"/>
  <c r="W316" i="26"/>
  <c r="A317" i="26"/>
  <c r="B317" i="26"/>
  <c r="I317" i="26"/>
  <c r="J317" i="26"/>
  <c r="K317" i="26"/>
  <c r="L317" i="26"/>
  <c r="M317" i="26"/>
  <c r="N317" i="26"/>
  <c r="P317" i="26"/>
  <c r="Q317" i="26"/>
  <c r="R317" i="26"/>
  <c r="S317" i="26"/>
  <c r="T317" i="26"/>
  <c r="U317" i="26"/>
  <c r="V317" i="26"/>
  <c r="W317" i="26"/>
  <c r="A318" i="26"/>
  <c r="B318" i="26"/>
  <c r="I318" i="26"/>
  <c r="J318" i="26"/>
  <c r="K318" i="26"/>
  <c r="L318" i="26"/>
  <c r="M318" i="26"/>
  <c r="N318" i="26"/>
  <c r="P318" i="26"/>
  <c r="Q318" i="26"/>
  <c r="R318" i="26"/>
  <c r="S318" i="26"/>
  <c r="T318" i="26"/>
  <c r="U318" i="26"/>
  <c r="V318" i="26"/>
  <c r="W318" i="26"/>
  <c r="A319" i="26"/>
  <c r="B319" i="26"/>
  <c r="I319" i="26"/>
  <c r="J319" i="26"/>
  <c r="K319" i="26"/>
  <c r="L319" i="26"/>
  <c r="M319" i="26"/>
  <c r="N319" i="26"/>
  <c r="P319" i="26"/>
  <c r="Q319" i="26"/>
  <c r="R319" i="26"/>
  <c r="S319" i="26"/>
  <c r="T319" i="26"/>
  <c r="U319" i="26"/>
  <c r="V319" i="26"/>
  <c r="W319" i="26"/>
  <c r="A320" i="26"/>
  <c r="B320" i="26"/>
  <c r="I320" i="26"/>
  <c r="J320" i="26"/>
  <c r="K320" i="26"/>
  <c r="L320" i="26"/>
  <c r="M320" i="26"/>
  <c r="N320" i="26"/>
  <c r="P320" i="26"/>
  <c r="Q320" i="26"/>
  <c r="R320" i="26"/>
  <c r="S320" i="26"/>
  <c r="T320" i="26"/>
  <c r="U320" i="26"/>
  <c r="V320" i="26"/>
  <c r="W320" i="26"/>
  <c r="A321" i="26"/>
  <c r="B321" i="26"/>
  <c r="I321" i="26"/>
  <c r="J321" i="26"/>
  <c r="K321" i="26"/>
  <c r="L321" i="26"/>
  <c r="M321" i="26"/>
  <c r="N321" i="26"/>
  <c r="P321" i="26"/>
  <c r="Q321" i="26"/>
  <c r="R321" i="26"/>
  <c r="S321" i="26"/>
  <c r="T321" i="26"/>
  <c r="U321" i="26"/>
  <c r="V321" i="26"/>
  <c r="W321" i="26"/>
  <c r="A322" i="26"/>
  <c r="B322" i="26"/>
  <c r="I322" i="26"/>
  <c r="J322" i="26"/>
  <c r="K322" i="26"/>
  <c r="L322" i="26"/>
  <c r="M322" i="26"/>
  <c r="N322" i="26"/>
  <c r="P322" i="26"/>
  <c r="Q322" i="26"/>
  <c r="R322" i="26"/>
  <c r="S322" i="26"/>
  <c r="T322" i="26"/>
  <c r="U322" i="26"/>
  <c r="V322" i="26"/>
  <c r="W322" i="26"/>
  <c r="A323" i="26"/>
  <c r="B323" i="26"/>
  <c r="I323" i="26"/>
  <c r="J323" i="26"/>
  <c r="K323" i="26"/>
  <c r="L323" i="26"/>
  <c r="M323" i="26"/>
  <c r="N323" i="26"/>
  <c r="P323" i="26"/>
  <c r="Q323" i="26"/>
  <c r="R323" i="26"/>
  <c r="S323" i="26"/>
  <c r="T323" i="26"/>
  <c r="U323" i="26"/>
  <c r="V323" i="26"/>
  <c r="W323" i="26"/>
  <c r="A324" i="26"/>
  <c r="B324" i="26"/>
  <c r="I324" i="26"/>
  <c r="J324" i="26"/>
  <c r="K324" i="26"/>
  <c r="L324" i="26"/>
  <c r="M324" i="26"/>
  <c r="N324" i="26"/>
  <c r="P324" i="26"/>
  <c r="Q324" i="26"/>
  <c r="R324" i="26"/>
  <c r="S324" i="26"/>
  <c r="T324" i="26"/>
  <c r="U324" i="26"/>
  <c r="V324" i="26"/>
  <c r="W324" i="26"/>
  <c r="A325" i="26"/>
  <c r="B325" i="26"/>
  <c r="I325" i="26"/>
  <c r="J325" i="26"/>
  <c r="K325" i="26"/>
  <c r="L325" i="26"/>
  <c r="M325" i="26"/>
  <c r="N325" i="26"/>
  <c r="P325" i="26"/>
  <c r="Q325" i="26"/>
  <c r="R325" i="26"/>
  <c r="S325" i="26"/>
  <c r="T325" i="26"/>
  <c r="U325" i="26"/>
  <c r="V325" i="26"/>
  <c r="W325" i="26"/>
  <c r="A326" i="26"/>
  <c r="B326" i="26"/>
  <c r="I326" i="26"/>
  <c r="J326" i="26"/>
  <c r="K326" i="26"/>
  <c r="L326" i="26"/>
  <c r="M326" i="26"/>
  <c r="N326" i="26"/>
  <c r="P326" i="26"/>
  <c r="Q326" i="26"/>
  <c r="R326" i="26"/>
  <c r="S326" i="26"/>
  <c r="T326" i="26"/>
  <c r="U326" i="26"/>
  <c r="V326" i="26"/>
  <c r="W326" i="26"/>
  <c r="A327" i="26"/>
  <c r="B327" i="26"/>
  <c r="I327" i="26"/>
  <c r="J327" i="26"/>
  <c r="K327" i="26"/>
  <c r="L327" i="26"/>
  <c r="M327" i="26"/>
  <c r="N327" i="26"/>
  <c r="P327" i="26"/>
  <c r="Q327" i="26"/>
  <c r="R327" i="26"/>
  <c r="S327" i="26"/>
  <c r="T327" i="26"/>
  <c r="U327" i="26"/>
  <c r="V327" i="26"/>
  <c r="W327" i="26"/>
  <c r="A328" i="26"/>
  <c r="B328" i="26"/>
  <c r="I328" i="26"/>
  <c r="J328" i="26"/>
  <c r="K328" i="26"/>
  <c r="L328" i="26"/>
  <c r="M328" i="26"/>
  <c r="N328" i="26"/>
  <c r="P328" i="26"/>
  <c r="Q328" i="26"/>
  <c r="R328" i="26"/>
  <c r="S328" i="26"/>
  <c r="T328" i="26"/>
  <c r="U328" i="26"/>
  <c r="V328" i="26"/>
  <c r="W328" i="26"/>
  <c r="A329" i="26"/>
  <c r="B329" i="26"/>
  <c r="I329" i="26"/>
  <c r="J329" i="26"/>
  <c r="K329" i="26"/>
  <c r="L329" i="26"/>
  <c r="M329" i="26"/>
  <c r="N329" i="26"/>
  <c r="P329" i="26"/>
  <c r="Q329" i="26"/>
  <c r="R329" i="26"/>
  <c r="S329" i="26"/>
  <c r="T329" i="26"/>
  <c r="U329" i="26"/>
  <c r="V329" i="26"/>
  <c r="W329" i="26"/>
  <c r="A330" i="26"/>
  <c r="B330" i="26"/>
  <c r="I330" i="26"/>
  <c r="J330" i="26"/>
  <c r="K330" i="26"/>
  <c r="L330" i="26"/>
  <c r="M330" i="26"/>
  <c r="N330" i="26"/>
  <c r="P330" i="26"/>
  <c r="Q330" i="26"/>
  <c r="R330" i="26"/>
  <c r="S330" i="26"/>
  <c r="T330" i="26"/>
  <c r="U330" i="26"/>
  <c r="V330" i="26"/>
  <c r="W330" i="26"/>
  <c r="A331" i="26"/>
  <c r="B331" i="26"/>
  <c r="I331" i="26"/>
  <c r="J331" i="26"/>
  <c r="K331" i="26"/>
  <c r="L331" i="26"/>
  <c r="M331" i="26"/>
  <c r="N331" i="26"/>
  <c r="P331" i="26"/>
  <c r="Q331" i="26"/>
  <c r="R331" i="26"/>
  <c r="S331" i="26"/>
  <c r="T331" i="26"/>
  <c r="U331" i="26"/>
  <c r="V331" i="26"/>
  <c r="W331" i="26"/>
  <c r="A332" i="26"/>
  <c r="B332" i="26"/>
  <c r="I332" i="26"/>
  <c r="J332" i="26"/>
  <c r="K332" i="26"/>
  <c r="L332" i="26"/>
  <c r="M332" i="26"/>
  <c r="N332" i="26"/>
  <c r="P332" i="26"/>
  <c r="Q332" i="26"/>
  <c r="R332" i="26"/>
  <c r="S332" i="26"/>
  <c r="T332" i="26"/>
  <c r="U332" i="26"/>
  <c r="V332" i="26"/>
  <c r="W332" i="26"/>
  <c r="A333" i="26"/>
  <c r="B333" i="26"/>
  <c r="I333" i="26"/>
  <c r="J333" i="26"/>
  <c r="K333" i="26"/>
  <c r="L333" i="26"/>
  <c r="M333" i="26"/>
  <c r="N333" i="26"/>
  <c r="P333" i="26"/>
  <c r="Q333" i="26"/>
  <c r="R333" i="26"/>
  <c r="S333" i="26"/>
  <c r="T333" i="26"/>
  <c r="U333" i="26"/>
  <c r="V333" i="26"/>
  <c r="W333" i="26"/>
  <c r="A334" i="26"/>
  <c r="B334" i="26"/>
  <c r="I334" i="26"/>
  <c r="J334" i="26"/>
  <c r="K334" i="26"/>
  <c r="L334" i="26"/>
  <c r="M334" i="26"/>
  <c r="N334" i="26"/>
  <c r="P334" i="26"/>
  <c r="Q334" i="26"/>
  <c r="R334" i="26"/>
  <c r="S334" i="26"/>
  <c r="T334" i="26"/>
  <c r="U334" i="26"/>
  <c r="V334" i="26"/>
  <c r="W334" i="26"/>
  <c r="A335" i="26"/>
  <c r="B335" i="26"/>
  <c r="I335" i="26"/>
  <c r="J335" i="26"/>
  <c r="K335" i="26"/>
  <c r="L335" i="26"/>
  <c r="M335" i="26"/>
  <c r="N335" i="26"/>
  <c r="P335" i="26"/>
  <c r="Q335" i="26"/>
  <c r="R335" i="26"/>
  <c r="S335" i="26"/>
  <c r="T335" i="26"/>
  <c r="U335" i="26"/>
  <c r="V335" i="26"/>
  <c r="W335" i="26"/>
  <c r="A336" i="26"/>
  <c r="B336" i="26"/>
  <c r="I336" i="26"/>
  <c r="J336" i="26"/>
  <c r="K336" i="26"/>
  <c r="L336" i="26"/>
  <c r="M336" i="26"/>
  <c r="N336" i="26"/>
  <c r="P336" i="26"/>
  <c r="Q336" i="26"/>
  <c r="R336" i="26"/>
  <c r="S336" i="26"/>
  <c r="T336" i="26"/>
  <c r="U336" i="26"/>
  <c r="V336" i="26"/>
  <c r="W336" i="26"/>
  <c r="A337" i="26"/>
  <c r="B337" i="26"/>
  <c r="I337" i="26"/>
  <c r="J337" i="26"/>
  <c r="K337" i="26"/>
  <c r="L337" i="26"/>
  <c r="M337" i="26"/>
  <c r="N337" i="26"/>
  <c r="P337" i="26"/>
  <c r="Q337" i="26"/>
  <c r="R337" i="26"/>
  <c r="S337" i="26"/>
  <c r="T337" i="26"/>
  <c r="U337" i="26"/>
  <c r="V337" i="26"/>
  <c r="W337" i="26"/>
  <c r="A338" i="26"/>
  <c r="B338" i="26"/>
  <c r="I338" i="26"/>
  <c r="J338" i="26"/>
  <c r="K338" i="26"/>
  <c r="L338" i="26"/>
  <c r="M338" i="26"/>
  <c r="N338" i="26"/>
  <c r="P338" i="26"/>
  <c r="Q338" i="26"/>
  <c r="R338" i="26"/>
  <c r="S338" i="26"/>
  <c r="T338" i="26"/>
  <c r="U338" i="26"/>
  <c r="V338" i="26"/>
  <c r="W338" i="26"/>
  <c r="A339" i="26"/>
  <c r="B339" i="26"/>
  <c r="I339" i="26"/>
  <c r="J339" i="26"/>
  <c r="K339" i="26"/>
  <c r="L339" i="26"/>
  <c r="M339" i="26"/>
  <c r="N339" i="26"/>
  <c r="P339" i="26"/>
  <c r="Q339" i="26"/>
  <c r="R339" i="26"/>
  <c r="S339" i="26"/>
  <c r="T339" i="26"/>
  <c r="U339" i="26"/>
  <c r="V339" i="26"/>
  <c r="W339" i="26"/>
  <c r="A340" i="26"/>
  <c r="B340" i="26"/>
  <c r="I340" i="26"/>
  <c r="J340" i="26"/>
  <c r="K340" i="26"/>
  <c r="L340" i="26"/>
  <c r="M340" i="26"/>
  <c r="N340" i="26"/>
  <c r="P340" i="26"/>
  <c r="Q340" i="26"/>
  <c r="R340" i="26"/>
  <c r="S340" i="26"/>
  <c r="T340" i="26"/>
  <c r="U340" i="26"/>
  <c r="V340" i="26"/>
  <c r="W340" i="26"/>
  <c r="A341" i="26"/>
  <c r="B341" i="26"/>
  <c r="I341" i="26"/>
  <c r="J341" i="26"/>
  <c r="K341" i="26"/>
  <c r="L341" i="26"/>
  <c r="M341" i="26"/>
  <c r="N341" i="26"/>
  <c r="P341" i="26"/>
  <c r="Q341" i="26"/>
  <c r="R341" i="26"/>
  <c r="S341" i="26"/>
  <c r="T341" i="26"/>
  <c r="U341" i="26"/>
  <c r="V341" i="26"/>
  <c r="W341" i="26"/>
  <c r="A342" i="26"/>
  <c r="B342" i="26"/>
  <c r="I342" i="26"/>
  <c r="J342" i="26"/>
  <c r="K342" i="26"/>
  <c r="L342" i="26"/>
  <c r="M342" i="26"/>
  <c r="N342" i="26"/>
  <c r="P342" i="26"/>
  <c r="Q342" i="26"/>
  <c r="R342" i="26"/>
  <c r="S342" i="26"/>
  <c r="T342" i="26"/>
  <c r="U342" i="26"/>
  <c r="V342" i="26"/>
  <c r="W342" i="26"/>
  <c r="A343" i="26"/>
  <c r="B343" i="26"/>
  <c r="I343" i="26"/>
  <c r="J343" i="26"/>
  <c r="K343" i="26"/>
  <c r="L343" i="26"/>
  <c r="M343" i="26"/>
  <c r="N343" i="26"/>
  <c r="P343" i="26"/>
  <c r="Q343" i="26"/>
  <c r="R343" i="26"/>
  <c r="S343" i="26"/>
  <c r="T343" i="26"/>
  <c r="U343" i="26"/>
  <c r="V343" i="26"/>
  <c r="W343" i="26"/>
  <c r="A344" i="26"/>
  <c r="B344" i="26"/>
  <c r="I344" i="26"/>
  <c r="J344" i="26"/>
  <c r="K344" i="26"/>
  <c r="L344" i="26"/>
  <c r="M344" i="26"/>
  <c r="N344" i="26"/>
  <c r="P344" i="26"/>
  <c r="Q344" i="26"/>
  <c r="R344" i="26"/>
  <c r="S344" i="26"/>
  <c r="T344" i="26"/>
  <c r="U344" i="26"/>
  <c r="V344" i="26"/>
  <c r="W344" i="26"/>
  <c r="A345" i="26"/>
  <c r="B345" i="26"/>
  <c r="I345" i="26"/>
  <c r="J345" i="26"/>
  <c r="K345" i="26"/>
  <c r="L345" i="26"/>
  <c r="M345" i="26"/>
  <c r="N345" i="26"/>
  <c r="P345" i="26"/>
  <c r="Q345" i="26"/>
  <c r="R345" i="26"/>
  <c r="S345" i="26"/>
  <c r="T345" i="26"/>
  <c r="U345" i="26"/>
  <c r="V345" i="26"/>
  <c r="W345" i="26"/>
  <c r="A346" i="26"/>
  <c r="B346" i="26"/>
  <c r="I346" i="26"/>
  <c r="J346" i="26"/>
  <c r="K346" i="26"/>
  <c r="L346" i="26"/>
  <c r="M346" i="26"/>
  <c r="N346" i="26"/>
  <c r="P346" i="26"/>
  <c r="Q346" i="26"/>
  <c r="R346" i="26"/>
  <c r="S346" i="26"/>
  <c r="T346" i="26"/>
  <c r="U346" i="26"/>
  <c r="V346" i="26"/>
  <c r="W346" i="26"/>
  <c r="A347" i="26"/>
  <c r="B347" i="26"/>
  <c r="I347" i="26"/>
  <c r="J347" i="26"/>
  <c r="K347" i="26"/>
  <c r="L347" i="26"/>
  <c r="M347" i="26"/>
  <c r="N347" i="26"/>
  <c r="P347" i="26"/>
  <c r="Q347" i="26"/>
  <c r="R347" i="26"/>
  <c r="S347" i="26"/>
  <c r="T347" i="26"/>
  <c r="U347" i="26"/>
  <c r="V347" i="26"/>
  <c r="W347" i="26"/>
  <c r="A348" i="26"/>
  <c r="B348" i="26"/>
  <c r="I348" i="26"/>
  <c r="J348" i="26"/>
  <c r="K348" i="26"/>
  <c r="L348" i="26"/>
  <c r="M348" i="26"/>
  <c r="N348" i="26"/>
  <c r="P348" i="26"/>
  <c r="Q348" i="26"/>
  <c r="R348" i="26"/>
  <c r="S348" i="26"/>
  <c r="T348" i="26"/>
  <c r="U348" i="26"/>
  <c r="V348" i="26"/>
  <c r="W348" i="26"/>
  <c r="A349" i="26"/>
  <c r="B349" i="26"/>
  <c r="I349" i="26"/>
  <c r="J349" i="26"/>
  <c r="K349" i="26"/>
  <c r="L349" i="26"/>
  <c r="M349" i="26"/>
  <c r="N349" i="26"/>
  <c r="P349" i="26"/>
  <c r="Q349" i="26"/>
  <c r="R349" i="26"/>
  <c r="S349" i="26"/>
  <c r="T349" i="26"/>
  <c r="U349" i="26"/>
  <c r="V349" i="26"/>
  <c r="W349" i="26"/>
  <c r="A350" i="26"/>
  <c r="B350" i="26"/>
  <c r="I350" i="26"/>
  <c r="J350" i="26"/>
  <c r="K350" i="26"/>
  <c r="L350" i="26"/>
  <c r="M350" i="26"/>
  <c r="N350" i="26"/>
  <c r="P350" i="26"/>
  <c r="Q350" i="26"/>
  <c r="R350" i="26"/>
  <c r="S350" i="26"/>
  <c r="T350" i="26"/>
  <c r="U350" i="26"/>
  <c r="V350" i="26"/>
  <c r="W350" i="26"/>
  <c r="A351" i="26"/>
  <c r="B351" i="26"/>
  <c r="I351" i="26"/>
  <c r="J351" i="26"/>
  <c r="K351" i="26"/>
  <c r="L351" i="26"/>
  <c r="M351" i="26"/>
  <c r="N351" i="26"/>
  <c r="P351" i="26"/>
  <c r="Q351" i="26"/>
  <c r="R351" i="26"/>
  <c r="S351" i="26"/>
  <c r="T351" i="26"/>
  <c r="U351" i="26"/>
  <c r="V351" i="26"/>
  <c r="W351" i="26"/>
  <c r="A352" i="26"/>
  <c r="B352" i="26"/>
  <c r="I352" i="26"/>
  <c r="J352" i="26"/>
  <c r="K352" i="26"/>
  <c r="L352" i="26"/>
  <c r="M352" i="26"/>
  <c r="N352" i="26"/>
  <c r="P352" i="26"/>
  <c r="Q352" i="26"/>
  <c r="R352" i="26"/>
  <c r="S352" i="26"/>
  <c r="T352" i="26"/>
  <c r="U352" i="26"/>
  <c r="V352" i="26"/>
  <c r="W352" i="26"/>
  <c r="A353" i="26"/>
  <c r="B353" i="26"/>
  <c r="I353" i="26"/>
  <c r="J353" i="26"/>
  <c r="K353" i="26"/>
  <c r="L353" i="26"/>
  <c r="M353" i="26"/>
  <c r="N353" i="26"/>
  <c r="P353" i="26"/>
  <c r="Q353" i="26"/>
  <c r="R353" i="26"/>
  <c r="S353" i="26"/>
  <c r="T353" i="26"/>
  <c r="U353" i="26"/>
  <c r="V353" i="26"/>
  <c r="W353" i="26"/>
  <c r="A354" i="26"/>
  <c r="B354" i="26"/>
  <c r="I354" i="26"/>
  <c r="J354" i="26"/>
  <c r="K354" i="26"/>
  <c r="L354" i="26"/>
  <c r="M354" i="26"/>
  <c r="N354" i="26"/>
  <c r="P354" i="26"/>
  <c r="Q354" i="26"/>
  <c r="R354" i="26"/>
  <c r="S354" i="26"/>
  <c r="T354" i="26"/>
  <c r="U354" i="26"/>
  <c r="V354" i="26"/>
  <c r="W354" i="26"/>
  <c r="A355" i="26"/>
  <c r="B355" i="26"/>
  <c r="I355" i="26"/>
  <c r="J355" i="26"/>
  <c r="K355" i="26"/>
  <c r="L355" i="26"/>
  <c r="M355" i="26"/>
  <c r="N355" i="26"/>
  <c r="P355" i="26"/>
  <c r="Q355" i="26"/>
  <c r="R355" i="26"/>
  <c r="S355" i="26"/>
  <c r="T355" i="26"/>
  <c r="U355" i="26"/>
  <c r="V355" i="26"/>
  <c r="W355" i="26"/>
  <c r="A356" i="26"/>
  <c r="B356" i="26"/>
  <c r="I356" i="26"/>
  <c r="J356" i="26"/>
  <c r="K356" i="26"/>
  <c r="L356" i="26"/>
  <c r="M356" i="26"/>
  <c r="N356" i="26"/>
  <c r="P356" i="26"/>
  <c r="Q356" i="26"/>
  <c r="R356" i="26"/>
  <c r="S356" i="26"/>
  <c r="T356" i="26"/>
  <c r="U356" i="26"/>
  <c r="V356" i="26"/>
  <c r="W356" i="26"/>
  <c r="A357" i="26"/>
  <c r="B357" i="26"/>
  <c r="I357" i="26"/>
  <c r="J357" i="26"/>
  <c r="K357" i="26"/>
  <c r="L357" i="26"/>
  <c r="M357" i="26"/>
  <c r="N357" i="26"/>
  <c r="P357" i="26"/>
  <c r="Q357" i="26"/>
  <c r="R357" i="26"/>
  <c r="S357" i="26"/>
  <c r="T357" i="26"/>
  <c r="U357" i="26"/>
  <c r="V357" i="26"/>
  <c r="W357" i="26"/>
  <c r="A358" i="26"/>
  <c r="B358" i="26"/>
  <c r="I358" i="26"/>
  <c r="J358" i="26"/>
  <c r="K358" i="26"/>
  <c r="L358" i="26"/>
  <c r="M358" i="26"/>
  <c r="N358" i="26"/>
  <c r="P358" i="26"/>
  <c r="Q358" i="26"/>
  <c r="R358" i="26"/>
  <c r="S358" i="26"/>
  <c r="T358" i="26"/>
  <c r="U358" i="26"/>
  <c r="V358" i="26"/>
  <c r="W358" i="26"/>
  <c r="A359" i="26"/>
  <c r="B359" i="26"/>
  <c r="I359" i="26"/>
  <c r="J359" i="26"/>
  <c r="K359" i="26"/>
  <c r="L359" i="26"/>
  <c r="M359" i="26"/>
  <c r="N359" i="26"/>
  <c r="P359" i="26"/>
  <c r="Q359" i="26"/>
  <c r="R359" i="26"/>
  <c r="S359" i="26"/>
  <c r="T359" i="26"/>
  <c r="U359" i="26"/>
  <c r="V359" i="26"/>
  <c r="W359" i="26"/>
  <c r="A360" i="26"/>
  <c r="B360" i="26"/>
  <c r="I360" i="26"/>
  <c r="J360" i="26"/>
  <c r="K360" i="26"/>
  <c r="L360" i="26"/>
  <c r="M360" i="26"/>
  <c r="N360" i="26"/>
  <c r="P360" i="26"/>
  <c r="Q360" i="26"/>
  <c r="R360" i="26"/>
  <c r="S360" i="26"/>
  <c r="T360" i="26"/>
  <c r="U360" i="26"/>
  <c r="V360" i="26"/>
  <c r="W360" i="26"/>
  <c r="A361" i="26"/>
  <c r="B361" i="26"/>
  <c r="I361" i="26"/>
  <c r="J361" i="26"/>
  <c r="K361" i="26"/>
  <c r="L361" i="26"/>
  <c r="M361" i="26"/>
  <c r="N361" i="26"/>
  <c r="P361" i="26"/>
  <c r="Q361" i="26"/>
  <c r="R361" i="26"/>
  <c r="S361" i="26"/>
  <c r="T361" i="26"/>
  <c r="U361" i="26"/>
  <c r="V361" i="26"/>
  <c r="W361" i="26"/>
  <c r="A362" i="26"/>
  <c r="B362" i="26"/>
  <c r="I362" i="26"/>
  <c r="J362" i="26"/>
  <c r="K362" i="26"/>
  <c r="L362" i="26"/>
  <c r="M362" i="26"/>
  <c r="N362" i="26"/>
  <c r="P362" i="26"/>
  <c r="Q362" i="26"/>
  <c r="R362" i="26"/>
  <c r="S362" i="26"/>
  <c r="T362" i="26"/>
  <c r="U362" i="26"/>
  <c r="V362" i="26"/>
  <c r="W362" i="26"/>
  <c r="A363" i="26"/>
  <c r="B363" i="26"/>
  <c r="I363" i="26"/>
  <c r="J363" i="26"/>
  <c r="K363" i="26"/>
  <c r="L363" i="26"/>
  <c r="M363" i="26"/>
  <c r="N363" i="26"/>
  <c r="P363" i="26"/>
  <c r="Q363" i="26"/>
  <c r="R363" i="26"/>
  <c r="S363" i="26"/>
  <c r="T363" i="26"/>
  <c r="U363" i="26"/>
  <c r="V363" i="26"/>
  <c r="W363" i="26"/>
  <c r="A364" i="26"/>
  <c r="B364" i="26"/>
  <c r="I364" i="26"/>
  <c r="J364" i="26"/>
  <c r="K364" i="26"/>
  <c r="L364" i="26"/>
  <c r="M364" i="26"/>
  <c r="N364" i="26"/>
  <c r="P364" i="26"/>
  <c r="Q364" i="26"/>
  <c r="R364" i="26"/>
  <c r="S364" i="26"/>
  <c r="T364" i="26"/>
  <c r="U364" i="26"/>
  <c r="V364" i="26"/>
  <c r="W364" i="26"/>
  <c r="A365" i="26"/>
  <c r="B365" i="26"/>
  <c r="I365" i="26"/>
  <c r="J365" i="26"/>
  <c r="K365" i="26"/>
  <c r="L365" i="26"/>
  <c r="M365" i="26"/>
  <c r="N365" i="26"/>
  <c r="P365" i="26"/>
  <c r="Q365" i="26"/>
  <c r="R365" i="26"/>
  <c r="S365" i="26"/>
  <c r="T365" i="26"/>
  <c r="U365" i="26"/>
  <c r="V365" i="26"/>
  <c r="W365" i="26"/>
  <c r="A366" i="26"/>
  <c r="B366" i="26"/>
  <c r="I366" i="26"/>
  <c r="J366" i="26"/>
  <c r="K366" i="26"/>
  <c r="L366" i="26"/>
  <c r="M366" i="26"/>
  <c r="N366" i="26"/>
  <c r="P366" i="26"/>
  <c r="Q366" i="26"/>
  <c r="R366" i="26"/>
  <c r="S366" i="26"/>
  <c r="T366" i="26"/>
  <c r="U366" i="26"/>
  <c r="V366" i="26"/>
  <c r="W366" i="26"/>
  <c r="A367" i="26"/>
  <c r="B367" i="26"/>
  <c r="I367" i="26"/>
  <c r="J367" i="26"/>
  <c r="K367" i="26"/>
  <c r="L367" i="26"/>
  <c r="M367" i="26"/>
  <c r="N367" i="26"/>
  <c r="P367" i="26"/>
  <c r="Q367" i="26"/>
  <c r="R367" i="26"/>
  <c r="S367" i="26"/>
  <c r="T367" i="26"/>
  <c r="U367" i="26"/>
  <c r="V367" i="26"/>
  <c r="W367" i="26"/>
  <c r="A368" i="26"/>
  <c r="B368" i="26"/>
  <c r="I368" i="26"/>
  <c r="J368" i="26"/>
  <c r="K368" i="26"/>
  <c r="L368" i="26"/>
  <c r="M368" i="26"/>
  <c r="N368" i="26"/>
  <c r="P368" i="26"/>
  <c r="Q368" i="26"/>
  <c r="R368" i="26"/>
  <c r="S368" i="26"/>
  <c r="T368" i="26"/>
  <c r="U368" i="26"/>
  <c r="V368" i="26"/>
  <c r="W368" i="26"/>
  <c r="A369" i="26"/>
  <c r="B369" i="26"/>
  <c r="I369" i="26"/>
  <c r="J369" i="26"/>
  <c r="K369" i="26"/>
  <c r="L369" i="26"/>
  <c r="M369" i="26"/>
  <c r="N369" i="26"/>
  <c r="P369" i="26"/>
  <c r="Q369" i="26"/>
  <c r="R369" i="26"/>
  <c r="S369" i="26"/>
  <c r="T369" i="26"/>
  <c r="U369" i="26"/>
  <c r="V369" i="26"/>
  <c r="W369" i="26"/>
  <c r="A370" i="26"/>
  <c r="B370" i="26"/>
  <c r="I370" i="26"/>
  <c r="J370" i="26"/>
  <c r="K370" i="26"/>
  <c r="L370" i="26"/>
  <c r="M370" i="26"/>
  <c r="N370" i="26"/>
  <c r="P370" i="26"/>
  <c r="Q370" i="26"/>
  <c r="R370" i="26"/>
  <c r="S370" i="26"/>
  <c r="T370" i="26"/>
  <c r="U370" i="26"/>
  <c r="V370" i="26"/>
  <c r="W370" i="26"/>
  <c r="A371" i="26"/>
  <c r="B371" i="26"/>
  <c r="I371" i="26"/>
  <c r="J371" i="26"/>
  <c r="K371" i="26"/>
  <c r="L371" i="26"/>
  <c r="M371" i="26"/>
  <c r="N371" i="26"/>
  <c r="P371" i="26"/>
  <c r="Q371" i="26"/>
  <c r="R371" i="26"/>
  <c r="S371" i="26"/>
  <c r="T371" i="26"/>
  <c r="U371" i="26"/>
  <c r="V371" i="26"/>
  <c r="W371" i="26"/>
  <c r="B1" i="4"/>
  <c r="C1" i="4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K2" i="4"/>
  <c r="K3" i="4"/>
  <c r="L3" i="4"/>
  <c r="T3" i="4"/>
  <c r="B6" i="4"/>
  <c r="I6" i="4"/>
  <c r="J6" i="4"/>
  <c r="K6" i="4"/>
  <c r="L6" i="4"/>
  <c r="M6" i="4"/>
  <c r="N6" i="4"/>
  <c r="P6" i="4"/>
  <c r="Q6" i="4"/>
  <c r="R6" i="4"/>
  <c r="S6" i="4"/>
  <c r="T6" i="4"/>
  <c r="U6" i="4"/>
  <c r="V6" i="4"/>
  <c r="W6" i="4"/>
  <c r="A7" i="4"/>
  <c r="B7" i="4"/>
  <c r="I7" i="4"/>
  <c r="J7" i="4"/>
  <c r="K7" i="4"/>
  <c r="L7" i="4"/>
  <c r="M7" i="4"/>
  <c r="N7" i="4"/>
  <c r="P7" i="4"/>
  <c r="Q7" i="4"/>
  <c r="R7" i="4"/>
  <c r="S7" i="4"/>
  <c r="T7" i="4"/>
  <c r="U7" i="4"/>
  <c r="V7" i="4"/>
  <c r="W7" i="4"/>
  <c r="A8" i="4"/>
  <c r="B8" i="4"/>
  <c r="I8" i="4"/>
  <c r="J8" i="4"/>
  <c r="K8" i="4"/>
  <c r="L8" i="4"/>
  <c r="M8" i="4"/>
  <c r="N8" i="4"/>
  <c r="P8" i="4"/>
  <c r="Q8" i="4"/>
  <c r="R8" i="4"/>
  <c r="S8" i="4"/>
  <c r="T8" i="4"/>
  <c r="U8" i="4"/>
  <c r="V8" i="4"/>
  <c r="W8" i="4"/>
  <c r="A9" i="4"/>
  <c r="B9" i="4"/>
  <c r="I9" i="4"/>
  <c r="J9" i="4"/>
  <c r="K9" i="4"/>
  <c r="L9" i="4"/>
  <c r="M9" i="4"/>
  <c r="N9" i="4"/>
  <c r="P9" i="4"/>
  <c r="Q9" i="4"/>
  <c r="R9" i="4"/>
  <c r="S9" i="4"/>
  <c r="T9" i="4"/>
  <c r="U9" i="4"/>
  <c r="V9" i="4"/>
  <c r="W9" i="4"/>
  <c r="A10" i="4"/>
  <c r="B10" i="4"/>
  <c r="I10" i="4"/>
  <c r="J10" i="4"/>
  <c r="K10" i="4"/>
  <c r="L10" i="4"/>
  <c r="M10" i="4"/>
  <c r="N10" i="4"/>
  <c r="P10" i="4"/>
  <c r="Q10" i="4"/>
  <c r="R10" i="4"/>
  <c r="S10" i="4"/>
  <c r="T10" i="4"/>
  <c r="U10" i="4"/>
  <c r="V10" i="4"/>
  <c r="W10" i="4"/>
  <c r="A11" i="4"/>
  <c r="B11" i="4"/>
  <c r="I11" i="4"/>
  <c r="J11" i="4"/>
  <c r="K11" i="4"/>
  <c r="L11" i="4"/>
  <c r="M11" i="4"/>
  <c r="N11" i="4"/>
  <c r="P11" i="4"/>
  <c r="Q11" i="4"/>
  <c r="R11" i="4"/>
  <c r="S11" i="4"/>
  <c r="T11" i="4"/>
  <c r="U11" i="4"/>
  <c r="V11" i="4"/>
  <c r="W11" i="4"/>
  <c r="A12" i="4"/>
  <c r="B12" i="4"/>
  <c r="I12" i="4"/>
  <c r="J12" i="4"/>
  <c r="K12" i="4"/>
  <c r="L12" i="4"/>
  <c r="M12" i="4"/>
  <c r="N12" i="4"/>
  <c r="P12" i="4"/>
  <c r="Q12" i="4"/>
  <c r="R12" i="4"/>
  <c r="S12" i="4"/>
  <c r="T12" i="4"/>
  <c r="U12" i="4"/>
  <c r="V12" i="4"/>
  <c r="W12" i="4"/>
  <c r="A13" i="4"/>
  <c r="B13" i="4"/>
  <c r="I13" i="4"/>
  <c r="J13" i="4"/>
  <c r="K13" i="4"/>
  <c r="L13" i="4"/>
  <c r="M13" i="4"/>
  <c r="N13" i="4"/>
  <c r="P13" i="4"/>
  <c r="Q13" i="4"/>
  <c r="R13" i="4"/>
  <c r="S13" i="4"/>
  <c r="T13" i="4"/>
  <c r="U13" i="4"/>
  <c r="V13" i="4"/>
  <c r="W13" i="4"/>
  <c r="A14" i="4"/>
  <c r="B14" i="4"/>
  <c r="I14" i="4"/>
  <c r="J14" i="4"/>
  <c r="K14" i="4"/>
  <c r="L14" i="4"/>
  <c r="M14" i="4"/>
  <c r="N14" i="4"/>
  <c r="P14" i="4"/>
  <c r="Q14" i="4"/>
  <c r="R14" i="4"/>
  <c r="S14" i="4"/>
  <c r="T14" i="4"/>
  <c r="U14" i="4"/>
  <c r="V14" i="4"/>
  <c r="W14" i="4"/>
  <c r="A15" i="4"/>
  <c r="B15" i="4"/>
  <c r="I15" i="4"/>
  <c r="J15" i="4"/>
  <c r="K15" i="4"/>
  <c r="L15" i="4"/>
  <c r="M15" i="4"/>
  <c r="N15" i="4"/>
  <c r="P15" i="4"/>
  <c r="Q15" i="4"/>
  <c r="R15" i="4"/>
  <c r="S15" i="4"/>
  <c r="T15" i="4"/>
  <c r="U15" i="4"/>
  <c r="V15" i="4"/>
  <c r="W15" i="4"/>
  <c r="A16" i="4"/>
  <c r="B16" i="4"/>
  <c r="I16" i="4"/>
  <c r="J16" i="4"/>
  <c r="K16" i="4"/>
  <c r="L16" i="4"/>
  <c r="M16" i="4"/>
  <c r="N16" i="4"/>
  <c r="P16" i="4"/>
  <c r="Q16" i="4"/>
  <c r="R16" i="4"/>
  <c r="S16" i="4"/>
  <c r="T16" i="4"/>
  <c r="U16" i="4"/>
  <c r="V16" i="4"/>
  <c r="W16" i="4"/>
  <c r="A17" i="4"/>
  <c r="B17" i="4"/>
  <c r="I17" i="4"/>
  <c r="J17" i="4"/>
  <c r="K17" i="4"/>
  <c r="L17" i="4"/>
  <c r="M17" i="4"/>
  <c r="N17" i="4"/>
  <c r="P17" i="4"/>
  <c r="Q17" i="4"/>
  <c r="R17" i="4"/>
  <c r="S17" i="4"/>
  <c r="T17" i="4"/>
  <c r="U17" i="4"/>
  <c r="V17" i="4"/>
  <c r="W17" i="4"/>
  <c r="A18" i="4"/>
  <c r="B18" i="4"/>
  <c r="I18" i="4"/>
  <c r="J18" i="4"/>
  <c r="K18" i="4"/>
  <c r="L18" i="4"/>
  <c r="M18" i="4"/>
  <c r="N18" i="4"/>
  <c r="P18" i="4"/>
  <c r="Q18" i="4"/>
  <c r="R18" i="4"/>
  <c r="S18" i="4"/>
  <c r="T18" i="4"/>
  <c r="U18" i="4"/>
  <c r="V18" i="4"/>
  <c r="W18" i="4"/>
  <c r="A19" i="4"/>
  <c r="B19" i="4"/>
  <c r="I19" i="4"/>
  <c r="J19" i="4"/>
  <c r="K19" i="4"/>
  <c r="L19" i="4"/>
  <c r="M19" i="4"/>
  <c r="N19" i="4"/>
  <c r="P19" i="4"/>
  <c r="Q19" i="4"/>
  <c r="R19" i="4"/>
  <c r="S19" i="4"/>
  <c r="T19" i="4"/>
  <c r="U19" i="4"/>
  <c r="V19" i="4"/>
  <c r="W19" i="4"/>
  <c r="A20" i="4"/>
  <c r="B20" i="4"/>
  <c r="I20" i="4"/>
  <c r="J20" i="4"/>
  <c r="K20" i="4"/>
  <c r="L20" i="4"/>
  <c r="M20" i="4"/>
  <c r="N20" i="4"/>
  <c r="P20" i="4"/>
  <c r="Q20" i="4"/>
  <c r="R20" i="4"/>
  <c r="S20" i="4"/>
  <c r="T20" i="4"/>
  <c r="U20" i="4"/>
  <c r="V20" i="4"/>
  <c r="W20" i="4"/>
  <c r="A21" i="4"/>
  <c r="B21" i="4"/>
  <c r="I21" i="4"/>
  <c r="J21" i="4"/>
  <c r="K21" i="4"/>
  <c r="L21" i="4"/>
  <c r="M21" i="4"/>
  <c r="N21" i="4"/>
  <c r="P21" i="4"/>
  <c r="Q21" i="4"/>
  <c r="R21" i="4"/>
  <c r="S21" i="4"/>
  <c r="T21" i="4"/>
  <c r="U21" i="4"/>
  <c r="V21" i="4"/>
  <c r="W21" i="4"/>
  <c r="A22" i="4"/>
  <c r="B22" i="4"/>
  <c r="I22" i="4"/>
  <c r="J22" i="4"/>
  <c r="K22" i="4"/>
  <c r="L22" i="4"/>
  <c r="M22" i="4"/>
  <c r="N22" i="4"/>
  <c r="P22" i="4"/>
  <c r="Q22" i="4"/>
  <c r="R22" i="4"/>
  <c r="S22" i="4"/>
  <c r="T22" i="4"/>
  <c r="U22" i="4"/>
  <c r="V22" i="4"/>
  <c r="W22" i="4"/>
  <c r="A23" i="4"/>
  <c r="B23" i="4"/>
  <c r="I23" i="4"/>
  <c r="J23" i="4"/>
  <c r="K23" i="4"/>
  <c r="L23" i="4"/>
  <c r="M23" i="4"/>
  <c r="N23" i="4"/>
  <c r="P23" i="4"/>
  <c r="Q23" i="4"/>
  <c r="R23" i="4"/>
  <c r="S23" i="4"/>
  <c r="T23" i="4"/>
  <c r="U23" i="4"/>
  <c r="V23" i="4"/>
  <c r="W23" i="4"/>
  <c r="A24" i="4"/>
  <c r="B24" i="4"/>
  <c r="I24" i="4"/>
  <c r="J24" i="4"/>
  <c r="K24" i="4"/>
  <c r="L24" i="4"/>
  <c r="M24" i="4"/>
  <c r="N24" i="4"/>
  <c r="P24" i="4"/>
  <c r="Q24" i="4"/>
  <c r="R24" i="4"/>
  <c r="S24" i="4"/>
  <c r="T24" i="4"/>
  <c r="U24" i="4"/>
  <c r="V24" i="4"/>
  <c r="W24" i="4"/>
  <c r="A25" i="4"/>
  <c r="B25" i="4"/>
  <c r="I25" i="4"/>
  <c r="J25" i="4"/>
  <c r="K25" i="4"/>
  <c r="L25" i="4"/>
  <c r="M25" i="4"/>
  <c r="N25" i="4"/>
  <c r="P25" i="4"/>
  <c r="Q25" i="4"/>
  <c r="R25" i="4"/>
  <c r="S25" i="4"/>
  <c r="T25" i="4"/>
  <c r="U25" i="4"/>
  <c r="V25" i="4"/>
  <c r="W25" i="4"/>
  <c r="A26" i="4"/>
  <c r="B26" i="4"/>
  <c r="I26" i="4"/>
  <c r="J26" i="4"/>
  <c r="K26" i="4"/>
  <c r="L26" i="4"/>
  <c r="M26" i="4"/>
  <c r="N26" i="4"/>
  <c r="P26" i="4"/>
  <c r="Q26" i="4"/>
  <c r="R26" i="4"/>
  <c r="S26" i="4"/>
  <c r="T26" i="4"/>
  <c r="U26" i="4"/>
  <c r="V26" i="4"/>
  <c r="W26" i="4"/>
  <c r="A27" i="4"/>
  <c r="B27" i="4"/>
  <c r="I27" i="4"/>
  <c r="J27" i="4"/>
  <c r="K27" i="4"/>
  <c r="L27" i="4"/>
  <c r="M27" i="4"/>
  <c r="N27" i="4"/>
  <c r="P27" i="4"/>
  <c r="Q27" i="4"/>
  <c r="R27" i="4"/>
  <c r="S27" i="4"/>
  <c r="T27" i="4"/>
  <c r="U27" i="4"/>
  <c r="V27" i="4"/>
  <c r="W27" i="4"/>
  <c r="A28" i="4"/>
  <c r="B28" i="4"/>
  <c r="I28" i="4"/>
  <c r="J28" i="4"/>
  <c r="K28" i="4"/>
  <c r="L28" i="4"/>
  <c r="M28" i="4"/>
  <c r="N28" i="4"/>
  <c r="P28" i="4"/>
  <c r="Q28" i="4"/>
  <c r="R28" i="4"/>
  <c r="S28" i="4"/>
  <c r="T28" i="4"/>
  <c r="U28" i="4"/>
  <c r="V28" i="4"/>
  <c r="W28" i="4"/>
  <c r="A29" i="4"/>
  <c r="B29" i="4"/>
  <c r="I29" i="4"/>
  <c r="J29" i="4"/>
  <c r="K29" i="4"/>
  <c r="L29" i="4"/>
  <c r="M29" i="4"/>
  <c r="N29" i="4"/>
  <c r="P29" i="4"/>
  <c r="Q29" i="4"/>
  <c r="R29" i="4"/>
  <c r="S29" i="4"/>
  <c r="T29" i="4"/>
  <c r="U29" i="4"/>
  <c r="V29" i="4"/>
  <c r="W29" i="4"/>
  <c r="A30" i="4"/>
  <c r="B30" i="4"/>
  <c r="I30" i="4"/>
  <c r="J30" i="4"/>
  <c r="K30" i="4"/>
  <c r="L30" i="4"/>
  <c r="M30" i="4"/>
  <c r="N30" i="4"/>
  <c r="P30" i="4"/>
  <c r="Q30" i="4"/>
  <c r="R30" i="4"/>
  <c r="S30" i="4"/>
  <c r="T30" i="4"/>
  <c r="U30" i="4"/>
  <c r="V30" i="4"/>
  <c r="W30" i="4"/>
  <c r="A31" i="4"/>
  <c r="B31" i="4"/>
  <c r="I31" i="4"/>
  <c r="J31" i="4"/>
  <c r="K31" i="4"/>
  <c r="L31" i="4"/>
  <c r="M31" i="4"/>
  <c r="N31" i="4"/>
  <c r="P31" i="4"/>
  <c r="Q31" i="4"/>
  <c r="R31" i="4"/>
  <c r="S31" i="4"/>
  <c r="T31" i="4"/>
  <c r="U31" i="4"/>
  <c r="V31" i="4"/>
  <c r="W31" i="4"/>
  <c r="A32" i="4"/>
  <c r="B32" i="4"/>
  <c r="I32" i="4"/>
  <c r="J32" i="4"/>
  <c r="K32" i="4"/>
  <c r="L32" i="4"/>
  <c r="M32" i="4"/>
  <c r="N32" i="4"/>
  <c r="P32" i="4"/>
  <c r="Q32" i="4"/>
  <c r="R32" i="4"/>
  <c r="S32" i="4"/>
  <c r="T32" i="4"/>
  <c r="U32" i="4"/>
  <c r="V32" i="4"/>
  <c r="W32" i="4"/>
  <c r="A33" i="4"/>
  <c r="B33" i="4"/>
  <c r="I33" i="4"/>
  <c r="J33" i="4"/>
  <c r="K33" i="4"/>
  <c r="L33" i="4"/>
  <c r="M33" i="4"/>
  <c r="N33" i="4"/>
  <c r="P33" i="4"/>
  <c r="Q33" i="4"/>
  <c r="R33" i="4"/>
  <c r="S33" i="4"/>
  <c r="T33" i="4"/>
  <c r="U33" i="4"/>
  <c r="V33" i="4"/>
  <c r="W33" i="4"/>
  <c r="A34" i="4"/>
  <c r="B34" i="4"/>
  <c r="I34" i="4"/>
  <c r="J34" i="4"/>
  <c r="K34" i="4"/>
  <c r="L34" i="4"/>
  <c r="M34" i="4"/>
  <c r="N34" i="4"/>
  <c r="P34" i="4"/>
  <c r="Q34" i="4"/>
  <c r="R34" i="4"/>
  <c r="S34" i="4"/>
  <c r="T34" i="4"/>
  <c r="U34" i="4"/>
  <c r="V34" i="4"/>
  <c r="W34" i="4"/>
  <c r="A35" i="4"/>
  <c r="B35" i="4"/>
  <c r="I35" i="4"/>
  <c r="J35" i="4"/>
  <c r="K35" i="4"/>
  <c r="L35" i="4"/>
  <c r="M35" i="4"/>
  <c r="N35" i="4"/>
  <c r="P35" i="4"/>
  <c r="Q35" i="4"/>
  <c r="R35" i="4"/>
  <c r="S35" i="4"/>
  <c r="T35" i="4"/>
  <c r="U35" i="4"/>
  <c r="V35" i="4"/>
  <c r="W35" i="4"/>
  <c r="A36" i="4"/>
  <c r="B36" i="4"/>
  <c r="I36" i="4"/>
  <c r="J36" i="4"/>
  <c r="K36" i="4"/>
  <c r="L36" i="4"/>
  <c r="M36" i="4"/>
  <c r="N36" i="4"/>
  <c r="P36" i="4"/>
  <c r="Q36" i="4"/>
  <c r="R36" i="4"/>
  <c r="S36" i="4"/>
  <c r="T36" i="4"/>
  <c r="U36" i="4"/>
  <c r="V36" i="4"/>
  <c r="W36" i="4"/>
  <c r="A37" i="4"/>
  <c r="B37" i="4"/>
  <c r="I37" i="4"/>
  <c r="J37" i="4"/>
  <c r="K37" i="4"/>
  <c r="L37" i="4"/>
  <c r="M37" i="4"/>
  <c r="N37" i="4"/>
  <c r="P37" i="4"/>
  <c r="Q37" i="4"/>
  <c r="R37" i="4"/>
  <c r="S37" i="4"/>
  <c r="T37" i="4"/>
  <c r="U37" i="4"/>
  <c r="V37" i="4"/>
  <c r="W37" i="4"/>
  <c r="A38" i="4"/>
  <c r="B38" i="4"/>
  <c r="I38" i="4"/>
  <c r="J38" i="4"/>
  <c r="K38" i="4"/>
  <c r="L38" i="4"/>
  <c r="M38" i="4"/>
  <c r="N38" i="4"/>
  <c r="P38" i="4"/>
  <c r="Q38" i="4"/>
  <c r="R38" i="4"/>
  <c r="S38" i="4"/>
  <c r="T38" i="4"/>
  <c r="U38" i="4"/>
  <c r="V38" i="4"/>
  <c r="W38" i="4"/>
  <c r="A39" i="4"/>
  <c r="B39" i="4"/>
  <c r="I39" i="4"/>
  <c r="J39" i="4"/>
  <c r="K39" i="4"/>
  <c r="L39" i="4"/>
  <c r="M39" i="4"/>
  <c r="N39" i="4"/>
  <c r="P39" i="4"/>
  <c r="Q39" i="4"/>
  <c r="R39" i="4"/>
  <c r="S39" i="4"/>
  <c r="T39" i="4"/>
  <c r="U39" i="4"/>
  <c r="V39" i="4"/>
  <c r="W39" i="4"/>
  <c r="A40" i="4"/>
  <c r="B40" i="4"/>
  <c r="I40" i="4"/>
  <c r="J40" i="4"/>
  <c r="K40" i="4"/>
  <c r="L40" i="4"/>
  <c r="M40" i="4"/>
  <c r="N40" i="4"/>
  <c r="P40" i="4"/>
  <c r="Q40" i="4"/>
  <c r="R40" i="4"/>
  <c r="S40" i="4"/>
  <c r="T40" i="4"/>
  <c r="U40" i="4"/>
  <c r="V40" i="4"/>
  <c r="W40" i="4"/>
  <c r="A41" i="4"/>
  <c r="B41" i="4"/>
  <c r="I41" i="4"/>
  <c r="J41" i="4"/>
  <c r="K41" i="4"/>
  <c r="L41" i="4"/>
  <c r="M41" i="4"/>
  <c r="N41" i="4"/>
  <c r="P41" i="4"/>
  <c r="Q41" i="4"/>
  <c r="R41" i="4"/>
  <c r="S41" i="4"/>
  <c r="T41" i="4"/>
  <c r="U41" i="4"/>
  <c r="V41" i="4"/>
  <c r="W41" i="4"/>
  <c r="A42" i="4"/>
  <c r="B42" i="4"/>
  <c r="I42" i="4"/>
  <c r="J42" i="4"/>
  <c r="K42" i="4"/>
  <c r="L42" i="4"/>
  <c r="M42" i="4"/>
  <c r="N42" i="4"/>
  <c r="P42" i="4"/>
  <c r="Q42" i="4"/>
  <c r="R42" i="4"/>
  <c r="S42" i="4"/>
  <c r="T42" i="4"/>
  <c r="U42" i="4"/>
  <c r="V42" i="4"/>
  <c r="W42" i="4"/>
  <c r="A43" i="4"/>
  <c r="B43" i="4"/>
  <c r="I43" i="4"/>
  <c r="J43" i="4"/>
  <c r="K43" i="4"/>
  <c r="L43" i="4"/>
  <c r="M43" i="4"/>
  <c r="N43" i="4"/>
  <c r="P43" i="4"/>
  <c r="Q43" i="4"/>
  <c r="R43" i="4"/>
  <c r="S43" i="4"/>
  <c r="T43" i="4"/>
  <c r="U43" i="4"/>
  <c r="V43" i="4"/>
  <c r="W43" i="4"/>
  <c r="A44" i="4"/>
  <c r="B44" i="4"/>
  <c r="I44" i="4"/>
  <c r="J44" i="4"/>
  <c r="K44" i="4"/>
  <c r="L44" i="4"/>
  <c r="M44" i="4"/>
  <c r="N44" i="4"/>
  <c r="P44" i="4"/>
  <c r="Q44" i="4"/>
  <c r="R44" i="4"/>
  <c r="S44" i="4"/>
  <c r="T44" i="4"/>
  <c r="U44" i="4"/>
  <c r="V44" i="4"/>
  <c r="W44" i="4"/>
  <c r="A45" i="4"/>
  <c r="B45" i="4"/>
  <c r="I45" i="4"/>
  <c r="J45" i="4"/>
  <c r="K45" i="4"/>
  <c r="L45" i="4"/>
  <c r="M45" i="4"/>
  <c r="N45" i="4"/>
  <c r="P45" i="4"/>
  <c r="Q45" i="4"/>
  <c r="R45" i="4"/>
  <c r="S45" i="4"/>
  <c r="T45" i="4"/>
  <c r="U45" i="4"/>
  <c r="V45" i="4"/>
  <c r="W45" i="4"/>
  <c r="A46" i="4"/>
  <c r="B46" i="4"/>
  <c r="I46" i="4"/>
  <c r="J46" i="4"/>
  <c r="K46" i="4"/>
  <c r="L46" i="4"/>
  <c r="M46" i="4"/>
  <c r="N46" i="4"/>
  <c r="P46" i="4"/>
  <c r="Q46" i="4"/>
  <c r="R46" i="4"/>
  <c r="S46" i="4"/>
  <c r="T46" i="4"/>
  <c r="U46" i="4"/>
  <c r="V46" i="4"/>
  <c r="W46" i="4"/>
  <c r="A47" i="4"/>
  <c r="B47" i="4"/>
  <c r="I47" i="4"/>
  <c r="J47" i="4"/>
  <c r="K47" i="4"/>
  <c r="L47" i="4"/>
  <c r="M47" i="4"/>
  <c r="N47" i="4"/>
  <c r="P47" i="4"/>
  <c r="Q47" i="4"/>
  <c r="R47" i="4"/>
  <c r="S47" i="4"/>
  <c r="T47" i="4"/>
  <c r="U47" i="4"/>
  <c r="V47" i="4"/>
  <c r="W47" i="4"/>
  <c r="A48" i="4"/>
  <c r="B48" i="4"/>
  <c r="I48" i="4"/>
  <c r="J48" i="4"/>
  <c r="K48" i="4"/>
  <c r="L48" i="4"/>
  <c r="M48" i="4"/>
  <c r="N48" i="4"/>
  <c r="P48" i="4"/>
  <c r="Q48" i="4"/>
  <c r="R48" i="4"/>
  <c r="S48" i="4"/>
  <c r="T48" i="4"/>
  <c r="U48" i="4"/>
  <c r="V48" i="4"/>
  <c r="W48" i="4"/>
  <c r="A49" i="4"/>
  <c r="B49" i="4"/>
  <c r="I49" i="4"/>
  <c r="J49" i="4"/>
  <c r="K49" i="4"/>
  <c r="L49" i="4"/>
  <c r="M49" i="4"/>
  <c r="N49" i="4"/>
  <c r="P49" i="4"/>
  <c r="Q49" i="4"/>
  <c r="R49" i="4"/>
  <c r="S49" i="4"/>
  <c r="T49" i="4"/>
  <c r="U49" i="4"/>
  <c r="V49" i="4"/>
  <c r="W49" i="4"/>
  <c r="A50" i="4"/>
  <c r="B50" i="4"/>
  <c r="I50" i="4"/>
  <c r="J50" i="4"/>
  <c r="K50" i="4"/>
  <c r="L50" i="4"/>
  <c r="M50" i="4"/>
  <c r="N50" i="4"/>
  <c r="P50" i="4"/>
  <c r="Q50" i="4"/>
  <c r="R50" i="4"/>
  <c r="S50" i="4"/>
  <c r="T50" i="4"/>
  <c r="U50" i="4"/>
  <c r="V50" i="4"/>
  <c r="W50" i="4"/>
  <c r="A51" i="4"/>
  <c r="B51" i="4"/>
  <c r="I51" i="4"/>
  <c r="J51" i="4"/>
  <c r="K51" i="4"/>
  <c r="L51" i="4"/>
  <c r="M51" i="4"/>
  <c r="N51" i="4"/>
  <c r="P51" i="4"/>
  <c r="Q51" i="4"/>
  <c r="R51" i="4"/>
  <c r="S51" i="4"/>
  <c r="T51" i="4"/>
  <c r="U51" i="4"/>
  <c r="V51" i="4"/>
  <c r="W51" i="4"/>
  <c r="A52" i="4"/>
  <c r="B52" i="4"/>
  <c r="I52" i="4"/>
  <c r="J52" i="4"/>
  <c r="K52" i="4"/>
  <c r="L52" i="4"/>
  <c r="M52" i="4"/>
  <c r="N52" i="4"/>
  <c r="P52" i="4"/>
  <c r="Q52" i="4"/>
  <c r="R52" i="4"/>
  <c r="S52" i="4"/>
  <c r="T52" i="4"/>
  <c r="U52" i="4"/>
  <c r="V52" i="4"/>
  <c r="W52" i="4"/>
  <c r="A53" i="4"/>
  <c r="B53" i="4"/>
  <c r="I53" i="4"/>
  <c r="J53" i="4"/>
  <c r="K53" i="4"/>
  <c r="L53" i="4"/>
  <c r="M53" i="4"/>
  <c r="N53" i="4"/>
  <c r="P53" i="4"/>
  <c r="Q53" i="4"/>
  <c r="R53" i="4"/>
  <c r="S53" i="4"/>
  <c r="T53" i="4"/>
  <c r="U53" i="4"/>
  <c r="V53" i="4"/>
  <c r="W53" i="4"/>
  <c r="A54" i="4"/>
  <c r="B54" i="4"/>
  <c r="I54" i="4"/>
  <c r="J54" i="4"/>
  <c r="K54" i="4"/>
  <c r="L54" i="4"/>
  <c r="M54" i="4"/>
  <c r="N54" i="4"/>
  <c r="P54" i="4"/>
  <c r="Q54" i="4"/>
  <c r="R54" i="4"/>
  <c r="S54" i="4"/>
  <c r="T54" i="4"/>
  <c r="U54" i="4"/>
  <c r="V54" i="4"/>
  <c r="W54" i="4"/>
  <c r="A55" i="4"/>
  <c r="B55" i="4"/>
  <c r="I55" i="4"/>
  <c r="J55" i="4"/>
  <c r="K55" i="4"/>
  <c r="L55" i="4"/>
  <c r="M55" i="4"/>
  <c r="N55" i="4"/>
  <c r="P55" i="4"/>
  <c r="Q55" i="4"/>
  <c r="R55" i="4"/>
  <c r="S55" i="4"/>
  <c r="T55" i="4"/>
  <c r="U55" i="4"/>
  <c r="V55" i="4"/>
  <c r="W55" i="4"/>
  <c r="A56" i="4"/>
  <c r="B56" i="4"/>
  <c r="I56" i="4"/>
  <c r="J56" i="4"/>
  <c r="K56" i="4"/>
  <c r="L56" i="4"/>
  <c r="M56" i="4"/>
  <c r="N56" i="4"/>
  <c r="P56" i="4"/>
  <c r="Q56" i="4"/>
  <c r="R56" i="4"/>
  <c r="S56" i="4"/>
  <c r="T56" i="4"/>
  <c r="U56" i="4"/>
  <c r="V56" i="4"/>
  <c r="W56" i="4"/>
  <c r="A57" i="4"/>
  <c r="B57" i="4"/>
  <c r="I57" i="4"/>
  <c r="J57" i="4"/>
  <c r="K57" i="4"/>
  <c r="L57" i="4"/>
  <c r="M57" i="4"/>
  <c r="N57" i="4"/>
  <c r="P57" i="4"/>
  <c r="Q57" i="4"/>
  <c r="R57" i="4"/>
  <c r="S57" i="4"/>
  <c r="T57" i="4"/>
  <c r="U57" i="4"/>
  <c r="V57" i="4"/>
  <c r="W57" i="4"/>
  <c r="A58" i="4"/>
  <c r="B58" i="4"/>
  <c r="I58" i="4"/>
  <c r="J58" i="4"/>
  <c r="K58" i="4"/>
  <c r="L58" i="4"/>
  <c r="M58" i="4"/>
  <c r="N58" i="4"/>
  <c r="P58" i="4"/>
  <c r="Q58" i="4"/>
  <c r="R58" i="4"/>
  <c r="S58" i="4"/>
  <c r="T58" i="4"/>
  <c r="U58" i="4"/>
  <c r="V58" i="4"/>
  <c r="W58" i="4"/>
  <c r="A59" i="4"/>
  <c r="B59" i="4"/>
  <c r="I59" i="4"/>
  <c r="J59" i="4"/>
  <c r="K59" i="4"/>
  <c r="L59" i="4"/>
  <c r="M59" i="4"/>
  <c r="N59" i="4"/>
  <c r="P59" i="4"/>
  <c r="Q59" i="4"/>
  <c r="R59" i="4"/>
  <c r="S59" i="4"/>
  <c r="T59" i="4"/>
  <c r="U59" i="4"/>
  <c r="V59" i="4"/>
  <c r="W59" i="4"/>
  <c r="A60" i="4"/>
  <c r="B60" i="4"/>
  <c r="I60" i="4"/>
  <c r="J60" i="4"/>
  <c r="K60" i="4"/>
  <c r="L60" i="4"/>
  <c r="M60" i="4"/>
  <c r="N60" i="4"/>
  <c r="P60" i="4"/>
  <c r="Q60" i="4"/>
  <c r="R60" i="4"/>
  <c r="S60" i="4"/>
  <c r="T60" i="4"/>
  <c r="U60" i="4"/>
  <c r="V60" i="4"/>
  <c r="W60" i="4"/>
  <c r="A61" i="4"/>
  <c r="B61" i="4"/>
  <c r="I61" i="4"/>
  <c r="J61" i="4"/>
  <c r="K61" i="4"/>
  <c r="L61" i="4"/>
  <c r="M61" i="4"/>
  <c r="N61" i="4"/>
  <c r="P61" i="4"/>
  <c r="Q61" i="4"/>
  <c r="R61" i="4"/>
  <c r="S61" i="4"/>
  <c r="T61" i="4"/>
  <c r="U61" i="4"/>
  <c r="V61" i="4"/>
  <c r="W61" i="4"/>
  <c r="A62" i="4"/>
  <c r="B62" i="4"/>
  <c r="I62" i="4"/>
  <c r="J62" i="4"/>
  <c r="K62" i="4"/>
  <c r="L62" i="4"/>
  <c r="M62" i="4"/>
  <c r="N62" i="4"/>
  <c r="P62" i="4"/>
  <c r="Q62" i="4"/>
  <c r="R62" i="4"/>
  <c r="S62" i="4"/>
  <c r="T62" i="4"/>
  <c r="U62" i="4"/>
  <c r="V62" i="4"/>
  <c r="W62" i="4"/>
  <c r="A63" i="4"/>
  <c r="B63" i="4"/>
  <c r="I63" i="4"/>
  <c r="J63" i="4"/>
  <c r="K63" i="4"/>
  <c r="L63" i="4"/>
  <c r="M63" i="4"/>
  <c r="N63" i="4"/>
  <c r="P63" i="4"/>
  <c r="Q63" i="4"/>
  <c r="R63" i="4"/>
  <c r="S63" i="4"/>
  <c r="T63" i="4"/>
  <c r="U63" i="4"/>
  <c r="V63" i="4"/>
  <c r="W63" i="4"/>
  <c r="A64" i="4"/>
  <c r="B64" i="4"/>
  <c r="I64" i="4"/>
  <c r="J64" i="4"/>
  <c r="K64" i="4"/>
  <c r="L64" i="4"/>
  <c r="M64" i="4"/>
  <c r="N64" i="4"/>
  <c r="P64" i="4"/>
  <c r="Q64" i="4"/>
  <c r="R64" i="4"/>
  <c r="S64" i="4"/>
  <c r="T64" i="4"/>
  <c r="U64" i="4"/>
  <c r="V64" i="4"/>
  <c r="W64" i="4"/>
  <c r="A65" i="4"/>
  <c r="B65" i="4"/>
  <c r="I65" i="4"/>
  <c r="J65" i="4"/>
  <c r="K65" i="4"/>
  <c r="L65" i="4"/>
  <c r="M65" i="4"/>
  <c r="N65" i="4"/>
  <c r="P65" i="4"/>
  <c r="Q65" i="4"/>
  <c r="R65" i="4"/>
  <c r="S65" i="4"/>
  <c r="T65" i="4"/>
  <c r="U65" i="4"/>
  <c r="V65" i="4"/>
  <c r="W65" i="4"/>
  <c r="A66" i="4"/>
  <c r="B66" i="4"/>
  <c r="I66" i="4"/>
  <c r="J66" i="4"/>
  <c r="K66" i="4"/>
  <c r="L66" i="4"/>
  <c r="M66" i="4"/>
  <c r="N66" i="4"/>
  <c r="P66" i="4"/>
  <c r="Q66" i="4"/>
  <c r="R66" i="4"/>
  <c r="S66" i="4"/>
  <c r="T66" i="4"/>
  <c r="U66" i="4"/>
  <c r="V66" i="4"/>
  <c r="W66" i="4"/>
  <c r="A67" i="4"/>
  <c r="B67" i="4"/>
  <c r="I67" i="4"/>
  <c r="J67" i="4"/>
  <c r="K67" i="4"/>
  <c r="L67" i="4"/>
  <c r="M67" i="4"/>
  <c r="N67" i="4"/>
  <c r="P67" i="4"/>
  <c r="Q67" i="4"/>
  <c r="R67" i="4"/>
  <c r="S67" i="4"/>
  <c r="T67" i="4"/>
  <c r="U67" i="4"/>
  <c r="V67" i="4"/>
  <c r="W67" i="4"/>
  <c r="A68" i="4"/>
  <c r="B68" i="4"/>
  <c r="I68" i="4"/>
  <c r="J68" i="4"/>
  <c r="K68" i="4"/>
  <c r="L68" i="4"/>
  <c r="M68" i="4"/>
  <c r="N68" i="4"/>
  <c r="P68" i="4"/>
  <c r="Q68" i="4"/>
  <c r="R68" i="4"/>
  <c r="S68" i="4"/>
  <c r="T68" i="4"/>
  <c r="U68" i="4"/>
  <c r="V68" i="4"/>
  <c r="W68" i="4"/>
  <c r="A69" i="4"/>
  <c r="B69" i="4"/>
  <c r="I69" i="4"/>
  <c r="J69" i="4"/>
  <c r="K69" i="4"/>
  <c r="L69" i="4"/>
  <c r="M69" i="4"/>
  <c r="N69" i="4"/>
  <c r="P69" i="4"/>
  <c r="Q69" i="4"/>
  <c r="R69" i="4"/>
  <c r="S69" i="4"/>
  <c r="T69" i="4"/>
  <c r="U69" i="4"/>
  <c r="V69" i="4"/>
  <c r="W69" i="4"/>
  <c r="A70" i="4"/>
  <c r="B70" i="4"/>
  <c r="I70" i="4"/>
  <c r="J70" i="4"/>
  <c r="K70" i="4"/>
  <c r="L70" i="4"/>
  <c r="M70" i="4"/>
  <c r="N70" i="4"/>
  <c r="P70" i="4"/>
  <c r="Q70" i="4"/>
  <c r="R70" i="4"/>
  <c r="S70" i="4"/>
  <c r="T70" i="4"/>
  <c r="U70" i="4"/>
  <c r="V70" i="4"/>
  <c r="W70" i="4"/>
  <c r="A71" i="4"/>
  <c r="B71" i="4"/>
  <c r="I71" i="4"/>
  <c r="J71" i="4"/>
  <c r="K71" i="4"/>
  <c r="L71" i="4"/>
  <c r="M71" i="4"/>
  <c r="N71" i="4"/>
  <c r="P71" i="4"/>
  <c r="Q71" i="4"/>
  <c r="R71" i="4"/>
  <c r="S71" i="4"/>
  <c r="T71" i="4"/>
  <c r="U71" i="4"/>
  <c r="V71" i="4"/>
  <c r="W71" i="4"/>
  <c r="A72" i="4"/>
  <c r="B72" i="4"/>
  <c r="I72" i="4"/>
  <c r="J72" i="4"/>
  <c r="K72" i="4"/>
  <c r="L72" i="4"/>
  <c r="M72" i="4"/>
  <c r="N72" i="4"/>
  <c r="P72" i="4"/>
  <c r="Q72" i="4"/>
  <c r="R72" i="4"/>
  <c r="S72" i="4"/>
  <c r="T72" i="4"/>
  <c r="U72" i="4"/>
  <c r="V72" i="4"/>
  <c r="W72" i="4"/>
  <c r="A73" i="4"/>
  <c r="B73" i="4"/>
  <c r="I73" i="4"/>
  <c r="J73" i="4"/>
  <c r="K73" i="4"/>
  <c r="L73" i="4"/>
  <c r="M73" i="4"/>
  <c r="N73" i="4"/>
  <c r="P73" i="4"/>
  <c r="Q73" i="4"/>
  <c r="R73" i="4"/>
  <c r="S73" i="4"/>
  <c r="T73" i="4"/>
  <c r="U73" i="4"/>
  <c r="V73" i="4"/>
  <c r="W73" i="4"/>
  <c r="A74" i="4"/>
  <c r="B74" i="4"/>
  <c r="I74" i="4"/>
  <c r="J74" i="4"/>
  <c r="K74" i="4"/>
  <c r="L74" i="4"/>
  <c r="M74" i="4"/>
  <c r="N74" i="4"/>
  <c r="P74" i="4"/>
  <c r="Q74" i="4"/>
  <c r="R74" i="4"/>
  <c r="S74" i="4"/>
  <c r="T74" i="4"/>
  <c r="U74" i="4"/>
  <c r="V74" i="4"/>
  <c r="W74" i="4"/>
  <c r="A75" i="4"/>
  <c r="B75" i="4"/>
  <c r="I75" i="4"/>
  <c r="J75" i="4"/>
  <c r="K75" i="4"/>
  <c r="L75" i="4"/>
  <c r="M75" i="4"/>
  <c r="N75" i="4"/>
  <c r="P75" i="4"/>
  <c r="Q75" i="4"/>
  <c r="R75" i="4"/>
  <c r="S75" i="4"/>
  <c r="T75" i="4"/>
  <c r="U75" i="4"/>
  <c r="V75" i="4"/>
  <c r="W75" i="4"/>
  <c r="A76" i="4"/>
  <c r="B76" i="4"/>
  <c r="I76" i="4"/>
  <c r="J76" i="4"/>
  <c r="K76" i="4"/>
  <c r="L76" i="4"/>
  <c r="M76" i="4"/>
  <c r="N76" i="4"/>
  <c r="P76" i="4"/>
  <c r="Q76" i="4"/>
  <c r="R76" i="4"/>
  <c r="S76" i="4"/>
  <c r="T76" i="4"/>
  <c r="U76" i="4"/>
  <c r="V76" i="4"/>
  <c r="W76" i="4"/>
  <c r="A77" i="4"/>
  <c r="B77" i="4"/>
  <c r="I77" i="4"/>
  <c r="J77" i="4"/>
  <c r="K77" i="4"/>
  <c r="L77" i="4"/>
  <c r="M77" i="4"/>
  <c r="N77" i="4"/>
  <c r="P77" i="4"/>
  <c r="Q77" i="4"/>
  <c r="R77" i="4"/>
  <c r="S77" i="4"/>
  <c r="T77" i="4"/>
  <c r="U77" i="4"/>
  <c r="V77" i="4"/>
  <c r="W77" i="4"/>
  <c r="A78" i="4"/>
  <c r="B78" i="4"/>
  <c r="I78" i="4"/>
  <c r="J78" i="4"/>
  <c r="K78" i="4"/>
  <c r="L78" i="4"/>
  <c r="M78" i="4"/>
  <c r="N78" i="4"/>
  <c r="P78" i="4"/>
  <c r="Q78" i="4"/>
  <c r="R78" i="4"/>
  <c r="S78" i="4"/>
  <c r="T78" i="4"/>
  <c r="U78" i="4"/>
  <c r="V78" i="4"/>
  <c r="W78" i="4"/>
  <c r="A79" i="4"/>
  <c r="B79" i="4"/>
  <c r="I79" i="4"/>
  <c r="J79" i="4"/>
  <c r="K79" i="4"/>
  <c r="L79" i="4"/>
  <c r="M79" i="4"/>
  <c r="N79" i="4"/>
  <c r="P79" i="4"/>
  <c r="Q79" i="4"/>
  <c r="R79" i="4"/>
  <c r="S79" i="4"/>
  <c r="T79" i="4"/>
  <c r="U79" i="4"/>
  <c r="V79" i="4"/>
  <c r="W79" i="4"/>
  <c r="A80" i="4"/>
  <c r="B80" i="4"/>
  <c r="I80" i="4"/>
  <c r="J80" i="4"/>
  <c r="K80" i="4"/>
  <c r="L80" i="4"/>
  <c r="M80" i="4"/>
  <c r="N80" i="4"/>
  <c r="P80" i="4"/>
  <c r="Q80" i="4"/>
  <c r="R80" i="4"/>
  <c r="S80" i="4"/>
  <c r="T80" i="4"/>
  <c r="U80" i="4"/>
  <c r="V80" i="4"/>
  <c r="W80" i="4"/>
  <c r="A81" i="4"/>
  <c r="B81" i="4"/>
  <c r="I81" i="4"/>
  <c r="J81" i="4"/>
  <c r="K81" i="4"/>
  <c r="L81" i="4"/>
  <c r="M81" i="4"/>
  <c r="N81" i="4"/>
  <c r="P81" i="4"/>
  <c r="Q81" i="4"/>
  <c r="R81" i="4"/>
  <c r="S81" i="4"/>
  <c r="T81" i="4"/>
  <c r="U81" i="4"/>
  <c r="V81" i="4"/>
  <c r="W81" i="4"/>
  <c r="A82" i="4"/>
  <c r="B82" i="4"/>
  <c r="I82" i="4"/>
  <c r="J82" i="4"/>
  <c r="K82" i="4"/>
  <c r="L82" i="4"/>
  <c r="M82" i="4"/>
  <c r="N82" i="4"/>
  <c r="P82" i="4"/>
  <c r="Q82" i="4"/>
  <c r="R82" i="4"/>
  <c r="S82" i="4"/>
  <c r="T82" i="4"/>
  <c r="U82" i="4"/>
  <c r="V82" i="4"/>
  <c r="W82" i="4"/>
  <c r="A83" i="4"/>
  <c r="B83" i="4"/>
  <c r="I83" i="4"/>
  <c r="J83" i="4"/>
  <c r="K83" i="4"/>
  <c r="L83" i="4"/>
  <c r="M83" i="4"/>
  <c r="N83" i="4"/>
  <c r="P83" i="4"/>
  <c r="Q83" i="4"/>
  <c r="R83" i="4"/>
  <c r="S83" i="4"/>
  <c r="T83" i="4"/>
  <c r="U83" i="4"/>
  <c r="V83" i="4"/>
  <c r="W83" i="4"/>
  <c r="A84" i="4"/>
  <c r="B84" i="4"/>
  <c r="I84" i="4"/>
  <c r="J84" i="4"/>
  <c r="K84" i="4"/>
  <c r="L84" i="4"/>
  <c r="M84" i="4"/>
  <c r="N84" i="4"/>
  <c r="P84" i="4"/>
  <c r="Q84" i="4"/>
  <c r="R84" i="4"/>
  <c r="S84" i="4"/>
  <c r="T84" i="4"/>
  <c r="U84" i="4"/>
  <c r="V84" i="4"/>
  <c r="W84" i="4"/>
  <c r="A85" i="4"/>
  <c r="B85" i="4"/>
  <c r="I85" i="4"/>
  <c r="J85" i="4"/>
  <c r="K85" i="4"/>
  <c r="L85" i="4"/>
  <c r="M85" i="4"/>
  <c r="N85" i="4"/>
  <c r="P85" i="4"/>
  <c r="Q85" i="4"/>
  <c r="R85" i="4"/>
  <c r="S85" i="4"/>
  <c r="T85" i="4"/>
  <c r="U85" i="4"/>
  <c r="V85" i="4"/>
  <c r="W85" i="4"/>
  <c r="A86" i="4"/>
  <c r="B86" i="4"/>
  <c r="I86" i="4"/>
  <c r="J86" i="4"/>
  <c r="K86" i="4"/>
  <c r="L86" i="4"/>
  <c r="M86" i="4"/>
  <c r="N86" i="4"/>
  <c r="P86" i="4"/>
  <c r="Q86" i="4"/>
  <c r="R86" i="4"/>
  <c r="S86" i="4"/>
  <c r="T86" i="4"/>
  <c r="U86" i="4"/>
  <c r="V86" i="4"/>
  <c r="W86" i="4"/>
  <c r="A87" i="4"/>
  <c r="B87" i="4"/>
  <c r="I87" i="4"/>
  <c r="J87" i="4"/>
  <c r="K87" i="4"/>
  <c r="L87" i="4"/>
  <c r="M87" i="4"/>
  <c r="N87" i="4"/>
  <c r="P87" i="4"/>
  <c r="Q87" i="4"/>
  <c r="R87" i="4"/>
  <c r="S87" i="4"/>
  <c r="T87" i="4"/>
  <c r="U87" i="4"/>
  <c r="V87" i="4"/>
  <c r="W87" i="4"/>
  <c r="A88" i="4"/>
  <c r="B88" i="4"/>
  <c r="I88" i="4"/>
  <c r="J88" i="4"/>
  <c r="K88" i="4"/>
  <c r="L88" i="4"/>
  <c r="M88" i="4"/>
  <c r="N88" i="4"/>
  <c r="P88" i="4"/>
  <c r="Q88" i="4"/>
  <c r="R88" i="4"/>
  <c r="S88" i="4"/>
  <c r="T88" i="4"/>
  <c r="U88" i="4"/>
  <c r="V88" i="4"/>
  <c r="W88" i="4"/>
  <c r="A89" i="4"/>
  <c r="B89" i="4"/>
  <c r="I89" i="4"/>
  <c r="J89" i="4"/>
  <c r="K89" i="4"/>
  <c r="L89" i="4"/>
  <c r="M89" i="4"/>
  <c r="N89" i="4"/>
  <c r="P89" i="4"/>
  <c r="Q89" i="4"/>
  <c r="R89" i="4"/>
  <c r="S89" i="4"/>
  <c r="T89" i="4"/>
  <c r="U89" i="4"/>
  <c r="V89" i="4"/>
  <c r="W89" i="4"/>
  <c r="A90" i="4"/>
  <c r="B90" i="4"/>
  <c r="I90" i="4"/>
  <c r="J90" i="4"/>
  <c r="K90" i="4"/>
  <c r="L90" i="4"/>
  <c r="M90" i="4"/>
  <c r="N90" i="4"/>
  <c r="P90" i="4"/>
  <c r="Q90" i="4"/>
  <c r="R90" i="4"/>
  <c r="S90" i="4"/>
  <c r="T90" i="4"/>
  <c r="U90" i="4"/>
  <c r="V90" i="4"/>
  <c r="W90" i="4"/>
  <c r="A91" i="4"/>
  <c r="B91" i="4"/>
  <c r="I91" i="4"/>
  <c r="J91" i="4"/>
  <c r="K91" i="4"/>
  <c r="L91" i="4"/>
  <c r="M91" i="4"/>
  <c r="N91" i="4"/>
  <c r="P91" i="4"/>
  <c r="Q91" i="4"/>
  <c r="R91" i="4"/>
  <c r="S91" i="4"/>
  <c r="T91" i="4"/>
  <c r="U91" i="4"/>
  <c r="V91" i="4"/>
  <c r="W91" i="4"/>
  <c r="A92" i="4"/>
  <c r="B92" i="4"/>
  <c r="I92" i="4"/>
  <c r="J92" i="4"/>
  <c r="K92" i="4"/>
  <c r="L92" i="4"/>
  <c r="M92" i="4"/>
  <c r="N92" i="4"/>
  <c r="P92" i="4"/>
  <c r="Q92" i="4"/>
  <c r="R92" i="4"/>
  <c r="S92" i="4"/>
  <c r="T92" i="4"/>
  <c r="U92" i="4"/>
  <c r="V92" i="4"/>
  <c r="W92" i="4"/>
  <c r="A93" i="4"/>
  <c r="B93" i="4"/>
  <c r="I93" i="4"/>
  <c r="J93" i="4"/>
  <c r="K93" i="4"/>
  <c r="L93" i="4"/>
  <c r="M93" i="4"/>
  <c r="N93" i="4"/>
  <c r="P93" i="4"/>
  <c r="Q93" i="4"/>
  <c r="R93" i="4"/>
  <c r="S93" i="4"/>
  <c r="T93" i="4"/>
  <c r="U93" i="4"/>
  <c r="V93" i="4"/>
  <c r="W93" i="4"/>
  <c r="A94" i="4"/>
  <c r="B94" i="4"/>
  <c r="I94" i="4"/>
  <c r="J94" i="4"/>
  <c r="K94" i="4"/>
  <c r="L94" i="4"/>
  <c r="M94" i="4"/>
  <c r="N94" i="4"/>
  <c r="P94" i="4"/>
  <c r="Q94" i="4"/>
  <c r="R94" i="4"/>
  <c r="S94" i="4"/>
  <c r="T94" i="4"/>
  <c r="U94" i="4"/>
  <c r="V94" i="4"/>
  <c r="W94" i="4"/>
  <c r="A95" i="4"/>
  <c r="B95" i="4"/>
  <c r="I95" i="4"/>
  <c r="J95" i="4"/>
  <c r="K95" i="4"/>
  <c r="L95" i="4"/>
  <c r="M95" i="4"/>
  <c r="N95" i="4"/>
  <c r="P95" i="4"/>
  <c r="Q95" i="4"/>
  <c r="R95" i="4"/>
  <c r="S95" i="4"/>
  <c r="T95" i="4"/>
  <c r="U95" i="4"/>
  <c r="V95" i="4"/>
  <c r="W95" i="4"/>
  <c r="A96" i="4"/>
  <c r="B96" i="4"/>
  <c r="I96" i="4"/>
  <c r="J96" i="4"/>
  <c r="K96" i="4"/>
  <c r="L96" i="4"/>
  <c r="M96" i="4"/>
  <c r="N96" i="4"/>
  <c r="P96" i="4"/>
  <c r="Q96" i="4"/>
  <c r="R96" i="4"/>
  <c r="S96" i="4"/>
  <c r="T96" i="4"/>
  <c r="U96" i="4"/>
  <c r="V96" i="4"/>
  <c r="W96" i="4"/>
  <c r="A97" i="4"/>
  <c r="B97" i="4"/>
  <c r="I97" i="4"/>
  <c r="J97" i="4"/>
  <c r="K97" i="4"/>
  <c r="L97" i="4"/>
  <c r="M97" i="4"/>
  <c r="N97" i="4"/>
  <c r="P97" i="4"/>
  <c r="Q97" i="4"/>
  <c r="R97" i="4"/>
  <c r="S97" i="4"/>
  <c r="T97" i="4"/>
  <c r="U97" i="4"/>
  <c r="V97" i="4"/>
  <c r="W97" i="4"/>
  <c r="A98" i="4"/>
  <c r="B98" i="4"/>
  <c r="I98" i="4"/>
  <c r="J98" i="4"/>
  <c r="K98" i="4"/>
  <c r="L98" i="4"/>
  <c r="M98" i="4"/>
  <c r="N98" i="4"/>
  <c r="P98" i="4"/>
  <c r="Q98" i="4"/>
  <c r="R98" i="4"/>
  <c r="S98" i="4"/>
  <c r="T98" i="4"/>
  <c r="U98" i="4"/>
  <c r="V98" i="4"/>
  <c r="W98" i="4"/>
  <c r="A99" i="4"/>
  <c r="B99" i="4"/>
  <c r="I99" i="4"/>
  <c r="J99" i="4"/>
  <c r="K99" i="4"/>
  <c r="L99" i="4"/>
  <c r="M99" i="4"/>
  <c r="N99" i="4"/>
  <c r="P99" i="4"/>
  <c r="Q99" i="4"/>
  <c r="R99" i="4"/>
  <c r="S99" i="4"/>
  <c r="T99" i="4"/>
  <c r="U99" i="4"/>
  <c r="V99" i="4"/>
  <c r="W99" i="4"/>
  <c r="A100" i="4"/>
  <c r="B100" i="4"/>
  <c r="I100" i="4"/>
  <c r="J100" i="4"/>
  <c r="K100" i="4"/>
  <c r="L100" i="4"/>
  <c r="M100" i="4"/>
  <c r="N100" i="4"/>
  <c r="P100" i="4"/>
  <c r="Q100" i="4"/>
  <c r="R100" i="4"/>
  <c r="S100" i="4"/>
  <c r="T100" i="4"/>
  <c r="U100" i="4"/>
  <c r="V100" i="4"/>
  <c r="W100" i="4"/>
  <c r="A101" i="4"/>
  <c r="B101" i="4"/>
  <c r="I101" i="4"/>
  <c r="J101" i="4"/>
  <c r="K101" i="4"/>
  <c r="L101" i="4"/>
  <c r="M101" i="4"/>
  <c r="N101" i="4"/>
  <c r="P101" i="4"/>
  <c r="Q101" i="4"/>
  <c r="R101" i="4"/>
  <c r="S101" i="4"/>
  <c r="T101" i="4"/>
  <c r="U101" i="4"/>
  <c r="V101" i="4"/>
  <c r="W101" i="4"/>
  <c r="A102" i="4"/>
  <c r="B102" i="4"/>
  <c r="I102" i="4"/>
  <c r="J102" i="4"/>
  <c r="K102" i="4"/>
  <c r="L102" i="4"/>
  <c r="M102" i="4"/>
  <c r="N102" i="4"/>
  <c r="P102" i="4"/>
  <c r="Q102" i="4"/>
  <c r="R102" i="4"/>
  <c r="S102" i="4"/>
  <c r="T102" i="4"/>
  <c r="U102" i="4"/>
  <c r="V102" i="4"/>
  <c r="W102" i="4"/>
  <c r="A103" i="4"/>
  <c r="B103" i="4"/>
  <c r="I103" i="4"/>
  <c r="J103" i="4"/>
  <c r="K103" i="4"/>
  <c r="L103" i="4"/>
  <c r="M103" i="4"/>
  <c r="N103" i="4"/>
  <c r="P103" i="4"/>
  <c r="Q103" i="4"/>
  <c r="R103" i="4"/>
  <c r="S103" i="4"/>
  <c r="T103" i="4"/>
  <c r="U103" i="4"/>
  <c r="V103" i="4"/>
  <c r="W103" i="4"/>
  <c r="A104" i="4"/>
  <c r="B104" i="4"/>
  <c r="I104" i="4"/>
  <c r="J104" i="4"/>
  <c r="K104" i="4"/>
  <c r="L104" i="4"/>
  <c r="M104" i="4"/>
  <c r="N104" i="4"/>
  <c r="P104" i="4"/>
  <c r="Q104" i="4"/>
  <c r="R104" i="4"/>
  <c r="S104" i="4"/>
  <c r="T104" i="4"/>
  <c r="U104" i="4"/>
  <c r="V104" i="4"/>
  <c r="W104" i="4"/>
  <c r="A105" i="4"/>
  <c r="B105" i="4"/>
  <c r="I105" i="4"/>
  <c r="J105" i="4"/>
  <c r="K105" i="4"/>
  <c r="L105" i="4"/>
  <c r="M105" i="4"/>
  <c r="N105" i="4"/>
  <c r="P105" i="4"/>
  <c r="Q105" i="4"/>
  <c r="R105" i="4"/>
  <c r="S105" i="4"/>
  <c r="T105" i="4"/>
  <c r="U105" i="4"/>
  <c r="V105" i="4"/>
  <c r="W105" i="4"/>
  <c r="A106" i="4"/>
  <c r="B106" i="4"/>
  <c r="I106" i="4"/>
  <c r="J106" i="4"/>
  <c r="K106" i="4"/>
  <c r="L106" i="4"/>
  <c r="M106" i="4"/>
  <c r="N106" i="4"/>
  <c r="P106" i="4"/>
  <c r="Q106" i="4"/>
  <c r="R106" i="4"/>
  <c r="S106" i="4"/>
  <c r="T106" i="4"/>
  <c r="U106" i="4"/>
  <c r="V106" i="4"/>
  <c r="W106" i="4"/>
  <c r="A107" i="4"/>
  <c r="B107" i="4"/>
  <c r="I107" i="4"/>
  <c r="J107" i="4"/>
  <c r="K107" i="4"/>
  <c r="L107" i="4"/>
  <c r="M107" i="4"/>
  <c r="N107" i="4"/>
  <c r="P107" i="4"/>
  <c r="Q107" i="4"/>
  <c r="R107" i="4"/>
  <c r="S107" i="4"/>
  <c r="T107" i="4"/>
  <c r="U107" i="4"/>
  <c r="V107" i="4"/>
  <c r="W107" i="4"/>
  <c r="A108" i="4"/>
  <c r="B108" i="4"/>
  <c r="I108" i="4"/>
  <c r="J108" i="4"/>
  <c r="K108" i="4"/>
  <c r="L108" i="4"/>
  <c r="M108" i="4"/>
  <c r="N108" i="4"/>
  <c r="P108" i="4"/>
  <c r="Q108" i="4"/>
  <c r="R108" i="4"/>
  <c r="S108" i="4"/>
  <c r="T108" i="4"/>
  <c r="U108" i="4"/>
  <c r="V108" i="4"/>
  <c r="W108" i="4"/>
  <c r="A109" i="4"/>
  <c r="B109" i="4"/>
  <c r="I109" i="4"/>
  <c r="J109" i="4"/>
  <c r="K109" i="4"/>
  <c r="L109" i="4"/>
  <c r="M109" i="4"/>
  <c r="N109" i="4"/>
  <c r="P109" i="4"/>
  <c r="Q109" i="4"/>
  <c r="R109" i="4"/>
  <c r="S109" i="4"/>
  <c r="T109" i="4"/>
  <c r="U109" i="4"/>
  <c r="V109" i="4"/>
  <c r="W109" i="4"/>
  <c r="A110" i="4"/>
  <c r="B110" i="4"/>
  <c r="I110" i="4"/>
  <c r="J110" i="4"/>
  <c r="K110" i="4"/>
  <c r="L110" i="4"/>
  <c r="M110" i="4"/>
  <c r="N110" i="4"/>
  <c r="P110" i="4"/>
  <c r="Q110" i="4"/>
  <c r="R110" i="4"/>
  <c r="S110" i="4"/>
  <c r="T110" i="4"/>
  <c r="U110" i="4"/>
  <c r="V110" i="4"/>
  <c r="W110" i="4"/>
  <c r="A111" i="4"/>
  <c r="B111" i="4"/>
  <c r="I111" i="4"/>
  <c r="J111" i="4"/>
  <c r="K111" i="4"/>
  <c r="L111" i="4"/>
  <c r="M111" i="4"/>
  <c r="N111" i="4"/>
  <c r="P111" i="4"/>
  <c r="Q111" i="4"/>
  <c r="R111" i="4"/>
  <c r="S111" i="4"/>
  <c r="T111" i="4"/>
  <c r="U111" i="4"/>
  <c r="V111" i="4"/>
  <c r="W111" i="4"/>
  <c r="A112" i="4"/>
  <c r="B112" i="4"/>
  <c r="I112" i="4"/>
  <c r="J112" i="4"/>
  <c r="K112" i="4"/>
  <c r="L112" i="4"/>
  <c r="M112" i="4"/>
  <c r="N112" i="4"/>
  <c r="P112" i="4"/>
  <c r="Q112" i="4"/>
  <c r="R112" i="4"/>
  <c r="S112" i="4"/>
  <c r="T112" i="4"/>
  <c r="U112" i="4"/>
  <c r="V112" i="4"/>
  <c r="W112" i="4"/>
  <c r="A113" i="4"/>
  <c r="B113" i="4"/>
  <c r="I113" i="4"/>
  <c r="J113" i="4"/>
  <c r="K113" i="4"/>
  <c r="L113" i="4"/>
  <c r="M113" i="4"/>
  <c r="N113" i="4"/>
  <c r="P113" i="4"/>
  <c r="Q113" i="4"/>
  <c r="R113" i="4"/>
  <c r="S113" i="4"/>
  <c r="T113" i="4"/>
  <c r="U113" i="4"/>
  <c r="V113" i="4"/>
  <c r="W113" i="4"/>
  <c r="A114" i="4"/>
  <c r="B114" i="4"/>
  <c r="I114" i="4"/>
  <c r="J114" i="4"/>
  <c r="K114" i="4"/>
  <c r="L114" i="4"/>
  <c r="M114" i="4"/>
  <c r="N114" i="4"/>
  <c r="P114" i="4"/>
  <c r="Q114" i="4"/>
  <c r="R114" i="4"/>
  <c r="S114" i="4"/>
  <c r="T114" i="4"/>
  <c r="U114" i="4"/>
  <c r="V114" i="4"/>
  <c r="W114" i="4"/>
  <c r="A115" i="4"/>
  <c r="B115" i="4"/>
  <c r="I115" i="4"/>
  <c r="J115" i="4"/>
  <c r="K115" i="4"/>
  <c r="L115" i="4"/>
  <c r="M115" i="4"/>
  <c r="N115" i="4"/>
  <c r="P115" i="4"/>
  <c r="Q115" i="4"/>
  <c r="R115" i="4"/>
  <c r="S115" i="4"/>
  <c r="T115" i="4"/>
  <c r="U115" i="4"/>
  <c r="V115" i="4"/>
  <c r="W115" i="4"/>
  <c r="A116" i="4"/>
  <c r="B116" i="4"/>
  <c r="I116" i="4"/>
  <c r="J116" i="4"/>
  <c r="K116" i="4"/>
  <c r="L116" i="4"/>
  <c r="M116" i="4"/>
  <c r="N116" i="4"/>
  <c r="P116" i="4"/>
  <c r="Q116" i="4"/>
  <c r="R116" i="4"/>
  <c r="S116" i="4"/>
  <c r="T116" i="4"/>
  <c r="U116" i="4"/>
  <c r="V116" i="4"/>
  <c r="W116" i="4"/>
  <c r="A117" i="4"/>
  <c r="B117" i="4"/>
  <c r="I117" i="4"/>
  <c r="J117" i="4"/>
  <c r="K117" i="4"/>
  <c r="L117" i="4"/>
  <c r="M117" i="4"/>
  <c r="N117" i="4"/>
  <c r="P117" i="4"/>
  <c r="Q117" i="4"/>
  <c r="R117" i="4"/>
  <c r="S117" i="4"/>
  <c r="T117" i="4"/>
  <c r="U117" i="4"/>
  <c r="V117" i="4"/>
  <c r="W117" i="4"/>
  <c r="A118" i="4"/>
  <c r="B118" i="4"/>
  <c r="I118" i="4"/>
  <c r="J118" i="4"/>
  <c r="K118" i="4"/>
  <c r="L118" i="4"/>
  <c r="M118" i="4"/>
  <c r="N118" i="4"/>
  <c r="P118" i="4"/>
  <c r="Q118" i="4"/>
  <c r="R118" i="4"/>
  <c r="S118" i="4"/>
  <c r="T118" i="4"/>
  <c r="U118" i="4"/>
  <c r="V118" i="4"/>
  <c r="W118" i="4"/>
  <c r="A119" i="4"/>
  <c r="B119" i="4"/>
  <c r="I119" i="4"/>
  <c r="J119" i="4"/>
  <c r="K119" i="4"/>
  <c r="L119" i="4"/>
  <c r="M119" i="4"/>
  <c r="N119" i="4"/>
  <c r="P119" i="4"/>
  <c r="Q119" i="4"/>
  <c r="R119" i="4"/>
  <c r="S119" i="4"/>
  <c r="T119" i="4"/>
  <c r="U119" i="4"/>
  <c r="V119" i="4"/>
  <c r="W119" i="4"/>
  <c r="A120" i="4"/>
  <c r="B120" i="4"/>
  <c r="I120" i="4"/>
  <c r="J120" i="4"/>
  <c r="K120" i="4"/>
  <c r="L120" i="4"/>
  <c r="M120" i="4"/>
  <c r="N120" i="4"/>
  <c r="P120" i="4"/>
  <c r="Q120" i="4"/>
  <c r="R120" i="4"/>
  <c r="S120" i="4"/>
  <c r="T120" i="4"/>
  <c r="U120" i="4"/>
  <c r="V120" i="4"/>
  <c r="W120" i="4"/>
  <c r="A121" i="4"/>
  <c r="B121" i="4"/>
  <c r="I121" i="4"/>
  <c r="J121" i="4"/>
  <c r="K121" i="4"/>
  <c r="L121" i="4"/>
  <c r="M121" i="4"/>
  <c r="N121" i="4"/>
  <c r="P121" i="4"/>
  <c r="Q121" i="4"/>
  <c r="R121" i="4"/>
  <c r="S121" i="4"/>
  <c r="T121" i="4"/>
  <c r="U121" i="4"/>
  <c r="V121" i="4"/>
  <c r="W121" i="4"/>
  <c r="A122" i="4"/>
  <c r="B122" i="4"/>
  <c r="I122" i="4"/>
  <c r="J122" i="4"/>
  <c r="K122" i="4"/>
  <c r="L122" i="4"/>
  <c r="M122" i="4"/>
  <c r="N122" i="4"/>
  <c r="P122" i="4"/>
  <c r="Q122" i="4"/>
  <c r="R122" i="4"/>
  <c r="S122" i="4"/>
  <c r="T122" i="4"/>
  <c r="U122" i="4"/>
  <c r="V122" i="4"/>
  <c r="W122" i="4"/>
  <c r="A123" i="4"/>
  <c r="B123" i="4"/>
  <c r="I123" i="4"/>
  <c r="J123" i="4"/>
  <c r="K123" i="4"/>
  <c r="L123" i="4"/>
  <c r="M123" i="4"/>
  <c r="N123" i="4"/>
  <c r="P123" i="4"/>
  <c r="Q123" i="4"/>
  <c r="R123" i="4"/>
  <c r="S123" i="4"/>
  <c r="T123" i="4"/>
  <c r="U123" i="4"/>
  <c r="V123" i="4"/>
  <c r="W123" i="4"/>
  <c r="A124" i="4"/>
  <c r="B124" i="4"/>
  <c r="I124" i="4"/>
  <c r="J124" i="4"/>
  <c r="K124" i="4"/>
  <c r="L124" i="4"/>
  <c r="M124" i="4"/>
  <c r="N124" i="4"/>
  <c r="P124" i="4"/>
  <c r="Q124" i="4"/>
  <c r="R124" i="4"/>
  <c r="S124" i="4"/>
  <c r="T124" i="4"/>
  <c r="U124" i="4"/>
  <c r="V124" i="4"/>
  <c r="W124" i="4"/>
  <c r="A125" i="4"/>
  <c r="B125" i="4"/>
  <c r="I125" i="4"/>
  <c r="J125" i="4"/>
  <c r="K125" i="4"/>
  <c r="L125" i="4"/>
  <c r="M125" i="4"/>
  <c r="N125" i="4"/>
  <c r="P125" i="4"/>
  <c r="Q125" i="4"/>
  <c r="R125" i="4"/>
  <c r="S125" i="4"/>
  <c r="T125" i="4"/>
  <c r="U125" i="4"/>
  <c r="V125" i="4"/>
  <c r="W125" i="4"/>
  <c r="A126" i="4"/>
  <c r="B126" i="4"/>
  <c r="I126" i="4"/>
  <c r="J126" i="4"/>
  <c r="K126" i="4"/>
  <c r="L126" i="4"/>
  <c r="M126" i="4"/>
  <c r="N126" i="4"/>
  <c r="P126" i="4"/>
  <c r="Q126" i="4"/>
  <c r="R126" i="4"/>
  <c r="S126" i="4"/>
  <c r="T126" i="4"/>
  <c r="U126" i="4"/>
  <c r="V126" i="4"/>
  <c r="W126" i="4"/>
  <c r="A127" i="4"/>
  <c r="B127" i="4"/>
  <c r="I127" i="4"/>
  <c r="J127" i="4"/>
  <c r="K127" i="4"/>
  <c r="L127" i="4"/>
  <c r="M127" i="4"/>
  <c r="N127" i="4"/>
  <c r="P127" i="4"/>
  <c r="Q127" i="4"/>
  <c r="R127" i="4"/>
  <c r="S127" i="4"/>
  <c r="T127" i="4"/>
  <c r="U127" i="4"/>
  <c r="V127" i="4"/>
  <c r="W127" i="4"/>
  <c r="A128" i="4"/>
  <c r="B128" i="4"/>
  <c r="I128" i="4"/>
  <c r="J128" i="4"/>
  <c r="K128" i="4"/>
  <c r="L128" i="4"/>
  <c r="M128" i="4"/>
  <c r="N128" i="4"/>
  <c r="P128" i="4"/>
  <c r="Q128" i="4"/>
  <c r="R128" i="4"/>
  <c r="S128" i="4"/>
  <c r="T128" i="4"/>
  <c r="U128" i="4"/>
  <c r="V128" i="4"/>
  <c r="W128" i="4"/>
  <c r="A129" i="4"/>
  <c r="B129" i="4"/>
  <c r="I129" i="4"/>
  <c r="J129" i="4"/>
  <c r="K129" i="4"/>
  <c r="L129" i="4"/>
  <c r="M129" i="4"/>
  <c r="N129" i="4"/>
  <c r="P129" i="4"/>
  <c r="Q129" i="4"/>
  <c r="R129" i="4"/>
  <c r="S129" i="4"/>
  <c r="T129" i="4"/>
  <c r="U129" i="4"/>
  <c r="V129" i="4"/>
  <c r="W129" i="4"/>
  <c r="A130" i="4"/>
  <c r="B130" i="4"/>
  <c r="I130" i="4"/>
  <c r="J130" i="4"/>
  <c r="K130" i="4"/>
  <c r="L130" i="4"/>
  <c r="M130" i="4"/>
  <c r="N130" i="4"/>
  <c r="P130" i="4"/>
  <c r="Q130" i="4"/>
  <c r="R130" i="4"/>
  <c r="S130" i="4"/>
  <c r="T130" i="4"/>
  <c r="U130" i="4"/>
  <c r="V130" i="4"/>
  <c r="W130" i="4"/>
  <c r="A131" i="4"/>
  <c r="B131" i="4"/>
  <c r="I131" i="4"/>
  <c r="J131" i="4"/>
  <c r="K131" i="4"/>
  <c r="L131" i="4"/>
  <c r="M131" i="4"/>
  <c r="N131" i="4"/>
  <c r="P131" i="4"/>
  <c r="Q131" i="4"/>
  <c r="R131" i="4"/>
  <c r="S131" i="4"/>
  <c r="T131" i="4"/>
  <c r="U131" i="4"/>
  <c r="V131" i="4"/>
  <c r="W131" i="4"/>
  <c r="A132" i="4"/>
  <c r="B132" i="4"/>
  <c r="I132" i="4"/>
  <c r="J132" i="4"/>
  <c r="K132" i="4"/>
  <c r="L132" i="4"/>
  <c r="M132" i="4"/>
  <c r="N132" i="4"/>
  <c r="P132" i="4"/>
  <c r="Q132" i="4"/>
  <c r="R132" i="4"/>
  <c r="S132" i="4"/>
  <c r="T132" i="4"/>
  <c r="U132" i="4"/>
  <c r="V132" i="4"/>
  <c r="W132" i="4"/>
  <c r="A133" i="4"/>
  <c r="B133" i="4"/>
  <c r="I133" i="4"/>
  <c r="J133" i="4"/>
  <c r="K133" i="4"/>
  <c r="L133" i="4"/>
  <c r="M133" i="4"/>
  <c r="N133" i="4"/>
  <c r="P133" i="4"/>
  <c r="Q133" i="4"/>
  <c r="R133" i="4"/>
  <c r="S133" i="4"/>
  <c r="T133" i="4"/>
  <c r="U133" i="4"/>
  <c r="V133" i="4"/>
  <c r="W133" i="4"/>
  <c r="A134" i="4"/>
  <c r="B134" i="4"/>
  <c r="I134" i="4"/>
  <c r="J134" i="4"/>
  <c r="K134" i="4"/>
  <c r="L134" i="4"/>
  <c r="M134" i="4"/>
  <c r="N134" i="4"/>
  <c r="P134" i="4"/>
  <c r="Q134" i="4"/>
  <c r="R134" i="4"/>
  <c r="S134" i="4"/>
  <c r="T134" i="4"/>
  <c r="U134" i="4"/>
  <c r="V134" i="4"/>
  <c r="W134" i="4"/>
  <c r="A135" i="4"/>
  <c r="B135" i="4"/>
  <c r="I135" i="4"/>
  <c r="J135" i="4"/>
  <c r="K135" i="4"/>
  <c r="L135" i="4"/>
  <c r="M135" i="4"/>
  <c r="N135" i="4"/>
  <c r="P135" i="4"/>
  <c r="Q135" i="4"/>
  <c r="R135" i="4"/>
  <c r="S135" i="4"/>
  <c r="T135" i="4"/>
  <c r="U135" i="4"/>
  <c r="V135" i="4"/>
  <c r="W135" i="4"/>
  <c r="A136" i="4"/>
  <c r="B136" i="4"/>
  <c r="I136" i="4"/>
  <c r="J136" i="4"/>
  <c r="K136" i="4"/>
  <c r="L136" i="4"/>
  <c r="M136" i="4"/>
  <c r="N136" i="4"/>
  <c r="P136" i="4"/>
  <c r="Q136" i="4"/>
  <c r="R136" i="4"/>
  <c r="S136" i="4"/>
  <c r="T136" i="4"/>
  <c r="U136" i="4"/>
  <c r="V136" i="4"/>
  <c r="W136" i="4"/>
  <c r="A137" i="4"/>
  <c r="B137" i="4"/>
  <c r="I137" i="4"/>
  <c r="J137" i="4"/>
  <c r="K137" i="4"/>
  <c r="L137" i="4"/>
  <c r="M137" i="4"/>
  <c r="N137" i="4"/>
  <c r="P137" i="4"/>
  <c r="Q137" i="4"/>
  <c r="R137" i="4"/>
  <c r="S137" i="4"/>
  <c r="T137" i="4"/>
  <c r="U137" i="4"/>
  <c r="V137" i="4"/>
  <c r="W137" i="4"/>
  <c r="A138" i="4"/>
  <c r="B138" i="4"/>
  <c r="I138" i="4"/>
  <c r="J138" i="4"/>
  <c r="K138" i="4"/>
  <c r="L138" i="4"/>
  <c r="M138" i="4"/>
  <c r="N138" i="4"/>
  <c r="P138" i="4"/>
  <c r="Q138" i="4"/>
  <c r="R138" i="4"/>
  <c r="S138" i="4"/>
  <c r="T138" i="4"/>
  <c r="U138" i="4"/>
  <c r="V138" i="4"/>
  <c r="W138" i="4"/>
  <c r="A139" i="4"/>
  <c r="B139" i="4"/>
  <c r="I139" i="4"/>
  <c r="J139" i="4"/>
  <c r="K139" i="4"/>
  <c r="L139" i="4"/>
  <c r="M139" i="4"/>
  <c r="N139" i="4"/>
  <c r="P139" i="4"/>
  <c r="Q139" i="4"/>
  <c r="R139" i="4"/>
  <c r="S139" i="4"/>
  <c r="T139" i="4"/>
  <c r="U139" i="4"/>
  <c r="V139" i="4"/>
  <c r="W139" i="4"/>
  <c r="A140" i="4"/>
  <c r="B140" i="4"/>
  <c r="I140" i="4"/>
  <c r="J140" i="4"/>
  <c r="K140" i="4"/>
  <c r="L140" i="4"/>
  <c r="M140" i="4"/>
  <c r="N140" i="4"/>
  <c r="P140" i="4"/>
  <c r="Q140" i="4"/>
  <c r="R140" i="4"/>
  <c r="S140" i="4"/>
  <c r="T140" i="4"/>
  <c r="U140" i="4"/>
  <c r="V140" i="4"/>
  <c r="W140" i="4"/>
  <c r="A141" i="4"/>
  <c r="B141" i="4"/>
  <c r="I141" i="4"/>
  <c r="J141" i="4"/>
  <c r="K141" i="4"/>
  <c r="L141" i="4"/>
  <c r="M141" i="4"/>
  <c r="N141" i="4"/>
  <c r="P141" i="4"/>
  <c r="Q141" i="4"/>
  <c r="R141" i="4"/>
  <c r="S141" i="4"/>
  <c r="T141" i="4"/>
  <c r="U141" i="4"/>
  <c r="V141" i="4"/>
  <c r="W141" i="4"/>
  <c r="A142" i="4"/>
  <c r="B142" i="4"/>
  <c r="I142" i="4"/>
  <c r="J142" i="4"/>
  <c r="K142" i="4"/>
  <c r="L142" i="4"/>
  <c r="M142" i="4"/>
  <c r="N142" i="4"/>
  <c r="P142" i="4"/>
  <c r="Q142" i="4"/>
  <c r="R142" i="4"/>
  <c r="S142" i="4"/>
  <c r="T142" i="4"/>
  <c r="U142" i="4"/>
  <c r="V142" i="4"/>
  <c r="W142" i="4"/>
  <c r="A143" i="4"/>
  <c r="B143" i="4"/>
  <c r="I143" i="4"/>
  <c r="J143" i="4"/>
  <c r="K143" i="4"/>
  <c r="L143" i="4"/>
  <c r="M143" i="4"/>
  <c r="N143" i="4"/>
  <c r="P143" i="4"/>
  <c r="Q143" i="4"/>
  <c r="R143" i="4"/>
  <c r="S143" i="4"/>
  <c r="T143" i="4"/>
  <c r="U143" i="4"/>
  <c r="V143" i="4"/>
  <c r="W143" i="4"/>
  <c r="A144" i="4"/>
  <c r="B144" i="4"/>
  <c r="I144" i="4"/>
  <c r="J144" i="4"/>
  <c r="K144" i="4"/>
  <c r="L144" i="4"/>
  <c r="M144" i="4"/>
  <c r="N144" i="4"/>
  <c r="P144" i="4"/>
  <c r="Q144" i="4"/>
  <c r="R144" i="4"/>
  <c r="S144" i="4"/>
  <c r="T144" i="4"/>
  <c r="U144" i="4"/>
  <c r="V144" i="4"/>
  <c r="W144" i="4"/>
  <c r="A145" i="4"/>
  <c r="B145" i="4"/>
  <c r="I145" i="4"/>
  <c r="J145" i="4"/>
  <c r="K145" i="4"/>
  <c r="L145" i="4"/>
  <c r="M145" i="4"/>
  <c r="N145" i="4"/>
  <c r="P145" i="4"/>
  <c r="Q145" i="4"/>
  <c r="R145" i="4"/>
  <c r="S145" i="4"/>
  <c r="T145" i="4"/>
  <c r="U145" i="4"/>
  <c r="V145" i="4"/>
  <c r="W145" i="4"/>
  <c r="A146" i="4"/>
  <c r="B146" i="4"/>
  <c r="I146" i="4"/>
  <c r="J146" i="4"/>
  <c r="K146" i="4"/>
  <c r="L146" i="4"/>
  <c r="M146" i="4"/>
  <c r="N146" i="4"/>
  <c r="P146" i="4"/>
  <c r="Q146" i="4"/>
  <c r="R146" i="4"/>
  <c r="S146" i="4"/>
  <c r="T146" i="4"/>
  <c r="U146" i="4"/>
  <c r="V146" i="4"/>
  <c r="W146" i="4"/>
  <c r="A147" i="4"/>
  <c r="B147" i="4"/>
  <c r="I147" i="4"/>
  <c r="J147" i="4"/>
  <c r="K147" i="4"/>
  <c r="L147" i="4"/>
  <c r="M147" i="4"/>
  <c r="N147" i="4"/>
  <c r="P147" i="4"/>
  <c r="Q147" i="4"/>
  <c r="R147" i="4"/>
  <c r="S147" i="4"/>
  <c r="T147" i="4"/>
  <c r="U147" i="4"/>
  <c r="V147" i="4"/>
  <c r="W147" i="4"/>
  <c r="A148" i="4"/>
  <c r="B148" i="4"/>
  <c r="I148" i="4"/>
  <c r="J148" i="4"/>
  <c r="K148" i="4"/>
  <c r="L148" i="4"/>
  <c r="M148" i="4"/>
  <c r="N148" i="4"/>
  <c r="P148" i="4"/>
  <c r="Q148" i="4"/>
  <c r="R148" i="4"/>
  <c r="S148" i="4"/>
  <c r="T148" i="4"/>
  <c r="U148" i="4"/>
  <c r="V148" i="4"/>
  <c r="W148" i="4"/>
  <c r="A149" i="4"/>
  <c r="B149" i="4"/>
  <c r="I149" i="4"/>
  <c r="J149" i="4"/>
  <c r="K149" i="4"/>
  <c r="L149" i="4"/>
  <c r="M149" i="4"/>
  <c r="N149" i="4"/>
  <c r="P149" i="4"/>
  <c r="Q149" i="4"/>
  <c r="R149" i="4"/>
  <c r="S149" i="4"/>
  <c r="T149" i="4"/>
  <c r="U149" i="4"/>
  <c r="V149" i="4"/>
  <c r="W149" i="4"/>
  <c r="A150" i="4"/>
  <c r="B150" i="4"/>
  <c r="I150" i="4"/>
  <c r="J150" i="4"/>
  <c r="K150" i="4"/>
  <c r="L150" i="4"/>
  <c r="M150" i="4"/>
  <c r="N150" i="4"/>
  <c r="P150" i="4"/>
  <c r="Q150" i="4"/>
  <c r="R150" i="4"/>
  <c r="S150" i="4"/>
  <c r="T150" i="4"/>
  <c r="U150" i="4"/>
  <c r="V150" i="4"/>
  <c r="W150" i="4"/>
  <c r="A151" i="4"/>
  <c r="B151" i="4"/>
  <c r="I151" i="4"/>
  <c r="J151" i="4"/>
  <c r="K151" i="4"/>
  <c r="L151" i="4"/>
  <c r="M151" i="4"/>
  <c r="N151" i="4"/>
  <c r="P151" i="4"/>
  <c r="Q151" i="4"/>
  <c r="R151" i="4"/>
  <c r="S151" i="4"/>
  <c r="T151" i="4"/>
  <c r="U151" i="4"/>
  <c r="V151" i="4"/>
  <c r="W151" i="4"/>
  <c r="A152" i="4"/>
  <c r="B152" i="4"/>
  <c r="I152" i="4"/>
  <c r="J152" i="4"/>
  <c r="K152" i="4"/>
  <c r="L152" i="4"/>
  <c r="M152" i="4"/>
  <c r="N152" i="4"/>
  <c r="P152" i="4"/>
  <c r="Q152" i="4"/>
  <c r="R152" i="4"/>
  <c r="S152" i="4"/>
  <c r="T152" i="4"/>
  <c r="U152" i="4"/>
  <c r="V152" i="4"/>
  <c r="W152" i="4"/>
  <c r="A153" i="4"/>
  <c r="B153" i="4"/>
  <c r="I153" i="4"/>
  <c r="J153" i="4"/>
  <c r="K153" i="4"/>
  <c r="L153" i="4"/>
  <c r="M153" i="4"/>
  <c r="N153" i="4"/>
  <c r="P153" i="4"/>
  <c r="Q153" i="4"/>
  <c r="R153" i="4"/>
  <c r="S153" i="4"/>
  <c r="T153" i="4"/>
  <c r="U153" i="4"/>
  <c r="V153" i="4"/>
  <c r="W153" i="4"/>
  <c r="A154" i="4"/>
  <c r="B154" i="4"/>
  <c r="I154" i="4"/>
  <c r="J154" i="4"/>
  <c r="K154" i="4"/>
  <c r="L154" i="4"/>
  <c r="M154" i="4"/>
  <c r="N154" i="4"/>
  <c r="P154" i="4"/>
  <c r="Q154" i="4"/>
  <c r="R154" i="4"/>
  <c r="S154" i="4"/>
  <c r="T154" i="4"/>
  <c r="U154" i="4"/>
  <c r="V154" i="4"/>
  <c r="W154" i="4"/>
  <c r="A155" i="4"/>
  <c r="B155" i="4"/>
  <c r="I155" i="4"/>
  <c r="J155" i="4"/>
  <c r="K155" i="4"/>
  <c r="L155" i="4"/>
  <c r="M155" i="4"/>
  <c r="N155" i="4"/>
  <c r="P155" i="4"/>
  <c r="Q155" i="4"/>
  <c r="R155" i="4"/>
  <c r="S155" i="4"/>
  <c r="T155" i="4"/>
  <c r="U155" i="4"/>
  <c r="V155" i="4"/>
  <c r="W155" i="4"/>
  <c r="A156" i="4"/>
  <c r="B156" i="4"/>
  <c r="I156" i="4"/>
  <c r="J156" i="4"/>
  <c r="K156" i="4"/>
  <c r="L156" i="4"/>
  <c r="M156" i="4"/>
  <c r="N156" i="4"/>
  <c r="P156" i="4"/>
  <c r="Q156" i="4"/>
  <c r="R156" i="4"/>
  <c r="S156" i="4"/>
  <c r="T156" i="4"/>
  <c r="U156" i="4"/>
  <c r="V156" i="4"/>
  <c r="W156" i="4"/>
  <c r="A157" i="4"/>
  <c r="B157" i="4"/>
  <c r="I157" i="4"/>
  <c r="J157" i="4"/>
  <c r="K157" i="4"/>
  <c r="L157" i="4"/>
  <c r="M157" i="4"/>
  <c r="N157" i="4"/>
  <c r="P157" i="4"/>
  <c r="Q157" i="4"/>
  <c r="R157" i="4"/>
  <c r="S157" i="4"/>
  <c r="T157" i="4"/>
  <c r="U157" i="4"/>
  <c r="V157" i="4"/>
  <c r="W157" i="4"/>
  <c r="A158" i="4"/>
  <c r="B158" i="4"/>
  <c r="I158" i="4"/>
  <c r="J158" i="4"/>
  <c r="K158" i="4"/>
  <c r="L158" i="4"/>
  <c r="M158" i="4"/>
  <c r="N158" i="4"/>
  <c r="P158" i="4"/>
  <c r="Q158" i="4"/>
  <c r="R158" i="4"/>
  <c r="S158" i="4"/>
  <c r="T158" i="4"/>
  <c r="U158" i="4"/>
  <c r="V158" i="4"/>
  <c r="W158" i="4"/>
  <c r="A159" i="4"/>
  <c r="B159" i="4"/>
  <c r="I159" i="4"/>
  <c r="J159" i="4"/>
  <c r="K159" i="4"/>
  <c r="L159" i="4"/>
  <c r="M159" i="4"/>
  <c r="N159" i="4"/>
  <c r="P159" i="4"/>
  <c r="Q159" i="4"/>
  <c r="R159" i="4"/>
  <c r="S159" i="4"/>
  <c r="T159" i="4"/>
  <c r="U159" i="4"/>
  <c r="V159" i="4"/>
  <c r="W159" i="4"/>
  <c r="A160" i="4"/>
  <c r="B160" i="4"/>
  <c r="I160" i="4"/>
  <c r="J160" i="4"/>
  <c r="K160" i="4"/>
  <c r="L160" i="4"/>
  <c r="M160" i="4"/>
  <c r="N160" i="4"/>
  <c r="P160" i="4"/>
  <c r="Q160" i="4"/>
  <c r="R160" i="4"/>
  <c r="S160" i="4"/>
  <c r="T160" i="4"/>
  <c r="U160" i="4"/>
  <c r="V160" i="4"/>
  <c r="W160" i="4"/>
  <c r="A161" i="4"/>
  <c r="B161" i="4"/>
  <c r="I161" i="4"/>
  <c r="J161" i="4"/>
  <c r="K161" i="4"/>
  <c r="L161" i="4"/>
  <c r="M161" i="4"/>
  <c r="N161" i="4"/>
  <c r="P161" i="4"/>
  <c r="Q161" i="4"/>
  <c r="R161" i="4"/>
  <c r="S161" i="4"/>
  <c r="T161" i="4"/>
  <c r="U161" i="4"/>
  <c r="V161" i="4"/>
  <c r="W161" i="4"/>
  <c r="A162" i="4"/>
  <c r="B162" i="4"/>
  <c r="I162" i="4"/>
  <c r="J162" i="4"/>
  <c r="K162" i="4"/>
  <c r="L162" i="4"/>
  <c r="M162" i="4"/>
  <c r="N162" i="4"/>
  <c r="P162" i="4"/>
  <c r="Q162" i="4"/>
  <c r="R162" i="4"/>
  <c r="S162" i="4"/>
  <c r="T162" i="4"/>
  <c r="U162" i="4"/>
  <c r="V162" i="4"/>
  <c r="W162" i="4"/>
  <c r="A163" i="4"/>
  <c r="B163" i="4"/>
  <c r="I163" i="4"/>
  <c r="J163" i="4"/>
  <c r="K163" i="4"/>
  <c r="L163" i="4"/>
  <c r="M163" i="4"/>
  <c r="N163" i="4"/>
  <c r="P163" i="4"/>
  <c r="Q163" i="4"/>
  <c r="R163" i="4"/>
  <c r="S163" i="4"/>
  <c r="T163" i="4"/>
  <c r="U163" i="4"/>
  <c r="V163" i="4"/>
  <c r="W163" i="4"/>
  <c r="A164" i="4"/>
  <c r="B164" i="4"/>
  <c r="I164" i="4"/>
  <c r="J164" i="4"/>
  <c r="K164" i="4"/>
  <c r="L164" i="4"/>
  <c r="M164" i="4"/>
  <c r="N164" i="4"/>
  <c r="P164" i="4"/>
  <c r="Q164" i="4"/>
  <c r="R164" i="4"/>
  <c r="S164" i="4"/>
  <c r="T164" i="4"/>
  <c r="U164" i="4"/>
  <c r="V164" i="4"/>
  <c r="W164" i="4"/>
  <c r="A165" i="4"/>
  <c r="B165" i="4"/>
  <c r="I165" i="4"/>
  <c r="J165" i="4"/>
  <c r="K165" i="4"/>
  <c r="L165" i="4"/>
  <c r="M165" i="4"/>
  <c r="N165" i="4"/>
  <c r="P165" i="4"/>
  <c r="Q165" i="4"/>
  <c r="R165" i="4"/>
  <c r="S165" i="4"/>
  <c r="T165" i="4"/>
  <c r="U165" i="4"/>
  <c r="V165" i="4"/>
  <c r="W165" i="4"/>
  <c r="A166" i="4"/>
  <c r="B166" i="4"/>
  <c r="I166" i="4"/>
  <c r="J166" i="4"/>
  <c r="K166" i="4"/>
  <c r="L166" i="4"/>
  <c r="M166" i="4"/>
  <c r="N166" i="4"/>
  <c r="P166" i="4"/>
  <c r="Q166" i="4"/>
  <c r="R166" i="4"/>
  <c r="S166" i="4"/>
  <c r="T166" i="4"/>
  <c r="U166" i="4"/>
  <c r="V166" i="4"/>
  <c r="W166" i="4"/>
  <c r="A167" i="4"/>
  <c r="B167" i="4"/>
  <c r="I167" i="4"/>
  <c r="J167" i="4"/>
  <c r="K167" i="4"/>
  <c r="L167" i="4"/>
  <c r="M167" i="4"/>
  <c r="N167" i="4"/>
  <c r="P167" i="4"/>
  <c r="Q167" i="4"/>
  <c r="R167" i="4"/>
  <c r="S167" i="4"/>
  <c r="T167" i="4"/>
  <c r="U167" i="4"/>
  <c r="V167" i="4"/>
  <c r="W167" i="4"/>
  <c r="A168" i="4"/>
  <c r="B168" i="4"/>
  <c r="I168" i="4"/>
  <c r="J168" i="4"/>
  <c r="K168" i="4"/>
  <c r="L168" i="4"/>
  <c r="M168" i="4"/>
  <c r="N168" i="4"/>
  <c r="P168" i="4"/>
  <c r="Q168" i="4"/>
  <c r="R168" i="4"/>
  <c r="S168" i="4"/>
  <c r="T168" i="4"/>
  <c r="U168" i="4"/>
  <c r="V168" i="4"/>
  <c r="W168" i="4"/>
  <c r="A169" i="4"/>
  <c r="B169" i="4"/>
  <c r="I169" i="4"/>
  <c r="J169" i="4"/>
  <c r="K169" i="4"/>
  <c r="L169" i="4"/>
  <c r="M169" i="4"/>
  <c r="N169" i="4"/>
  <c r="P169" i="4"/>
  <c r="Q169" i="4"/>
  <c r="R169" i="4"/>
  <c r="S169" i="4"/>
  <c r="T169" i="4"/>
  <c r="U169" i="4"/>
  <c r="V169" i="4"/>
  <c r="W169" i="4"/>
  <c r="A170" i="4"/>
  <c r="B170" i="4"/>
  <c r="I170" i="4"/>
  <c r="J170" i="4"/>
  <c r="K170" i="4"/>
  <c r="L170" i="4"/>
  <c r="M170" i="4"/>
  <c r="N170" i="4"/>
  <c r="P170" i="4"/>
  <c r="Q170" i="4"/>
  <c r="R170" i="4"/>
  <c r="S170" i="4"/>
  <c r="T170" i="4"/>
  <c r="U170" i="4"/>
  <c r="V170" i="4"/>
  <c r="W170" i="4"/>
  <c r="A171" i="4"/>
  <c r="B171" i="4"/>
  <c r="I171" i="4"/>
  <c r="J171" i="4"/>
  <c r="K171" i="4"/>
  <c r="L171" i="4"/>
  <c r="M171" i="4"/>
  <c r="N171" i="4"/>
  <c r="P171" i="4"/>
  <c r="Q171" i="4"/>
  <c r="R171" i="4"/>
  <c r="S171" i="4"/>
  <c r="T171" i="4"/>
  <c r="U171" i="4"/>
  <c r="V171" i="4"/>
  <c r="W171" i="4"/>
  <c r="A172" i="4"/>
  <c r="B172" i="4"/>
  <c r="I172" i="4"/>
  <c r="J172" i="4"/>
  <c r="K172" i="4"/>
  <c r="L172" i="4"/>
  <c r="M172" i="4"/>
  <c r="N172" i="4"/>
  <c r="P172" i="4"/>
  <c r="Q172" i="4"/>
  <c r="R172" i="4"/>
  <c r="S172" i="4"/>
  <c r="T172" i="4"/>
  <c r="U172" i="4"/>
  <c r="V172" i="4"/>
  <c r="W172" i="4"/>
  <c r="A173" i="4"/>
  <c r="B173" i="4"/>
  <c r="I173" i="4"/>
  <c r="J173" i="4"/>
  <c r="K173" i="4"/>
  <c r="L173" i="4"/>
  <c r="M173" i="4"/>
  <c r="N173" i="4"/>
  <c r="P173" i="4"/>
  <c r="Q173" i="4"/>
  <c r="R173" i="4"/>
  <c r="S173" i="4"/>
  <c r="T173" i="4"/>
  <c r="U173" i="4"/>
  <c r="V173" i="4"/>
  <c r="W173" i="4"/>
  <c r="A174" i="4"/>
  <c r="B174" i="4"/>
  <c r="I174" i="4"/>
  <c r="J174" i="4"/>
  <c r="K174" i="4"/>
  <c r="L174" i="4"/>
  <c r="M174" i="4"/>
  <c r="N174" i="4"/>
  <c r="P174" i="4"/>
  <c r="Q174" i="4"/>
  <c r="R174" i="4"/>
  <c r="S174" i="4"/>
  <c r="T174" i="4"/>
  <c r="U174" i="4"/>
  <c r="V174" i="4"/>
  <c r="W174" i="4"/>
  <c r="A175" i="4"/>
  <c r="B175" i="4"/>
  <c r="I175" i="4"/>
  <c r="J175" i="4"/>
  <c r="K175" i="4"/>
  <c r="L175" i="4"/>
  <c r="M175" i="4"/>
  <c r="N175" i="4"/>
  <c r="P175" i="4"/>
  <c r="Q175" i="4"/>
  <c r="R175" i="4"/>
  <c r="S175" i="4"/>
  <c r="T175" i="4"/>
  <c r="U175" i="4"/>
  <c r="V175" i="4"/>
  <c r="W175" i="4"/>
  <c r="A176" i="4"/>
  <c r="B176" i="4"/>
  <c r="I176" i="4"/>
  <c r="J176" i="4"/>
  <c r="K176" i="4"/>
  <c r="L176" i="4"/>
  <c r="M176" i="4"/>
  <c r="N176" i="4"/>
  <c r="P176" i="4"/>
  <c r="Q176" i="4"/>
  <c r="R176" i="4"/>
  <c r="S176" i="4"/>
  <c r="T176" i="4"/>
  <c r="U176" i="4"/>
  <c r="V176" i="4"/>
  <c r="W176" i="4"/>
  <c r="A177" i="4"/>
  <c r="B177" i="4"/>
  <c r="I177" i="4"/>
  <c r="J177" i="4"/>
  <c r="K177" i="4"/>
  <c r="L177" i="4"/>
  <c r="M177" i="4"/>
  <c r="N177" i="4"/>
  <c r="P177" i="4"/>
  <c r="Q177" i="4"/>
  <c r="R177" i="4"/>
  <c r="S177" i="4"/>
  <c r="T177" i="4"/>
  <c r="U177" i="4"/>
  <c r="V177" i="4"/>
  <c r="W177" i="4"/>
  <c r="A178" i="4"/>
  <c r="B178" i="4"/>
  <c r="I178" i="4"/>
  <c r="J178" i="4"/>
  <c r="K178" i="4"/>
  <c r="L178" i="4"/>
  <c r="M178" i="4"/>
  <c r="N178" i="4"/>
  <c r="P178" i="4"/>
  <c r="Q178" i="4"/>
  <c r="R178" i="4"/>
  <c r="S178" i="4"/>
  <c r="T178" i="4"/>
  <c r="U178" i="4"/>
  <c r="V178" i="4"/>
  <c r="W178" i="4"/>
  <c r="A179" i="4"/>
  <c r="B179" i="4"/>
  <c r="I179" i="4"/>
  <c r="J179" i="4"/>
  <c r="K179" i="4"/>
  <c r="L179" i="4"/>
  <c r="M179" i="4"/>
  <c r="N179" i="4"/>
  <c r="P179" i="4"/>
  <c r="Q179" i="4"/>
  <c r="R179" i="4"/>
  <c r="S179" i="4"/>
  <c r="T179" i="4"/>
  <c r="U179" i="4"/>
  <c r="V179" i="4"/>
  <c r="W179" i="4"/>
  <c r="A180" i="4"/>
  <c r="B180" i="4"/>
  <c r="I180" i="4"/>
  <c r="J180" i="4"/>
  <c r="K180" i="4"/>
  <c r="L180" i="4"/>
  <c r="M180" i="4"/>
  <c r="N180" i="4"/>
  <c r="P180" i="4"/>
  <c r="Q180" i="4"/>
  <c r="R180" i="4"/>
  <c r="S180" i="4"/>
  <c r="T180" i="4"/>
  <c r="U180" i="4"/>
  <c r="V180" i="4"/>
  <c r="W180" i="4"/>
  <c r="A181" i="4"/>
  <c r="B181" i="4"/>
  <c r="I181" i="4"/>
  <c r="J181" i="4"/>
  <c r="K181" i="4"/>
  <c r="L181" i="4"/>
  <c r="M181" i="4"/>
  <c r="N181" i="4"/>
  <c r="P181" i="4"/>
  <c r="Q181" i="4"/>
  <c r="R181" i="4"/>
  <c r="S181" i="4"/>
  <c r="T181" i="4"/>
  <c r="U181" i="4"/>
  <c r="V181" i="4"/>
  <c r="W181" i="4"/>
  <c r="A182" i="4"/>
  <c r="B182" i="4"/>
  <c r="I182" i="4"/>
  <c r="J182" i="4"/>
  <c r="K182" i="4"/>
  <c r="L182" i="4"/>
  <c r="M182" i="4"/>
  <c r="N182" i="4"/>
  <c r="P182" i="4"/>
  <c r="Q182" i="4"/>
  <c r="R182" i="4"/>
  <c r="S182" i="4"/>
  <c r="T182" i="4"/>
  <c r="U182" i="4"/>
  <c r="V182" i="4"/>
  <c r="W182" i="4"/>
  <c r="A183" i="4"/>
  <c r="B183" i="4"/>
  <c r="I183" i="4"/>
  <c r="J183" i="4"/>
  <c r="K183" i="4"/>
  <c r="L183" i="4"/>
  <c r="M183" i="4"/>
  <c r="N183" i="4"/>
  <c r="P183" i="4"/>
  <c r="Q183" i="4"/>
  <c r="R183" i="4"/>
  <c r="S183" i="4"/>
  <c r="T183" i="4"/>
  <c r="U183" i="4"/>
  <c r="V183" i="4"/>
  <c r="W183" i="4"/>
  <c r="A184" i="4"/>
  <c r="B184" i="4"/>
  <c r="I184" i="4"/>
  <c r="J184" i="4"/>
  <c r="K184" i="4"/>
  <c r="L184" i="4"/>
  <c r="M184" i="4"/>
  <c r="N184" i="4"/>
  <c r="P184" i="4"/>
  <c r="Q184" i="4"/>
  <c r="R184" i="4"/>
  <c r="S184" i="4"/>
  <c r="T184" i="4"/>
  <c r="U184" i="4"/>
  <c r="V184" i="4"/>
  <c r="W184" i="4"/>
  <c r="A185" i="4"/>
  <c r="B185" i="4"/>
  <c r="I185" i="4"/>
  <c r="J185" i="4"/>
  <c r="K185" i="4"/>
  <c r="L185" i="4"/>
  <c r="M185" i="4"/>
  <c r="N185" i="4"/>
  <c r="P185" i="4"/>
  <c r="Q185" i="4"/>
  <c r="R185" i="4"/>
  <c r="S185" i="4"/>
  <c r="T185" i="4"/>
  <c r="U185" i="4"/>
  <c r="V185" i="4"/>
  <c r="W185" i="4"/>
  <c r="A186" i="4"/>
  <c r="B186" i="4"/>
  <c r="I186" i="4"/>
  <c r="J186" i="4"/>
  <c r="K186" i="4"/>
  <c r="L186" i="4"/>
  <c r="M186" i="4"/>
  <c r="N186" i="4"/>
  <c r="P186" i="4"/>
  <c r="Q186" i="4"/>
  <c r="R186" i="4"/>
  <c r="S186" i="4"/>
  <c r="T186" i="4"/>
  <c r="U186" i="4"/>
  <c r="V186" i="4"/>
  <c r="W186" i="4"/>
  <c r="A187" i="4"/>
  <c r="B187" i="4"/>
  <c r="I187" i="4"/>
  <c r="J187" i="4"/>
  <c r="K187" i="4"/>
  <c r="L187" i="4"/>
  <c r="M187" i="4"/>
  <c r="N187" i="4"/>
  <c r="P187" i="4"/>
  <c r="Q187" i="4"/>
  <c r="R187" i="4"/>
  <c r="S187" i="4"/>
  <c r="T187" i="4"/>
  <c r="U187" i="4"/>
  <c r="V187" i="4"/>
  <c r="W187" i="4"/>
  <c r="A188" i="4"/>
  <c r="B188" i="4"/>
  <c r="I188" i="4"/>
  <c r="J188" i="4"/>
  <c r="K188" i="4"/>
  <c r="L188" i="4"/>
  <c r="M188" i="4"/>
  <c r="N188" i="4"/>
  <c r="P188" i="4"/>
  <c r="Q188" i="4"/>
  <c r="R188" i="4"/>
  <c r="S188" i="4"/>
  <c r="T188" i="4"/>
  <c r="U188" i="4"/>
  <c r="V188" i="4"/>
  <c r="W188" i="4"/>
  <c r="A189" i="4"/>
  <c r="B189" i="4"/>
  <c r="I189" i="4"/>
  <c r="J189" i="4"/>
  <c r="K189" i="4"/>
  <c r="L189" i="4"/>
  <c r="M189" i="4"/>
  <c r="N189" i="4"/>
  <c r="P189" i="4"/>
  <c r="Q189" i="4"/>
  <c r="R189" i="4"/>
  <c r="S189" i="4"/>
  <c r="T189" i="4"/>
  <c r="U189" i="4"/>
  <c r="V189" i="4"/>
  <c r="W189" i="4"/>
  <c r="A190" i="4"/>
  <c r="B190" i="4"/>
  <c r="I190" i="4"/>
  <c r="J190" i="4"/>
  <c r="K190" i="4"/>
  <c r="L190" i="4"/>
  <c r="M190" i="4"/>
  <c r="N190" i="4"/>
  <c r="P190" i="4"/>
  <c r="Q190" i="4"/>
  <c r="R190" i="4"/>
  <c r="S190" i="4"/>
  <c r="T190" i="4"/>
  <c r="U190" i="4"/>
  <c r="V190" i="4"/>
  <c r="W190" i="4"/>
  <c r="A191" i="4"/>
  <c r="B191" i="4"/>
  <c r="I191" i="4"/>
  <c r="J191" i="4"/>
  <c r="K191" i="4"/>
  <c r="L191" i="4"/>
  <c r="M191" i="4"/>
  <c r="N191" i="4"/>
  <c r="P191" i="4"/>
  <c r="Q191" i="4"/>
  <c r="R191" i="4"/>
  <c r="S191" i="4"/>
  <c r="T191" i="4"/>
  <c r="U191" i="4"/>
  <c r="V191" i="4"/>
  <c r="W191" i="4"/>
  <c r="A192" i="4"/>
  <c r="B192" i="4"/>
  <c r="I192" i="4"/>
  <c r="J192" i="4"/>
  <c r="K192" i="4"/>
  <c r="L192" i="4"/>
  <c r="M192" i="4"/>
  <c r="N192" i="4"/>
  <c r="P192" i="4"/>
  <c r="Q192" i="4"/>
  <c r="R192" i="4"/>
  <c r="S192" i="4"/>
  <c r="T192" i="4"/>
  <c r="U192" i="4"/>
  <c r="V192" i="4"/>
  <c r="W192" i="4"/>
  <c r="A193" i="4"/>
  <c r="B193" i="4"/>
  <c r="I193" i="4"/>
  <c r="J193" i="4"/>
  <c r="K193" i="4"/>
  <c r="L193" i="4"/>
  <c r="M193" i="4"/>
  <c r="N193" i="4"/>
  <c r="P193" i="4"/>
  <c r="Q193" i="4"/>
  <c r="R193" i="4"/>
  <c r="S193" i="4"/>
  <c r="T193" i="4"/>
  <c r="U193" i="4"/>
  <c r="V193" i="4"/>
  <c r="W193" i="4"/>
  <c r="A194" i="4"/>
  <c r="B194" i="4"/>
  <c r="I194" i="4"/>
  <c r="J194" i="4"/>
  <c r="K194" i="4"/>
  <c r="L194" i="4"/>
  <c r="M194" i="4"/>
  <c r="N194" i="4"/>
  <c r="P194" i="4"/>
  <c r="Q194" i="4"/>
  <c r="R194" i="4"/>
  <c r="S194" i="4"/>
  <c r="T194" i="4"/>
  <c r="U194" i="4"/>
  <c r="V194" i="4"/>
  <c r="W194" i="4"/>
  <c r="A195" i="4"/>
  <c r="B195" i="4"/>
  <c r="I195" i="4"/>
  <c r="J195" i="4"/>
  <c r="K195" i="4"/>
  <c r="L195" i="4"/>
  <c r="M195" i="4"/>
  <c r="N195" i="4"/>
  <c r="P195" i="4"/>
  <c r="Q195" i="4"/>
  <c r="R195" i="4"/>
  <c r="S195" i="4"/>
  <c r="T195" i="4"/>
  <c r="U195" i="4"/>
  <c r="V195" i="4"/>
  <c r="W195" i="4"/>
  <c r="A196" i="4"/>
  <c r="B196" i="4"/>
  <c r="I196" i="4"/>
  <c r="J196" i="4"/>
  <c r="K196" i="4"/>
  <c r="L196" i="4"/>
  <c r="M196" i="4"/>
  <c r="N196" i="4"/>
  <c r="P196" i="4"/>
  <c r="Q196" i="4"/>
  <c r="R196" i="4"/>
  <c r="S196" i="4"/>
  <c r="T196" i="4"/>
  <c r="U196" i="4"/>
  <c r="V196" i="4"/>
  <c r="W196" i="4"/>
  <c r="A197" i="4"/>
  <c r="B197" i="4"/>
  <c r="I197" i="4"/>
  <c r="J197" i="4"/>
  <c r="K197" i="4"/>
  <c r="L197" i="4"/>
  <c r="M197" i="4"/>
  <c r="N197" i="4"/>
  <c r="P197" i="4"/>
  <c r="Q197" i="4"/>
  <c r="R197" i="4"/>
  <c r="S197" i="4"/>
  <c r="T197" i="4"/>
  <c r="U197" i="4"/>
  <c r="V197" i="4"/>
  <c r="W197" i="4"/>
  <c r="A198" i="4"/>
  <c r="B198" i="4"/>
  <c r="I198" i="4"/>
  <c r="J198" i="4"/>
  <c r="K198" i="4"/>
  <c r="L198" i="4"/>
  <c r="M198" i="4"/>
  <c r="N198" i="4"/>
  <c r="P198" i="4"/>
  <c r="Q198" i="4"/>
  <c r="R198" i="4"/>
  <c r="S198" i="4"/>
  <c r="T198" i="4"/>
  <c r="U198" i="4"/>
  <c r="V198" i="4"/>
  <c r="W198" i="4"/>
  <c r="A199" i="4"/>
  <c r="B199" i="4"/>
  <c r="I199" i="4"/>
  <c r="J199" i="4"/>
  <c r="K199" i="4"/>
  <c r="L199" i="4"/>
  <c r="M199" i="4"/>
  <c r="N199" i="4"/>
  <c r="P199" i="4"/>
  <c r="Q199" i="4"/>
  <c r="R199" i="4"/>
  <c r="S199" i="4"/>
  <c r="T199" i="4"/>
  <c r="U199" i="4"/>
  <c r="V199" i="4"/>
  <c r="W199" i="4"/>
  <c r="A200" i="4"/>
  <c r="B200" i="4"/>
  <c r="I200" i="4"/>
  <c r="J200" i="4"/>
  <c r="K200" i="4"/>
  <c r="L200" i="4"/>
  <c r="M200" i="4"/>
  <c r="N200" i="4"/>
  <c r="P200" i="4"/>
  <c r="Q200" i="4"/>
  <c r="R200" i="4"/>
  <c r="S200" i="4"/>
  <c r="T200" i="4"/>
  <c r="U200" i="4"/>
  <c r="V200" i="4"/>
  <c r="W200" i="4"/>
  <c r="A201" i="4"/>
  <c r="B201" i="4"/>
  <c r="I201" i="4"/>
  <c r="J201" i="4"/>
  <c r="K201" i="4"/>
  <c r="L201" i="4"/>
  <c r="M201" i="4"/>
  <c r="N201" i="4"/>
  <c r="P201" i="4"/>
  <c r="Q201" i="4"/>
  <c r="R201" i="4"/>
  <c r="S201" i="4"/>
  <c r="T201" i="4"/>
  <c r="U201" i="4"/>
  <c r="V201" i="4"/>
  <c r="W201" i="4"/>
  <c r="A202" i="4"/>
  <c r="B202" i="4"/>
  <c r="I202" i="4"/>
  <c r="J202" i="4"/>
  <c r="K202" i="4"/>
  <c r="L202" i="4"/>
  <c r="M202" i="4"/>
  <c r="N202" i="4"/>
  <c r="P202" i="4"/>
  <c r="Q202" i="4"/>
  <c r="R202" i="4"/>
  <c r="S202" i="4"/>
  <c r="T202" i="4"/>
  <c r="U202" i="4"/>
  <c r="V202" i="4"/>
  <c r="W202" i="4"/>
  <c r="A203" i="4"/>
  <c r="B203" i="4"/>
  <c r="I203" i="4"/>
  <c r="J203" i="4"/>
  <c r="K203" i="4"/>
  <c r="L203" i="4"/>
  <c r="M203" i="4"/>
  <c r="N203" i="4"/>
  <c r="P203" i="4"/>
  <c r="Q203" i="4"/>
  <c r="R203" i="4"/>
  <c r="S203" i="4"/>
  <c r="T203" i="4"/>
  <c r="U203" i="4"/>
  <c r="V203" i="4"/>
  <c r="W203" i="4"/>
  <c r="A204" i="4"/>
  <c r="B204" i="4"/>
  <c r="I204" i="4"/>
  <c r="J204" i="4"/>
  <c r="K204" i="4"/>
  <c r="L204" i="4"/>
  <c r="M204" i="4"/>
  <c r="N204" i="4"/>
  <c r="P204" i="4"/>
  <c r="Q204" i="4"/>
  <c r="R204" i="4"/>
  <c r="S204" i="4"/>
  <c r="T204" i="4"/>
  <c r="U204" i="4"/>
  <c r="V204" i="4"/>
  <c r="W204" i="4"/>
  <c r="A205" i="4"/>
  <c r="B205" i="4"/>
  <c r="I205" i="4"/>
  <c r="J205" i="4"/>
  <c r="K205" i="4"/>
  <c r="L205" i="4"/>
  <c r="M205" i="4"/>
  <c r="N205" i="4"/>
  <c r="P205" i="4"/>
  <c r="Q205" i="4"/>
  <c r="R205" i="4"/>
  <c r="S205" i="4"/>
  <c r="T205" i="4"/>
  <c r="U205" i="4"/>
  <c r="V205" i="4"/>
  <c r="W205" i="4"/>
  <c r="A206" i="4"/>
  <c r="B206" i="4"/>
  <c r="I206" i="4"/>
  <c r="J206" i="4"/>
  <c r="K206" i="4"/>
  <c r="L206" i="4"/>
  <c r="M206" i="4"/>
  <c r="N206" i="4"/>
  <c r="P206" i="4"/>
  <c r="Q206" i="4"/>
  <c r="R206" i="4"/>
  <c r="S206" i="4"/>
  <c r="T206" i="4"/>
  <c r="U206" i="4"/>
  <c r="V206" i="4"/>
  <c r="W206" i="4"/>
  <c r="A207" i="4"/>
  <c r="B207" i="4"/>
  <c r="I207" i="4"/>
  <c r="J207" i="4"/>
  <c r="K207" i="4"/>
  <c r="L207" i="4"/>
  <c r="M207" i="4"/>
  <c r="N207" i="4"/>
  <c r="P207" i="4"/>
  <c r="Q207" i="4"/>
  <c r="R207" i="4"/>
  <c r="S207" i="4"/>
  <c r="T207" i="4"/>
  <c r="U207" i="4"/>
  <c r="V207" i="4"/>
  <c r="W207" i="4"/>
  <c r="A208" i="4"/>
  <c r="B208" i="4"/>
  <c r="I208" i="4"/>
  <c r="J208" i="4"/>
  <c r="K208" i="4"/>
  <c r="L208" i="4"/>
  <c r="M208" i="4"/>
  <c r="N208" i="4"/>
  <c r="P208" i="4"/>
  <c r="Q208" i="4"/>
  <c r="R208" i="4"/>
  <c r="S208" i="4"/>
  <c r="T208" i="4"/>
  <c r="U208" i="4"/>
  <c r="V208" i="4"/>
  <c r="W208" i="4"/>
  <c r="A209" i="4"/>
  <c r="B209" i="4"/>
  <c r="I209" i="4"/>
  <c r="J209" i="4"/>
  <c r="K209" i="4"/>
  <c r="L209" i="4"/>
  <c r="M209" i="4"/>
  <c r="N209" i="4"/>
  <c r="P209" i="4"/>
  <c r="Q209" i="4"/>
  <c r="R209" i="4"/>
  <c r="S209" i="4"/>
  <c r="T209" i="4"/>
  <c r="U209" i="4"/>
  <c r="V209" i="4"/>
  <c r="W209" i="4"/>
  <c r="A210" i="4"/>
  <c r="B210" i="4"/>
  <c r="I210" i="4"/>
  <c r="J210" i="4"/>
  <c r="K210" i="4"/>
  <c r="L210" i="4"/>
  <c r="M210" i="4"/>
  <c r="N210" i="4"/>
  <c r="P210" i="4"/>
  <c r="Q210" i="4"/>
  <c r="R210" i="4"/>
  <c r="S210" i="4"/>
  <c r="T210" i="4"/>
  <c r="U210" i="4"/>
  <c r="V210" i="4"/>
  <c r="W210" i="4"/>
  <c r="A211" i="4"/>
  <c r="B211" i="4"/>
  <c r="I211" i="4"/>
  <c r="J211" i="4"/>
  <c r="K211" i="4"/>
  <c r="L211" i="4"/>
  <c r="M211" i="4"/>
  <c r="N211" i="4"/>
  <c r="P211" i="4"/>
  <c r="Q211" i="4"/>
  <c r="R211" i="4"/>
  <c r="S211" i="4"/>
  <c r="T211" i="4"/>
  <c r="U211" i="4"/>
  <c r="V211" i="4"/>
  <c r="W211" i="4"/>
  <c r="A212" i="4"/>
  <c r="B212" i="4"/>
  <c r="I212" i="4"/>
  <c r="J212" i="4"/>
  <c r="K212" i="4"/>
  <c r="L212" i="4"/>
  <c r="M212" i="4"/>
  <c r="N212" i="4"/>
  <c r="P212" i="4"/>
  <c r="Q212" i="4"/>
  <c r="R212" i="4"/>
  <c r="S212" i="4"/>
  <c r="T212" i="4"/>
  <c r="U212" i="4"/>
  <c r="V212" i="4"/>
  <c r="W212" i="4"/>
  <c r="A213" i="4"/>
  <c r="B213" i="4"/>
  <c r="I213" i="4"/>
  <c r="J213" i="4"/>
  <c r="K213" i="4"/>
  <c r="L213" i="4"/>
  <c r="M213" i="4"/>
  <c r="N213" i="4"/>
  <c r="P213" i="4"/>
  <c r="Q213" i="4"/>
  <c r="R213" i="4"/>
  <c r="S213" i="4"/>
  <c r="T213" i="4"/>
  <c r="U213" i="4"/>
  <c r="V213" i="4"/>
  <c r="W213" i="4"/>
  <c r="A214" i="4"/>
  <c r="B214" i="4"/>
  <c r="I214" i="4"/>
  <c r="J214" i="4"/>
  <c r="K214" i="4"/>
  <c r="L214" i="4"/>
  <c r="M214" i="4"/>
  <c r="N214" i="4"/>
  <c r="P214" i="4"/>
  <c r="Q214" i="4"/>
  <c r="R214" i="4"/>
  <c r="S214" i="4"/>
  <c r="T214" i="4"/>
  <c r="U214" i="4"/>
  <c r="V214" i="4"/>
  <c r="W214" i="4"/>
  <c r="A215" i="4"/>
  <c r="B215" i="4"/>
  <c r="I215" i="4"/>
  <c r="J215" i="4"/>
  <c r="K215" i="4"/>
  <c r="L215" i="4"/>
  <c r="M215" i="4"/>
  <c r="N215" i="4"/>
  <c r="P215" i="4"/>
  <c r="Q215" i="4"/>
  <c r="R215" i="4"/>
  <c r="S215" i="4"/>
  <c r="T215" i="4"/>
  <c r="U215" i="4"/>
  <c r="V215" i="4"/>
  <c r="W215" i="4"/>
  <c r="A216" i="4"/>
  <c r="B216" i="4"/>
  <c r="I216" i="4"/>
  <c r="J216" i="4"/>
  <c r="K216" i="4"/>
  <c r="L216" i="4"/>
  <c r="M216" i="4"/>
  <c r="N216" i="4"/>
  <c r="P216" i="4"/>
  <c r="Q216" i="4"/>
  <c r="R216" i="4"/>
  <c r="S216" i="4"/>
  <c r="T216" i="4"/>
  <c r="U216" i="4"/>
  <c r="V216" i="4"/>
  <c r="W216" i="4"/>
  <c r="A217" i="4"/>
  <c r="B217" i="4"/>
  <c r="I217" i="4"/>
  <c r="J217" i="4"/>
  <c r="K217" i="4"/>
  <c r="L217" i="4"/>
  <c r="M217" i="4"/>
  <c r="N217" i="4"/>
  <c r="P217" i="4"/>
  <c r="Q217" i="4"/>
  <c r="R217" i="4"/>
  <c r="S217" i="4"/>
  <c r="T217" i="4"/>
  <c r="U217" i="4"/>
  <c r="V217" i="4"/>
  <c r="W217" i="4"/>
  <c r="A218" i="4"/>
  <c r="B218" i="4"/>
  <c r="I218" i="4"/>
  <c r="J218" i="4"/>
  <c r="K218" i="4"/>
  <c r="L218" i="4"/>
  <c r="M218" i="4"/>
  <c r="N218" i="4"/>
  <c r="P218" i="4"/>
  <c r="Q218" i="4"/>
  <c r="R218" i="4"/>
  <c r="S218" i="4"/>
  <c r="T218" i="4"/>
  <c r="U218" i="4"/>
  <c r="V218" i="4"/>
  <c r="W218" i="4"/>
  <c r="A219" i="4"/>
  <c r="B219" i="4"/>
  <c r="I219" i="4"/>
  <c r="J219" i="4"/>
  <c r="K219" i="4"/>
  <c r="L219" i="4"/>
  <c r="M219" i="4"/>
  <c r="N219" i="4"/>
  <c r="P219" i="4"/>
  <c r="Q219" i="4"/>
  <c r="R219" i="4"/>
  <c r="S219" i="4"/>
  <c r="T219" i="4"/>
  <c r="U219" i="4"/>
  <c r="V219" i="4"/>
  <c r="W219" i="4"/>
  <c r="A220" i="4"/>
  <c r="B220" i="4"/>
  <c r="I220" i="4"/>
  <c r="J220" i="4"/>
  <c r="K220" i="4"/>
  <c r="L220" i="4"/>
  <c r="M220" i="4"/>
  <c r="N220" i="4"/>
  <c r="P220" i="4"/>
  <c r="Q220" i="4"/>
  <c r="R220" i="4"/>
  <c r="S220" i="4"/>
  <c r="T220" i="4"/>
  <c r="U220" i="4"/>
  <c r="V220" i="4"/>
  <c r="W220" i="4"/>
  <c r="A221" i="4"/>
  <c r="B221" i="4"/>
  <c r="I221" i="4"/>
  <c r="J221" i="4"/>
  <c r="K221" i="4"/>
  <c r="L221" i="4"/>
  <c r="M221" i="4"/>
  <c r="N221" i="4"/>
  <c r="P221" i="4"/>
  <c r="Q221" i="4"/>
  <c r="R221" i="4"/>
  <c r="S221" i="4"/>
  <c r="T221" i="4"/>
  <c r="U221" i="4"/>
  <c r="V221" i="4"/>
  <c r="W221" i="4"/>
  <c r="A222" i="4"/>
  <c r="B222" i="4"/>
  <c r="I222" i="4"/>
  <c r="J222" i="4"/>
  <c r="K222" i="4"/>
  <c r="L222" i="4"/>
  <c r="M222" i="4"/>
  <c r="N222" i="4"/>
  <c r="P222" i="4"/>
  <c r="Q222" i="4"/>
  <c r="R222" i="4"/>
  <c r="S222" i="4"/>
  <c r="T222" i="4"/>
  <c r="U222" i="4"/>
  <c r="V222" i="4"/>
  <c r="W222" i="4"/>
  <c r="A223" i="4"/>
  <c r="B223" i="4"/>
  <c r="I223" i="4"/>
  <c r="J223" i="4"/>
  <c r="K223" i="4"/>
  <c r="L223" i="4"/>
  <c r="M223" i="4"/>
  <c r="N223" i="4"/>
  <c r="P223" i="4"/>
  <c r="Q223" i="4"/>
  <c r="R223" i="4"/>
  <c r="S223" i="4"/>
  <c r="T223" i="4"/>
  <c r="U223" i="4"/>
  <c r="V223" i="4"/>
  <c r="W223" i="4"/>
  <c r="A224" i="4"/>
  <c r="B224" i="4"/>
  <c r="I224" i="4"/>
  <c r="J224" i="4"/>
  <c r="K224" i="4"/>
  <c r="L224" i="4"/>
  <c r="M224" i="4"/>
  <c r="N224" i="4"/>
  <c r="P224" i="4"/>
  <c r="Q224" i="4"/>
  <c r="R224" i="4"/>
  <c r="S224" i="4"/>
  <c r="T224" i="4"/>
  <c r="U224" i="4"/>
  <c r="V224" i="4"/>
  <c r="W224" i="4"/>
  <c r="A225" i="4"/>
  <c r="B225" i="4"/>
  <c r="I225" i="4"/>
  <c r="J225" i="4"/>
  <c r="K225" i="4"/>
  <c r="L225" i="4"/>
  <c r="M225" i="4"/>
  <c r="N225" i="4"/>
  <c r="P225" i="4"/>
  <c r="Q225" i="4"/>
  <c r="R225" i="4"/>
  <c r="S225" i="4"/>
  <c r="T225" i="4"/>
  <c r="U225" i="4"/>
  <c r="V225" i="4"/>
  <c r="W225" i="4"/>
  <c r="A226" i="4"/>
  <c r="B226" i="4"/>
  <c r="I226" i="4"/>
  <c r="J226" i="4"/>
  <c r="K226" i="4"/>
  <c r="L226" i="4"/>
  <c r="M226" i="4"/>
  <c r="N226" i="4"/>
  <c r="P226" i="4"/>
  <c r="Q226" i="4"/>
  <c r="R226" i="4"/>
  <c r="S226" i="4"/>
  <c r="T226" i="4"/>
  <c r="U226" i="4"/>
  <c r="V226" i="4"/>
  <c r="W226" i="4"/>
  <c r="A227" i="4"/>
  <c r="B227" i="4"/>
  <c r="I227" i="4"/>
  <c r="J227" i="4"/>
  <c r="K227" i="4"/>
  <c r="L227" i="4"/>
  <c r="M227" i="4"/>
  <c r="N227" i="4"/>
  <c r="P227" i="4"/>
  <c r="Q227" i="4"/>
  <c r="R227" i="4"/>
  <c r="S227" i="4"/>
  <c r="T227" i="4"/>
  <c r="U227" i="4"/>
  <c r="V227" i="4"/>
  <c r="W227" i="4"/>
  <c r="A228" i="4"/>
  <c r="B228" i="4"/>
  <c r="I228" i="4"/>
  <c r="J228" i="4"/>
  <c r="K228" i="4"/>
  <c r="L228" i="4"/>
  <c r="M228" i="4"/>
  <c r="N228" i="4"/>
  <c r="P228" i="4"/>
  <c r="Q228" i="4"/>
  <c r="R228" i="4"/>
  <c r="S228" i="4"/>
  <c r="T228" i="4"/>
  <c r="U228" i="4"/>
  <c r="V228" i="4"/>
  <c r="W228" i="4"/>
  <c r="A229" i="4"/>
  <c r="B229" i="4"/>
  <c r="I229" i="4"/>
  <c r="J229" i="4"/>
  <c r="K229" i="4"/>
  <c r="L229" i="4"/>
  <c r="M229" i="4"/>
  <c r="N229" i="4"/>
  <c r="P229" i="4"/>
  <c r="Q229" i="4"/>
  <c r="R229" i="4"/>
  <c r="S229" i="4"/>
  <c r="T229" i="4"/>
  <c r="U229" i="4"/>
  <c r="V229" i="4"/>
  <c r="W229" i="4"/>
  <c r="A230" i="4"/>
  <c r="B230" i="4"/>
  <c r="I230" i="4"/>
  <c r="J230" i="4"/>
  <c r="K230" i="4"/>
  <c r="L230" i="4"/>
  <c r="M230" i="4"/>
  <c r="N230" i="4"/>
  <c r="P230" i="4"/>
  <c r="Q230" i="4"/>
  <c r="R230" i="4"/>
  <c r="S230" i="4"/>
  <c r="T230" i="4"/>
  <c r="U230" i="4"/>
  <c r="V230" i="4"/>
  <c r="W230" i="4"/>
  <c r="A231" i="4"/>
  <c r="B231" i="4"/>
  <c r="I231" i="4"/>
  <c r="J231" i="4"/>
  <c r="K231" i="4"/>
  <c r="L231" i="4"/>
  <c r="M231" i="4"/>
  <c r="N231" i="4"/>
  <c r="P231" i="4"/>
  <c r="Q231" i="4"/>
  <c r="R231" i="4"/>
  <c r="S231" i="4"/>
  <c r="T231" i="4"/>
  <c r="U231" i="4"/>
  <c r="V231" i="4"/>
  <c r="W231" i="4"/>
  <c r="A232" i="4"/>
  <c r="B232" i="4"/>
  <c r="I232" i="4"/>
  <c r="J232" i="4"/>
  <c r="K232" i="4"/>
  <c r="L232" i="4"/>
  <c r="M232" i="4"/>
  <c r="N232" i="4"/>
  <c r="P232" i="4"/>
  <c r="Q232" i="4"/>
  <c r="R232" i="4"/>
  <c r="S232" i="4"/>
  <c r="T232" i="4"/>
  <c r="U232" i="4"/>
  <c r="V232" i="4"/>
  <c r="W232" i="4"/>
  <c r="A233" i="4"/>
  <c r="B233" i="4"/>
  <c r="I233" i="4"/>
  <c r="J233" i="4"/>
  <c r="K233" i="4"/>
  <c r="L233" i="4"/>
  <c r="M233" i="4"/>
  <c r="N233" i="4"/>
  <c r="P233" i="4"/>
  <c r="Q233" i="4"/>
  <c r="R233" i="4"/>
  <c r="S233" i="4"/>
  <c r="T233" i="4"/>
  <c r="U233" i="4"/>
  <c r="V233" i="4"/>
  <c r="W233" i="4"/>
  <c r="A234" i="4"/>
  <c r="B234" i="4"/>
  <c r="I234" i="4"/>
  <c r="J234" i="4"/>
  <c r="K234" i="4"/>
  <c r="L234" i="4"/>
  <c r="M234" i="4"/>
  <c r="N234" i="4"/>
  <c r="P234" i="4"/>
  <c r="Q234" i="4"/>
  <c r="R234" i="4"/>
  <c r="S234" i="4"/>
  <c r="T234" i="4"/>
  <c r="U234" i="4"/>
  <c r="V234" i="4"/>
  <c r="W234" i="4"/>
  <c r="A235" i="4"/>
  <c r="B235" i="4"/>
  <c r="I235" i="4"/>
  <c r="J235" i="4"/>
  <c r="K235" i="4"/>
  <c r="L235" i="4"/>
  <c r="M235" i="4"/>
  <c r="N235" i="4"/>
  <c r="P235" i="4"/>
  <c r="Q235" i="4"/>
  <c r="R235" i="4"/>
  <c r="S235" i="4"/>
  <c r="T235" i="4"/>
  <c r="U235" i="4"/>
  <c r="V235" i="4"/>
  <c r="W235" i="4"/>
  <c r="A236" i="4"/>
  <c r="B236" i="4"/>
  <c r="I236" i="4"/>
  <c r="J236" i="4"/>
  <c r="K236" i="4"/>
  <c r="L236" i="4"/>
  <c r="M236" i="4"/>
  <c r="N236" i="4"/>
  <c r="P236" i="4"/>
  <c r="Q236" i="4"/>
  <c r="R236" i="4"/>
  <c r="S236" i="4"/>
  <c r="T236" i="4"/>
  <c r="U236" i="4"/>
  <c r="V236" i="4"/>
  <c r="W236" i="4"/>
  <c r="A237" i="4"/>
  <c r="B237" i="4"/>
  <c r="I237" i="4"/>
  <c r="J237" i="4"/>
  <c r="K237" i="4"/>
  <c r="L237" i="4"/>
  <c r="M237" i="4"/>
  <c r="N237" i="4"/>
  <c r="P237" i="4"/>
  <c r="Q237" i="4"/>
  <c r="R237" i="4"/>
  <c r="S237" i="4"/>
  <c r="T237" i="4"/>
  <c r="U237" i="4"/>
  <c r="V237" i="4"/>
  <c r="W237" i="4"/>
  <c r="A238" i="4"/>
  <c r="B238" i="4"/>
  <c r="I238" i="4"/>
  <c r="J238" i="4"/>
  <c r="K238" i="4"/>
  <c r="L238" i="4"/>
  <c r="M238" i="4"/>
  <c r="N238" i="4"/>
  <c r="P238" i="4"/>
  <c r="Q238" i="4"/>
  <c r="R238" i="4"/>
  <c r="S238" i="4"/>
  <c r="T238" i="4"/>
  <c r="U238" i="4"/>
  <c r="V238" i="4"/>
  <c r="W238" i="4"/>
  <c r="A239" i="4"/>
  <c r="B239" i="4"/>
  <c r="I239" i="4"/>
  <c r="J239" i="4"/>
  <c r="K239" i="4"/>
  <c r="L239" i="4"/>
  <c r="M239" i="4"/>
  <c r="N239" i="4"/>
  <c r="P239" i="4"/>
  <c r="Q239" i="4"/>
  <c r="R239" i="4"/>
  <c r="S239" i="4"/>
  <c r="T239" i="4"/>
  <c r="U239" i="4"/>
  <c r="V239" i="4"/>
  <c r="W239" i="4"/>
  <c r="A240" i="4"/>
  <c r="B240" i="4"/>
  <c r="I240" i="4"/>
  <c r="J240" i="4"/>
  <c r="K240" i="4"/>
  <c r="L240" i="4"/>
  <c r="M240" i="4"/>
  <c r="N240" i="4"/>
  <c r="P240" i="4"/>
  <c r="Q240" i="4"/>
  <c r="R240" i="4"/>
  <c r="S240" i="4"/>
  <c r="T240" i="4"/>
  <c r="U240" i="4"/>
  <c r="V240" i="4"/>
  <c r="W240" i="4"/>
  <c r="A241" i="4"/>
  <c r="B241" i="4"/>
  <c r="I241" i="4"/>
  <c r="J241" i="4"/>
  <c r="K241" i="4"/>
  <c r="L241" i="4"/>
  <c r="M241" i="4"/>
  <c r="N241" i="4"/>
  <c r="P241" i="4"/>
  <c r="Q241" i="4"/>
  <c r="R241" i="4"/>
  <c r="S241" i="4"/>
  <c r="T241" i="4"/>
  <c r="U241" i="4"/>
  <c r="V241" i="4"/>
  <c r="W241" i="4"/>
  <c r="A242" i="4"/>
  <c r="B242" i="4"/>
  <c r="I242" i="4"/>
  <c r="J242" i="4"/>
  <c r="K242" i="4"/>
  <c r="L242" i="4"/>
  <c r="M242" i="4"/>
  <c r="N242" i="4"/>
  <c r="P242" i="4"/>
  <c r="Q242" i="4"/>
  <c r="R242" i="4"/>
  <c r="S242" i="4"/>
  <c r="T242" i="4"/>
  <c r="U242" i="4"/>
  <c r="V242" i="4"/>
  <c r="W242" i="4"/>
  <c r="A243" i="4"/>
  <c r="B243" i="4"/>
  <c r="I243" i="4"/>
  <c r="J243" i="4"/>
  <c r="K243" i="4"/>
  <c r="L243" i="4"/>
  <c r="M243" i="4"/>
  <c r="N243" i="4"/>
  <c r="P243" i="4"/>
  <c r="Q243" i="4"/>
  <c r="R243" i="4"/>
  <c r="S243" i="4"/>
  <c r="T243" i="4"/>
  <c r="U243" i="4"/>
  <c r="V243" i="4"/>
  <c r="W243" i="4"/>
  <c r="A244" i="4"/>
  <c r="B244" i="4"/>
  <c r="I244" i="4"/>
  <c r="J244" i="4"/>
  <c r="K244" i="4"/>
  <c r="L244" i="4"/>
  <c r="M244" i="4"/>
  <c r="N244" i="4"/>
  <c r="P244" i="4"/>
  <c r="Q244" i="4"/>
  <c r="R244" i="4"/>
  <c r="S244" i="4"/>
  <c r="T244" i="4"/>
  <c r="U244" i="4"/>
  <c r="V244" i="4"/>
  <c r="W244" i="4"/>
  <c r="A245" i="4"/>
  <c r="B245" i="4"/>
  <c r="I245" i="4"/>
  <c r="J245" i="4"/>
  <c r="K245" i="4"/>
  <c r="L245" i="4"/>
  <c r="M245" i="4"/>
  <c r="N245" i="4"/>
  <c r="P245" i="4"/>
  <c r="Q245" i="4"/>
  <c r="R245" i="4"/>
  <c r="S245" i="4"/>
  <c r="T245" i="4"/>
  <c r="U245" i="4"/>
  <c r="V245" i="4"/>
  <c r="W245" i="4"/>
  <c r="A246" i="4"/>
  <c r="B246" i="4"/>
  <c r="I246" i="4"/>
  <c r="J246" i="4"/>
  <c r="K246" i="4"/>
  <c r="L246" i="4"/>
  <c r="M246" i="4"/>
  <c r="N246" i="4"/>
  <c r="P246" i="4"/>
  <c r="Q246" i="4"/>
  <c r="R246" i="4"/>
  <c r="S246" i="4"/>
  <c r="T246" i="4"/>
  <c r="U246" i="4"/>
  <c r="V246" i="4"/>
  <c r="W246" i="4"/>
  <c r="A247" i="4"/>
  <c r="B247" i="4"/>
  <c r="I247" i="4"/>
  <c r="J247" i="4"/>
  <c r="K247" i="4"/>
  <c r="L247" i="4"/>
  <c r="M247" i="4"/>
  <c r="N247" i="4"/>
  <c r="P247" i="4"/>
  <c r="Q247" i="4"/>
  <c r="R247" i="4"/>
  <c r="S247" i="4"/>
  <c r="T247" i="4"/>
  <c r="U247" i="4"/>
  <c r="V247" i="4"/>
  <c r="W247" i="4"/>
  <c r="A248" i="4"/>
  <c r="B248" i="4"/>
  <c r="I248" i="4"/>
  <c r="J248" i="4"/>
  <c r="K248" i="4"/>
  <c r="L248" i="4"/>
  <c r="M248" i="4"/>
  <c r="N248" i="4"/>
  <c r="P248" i="4"/>
  <c r="Q248" i="4"/>
  <c r="R248" i="4"/>
  <c r="S248" i="4"/>
  <c r="T248" i="4"/>
  <c r="U248" i="4"/>
  <c r="V248" i="4"/>
  <c r="W248" i="4"/>
  <c r="A249" i="4"/>
  <c r="B249" i="4"/>
  <c r="I249" i="4"/>
  <c r="J249" i="4"/>
  <c r="K249" i="4"/>
  <c r="L249" i="4"/>
  <c r="M249" i="4"/>
  <c r="N249" i="4"/>
  <c r="P249" i="4"/>
  <c r="Q249" i="4"/>
  <c r="R249" i="4"/>
  <c r="S249" i="4"/>
  <c r="T249" i="4"/>
  <c r="U249" i="4"/>
  <c r="V249" i="4"/>
  <c r="W249" i="4"/>
  <c r="A250" i="4"/>
  <c r="B250" i="4"/>
  <c r="I250" i="4"/>
  <c r="J250" i="4"/>
  <c r="K250" i="4"/>
  <c r="L250" i="4"/>
  <c r="M250" i="4"/>
  <c r="N250" i="4"/>
  <c r="P250" i="4"/>
  <c r="Q250" i="4"/>
  <c r="R250" i="4"/>
  <c r="S250" i="4"/>
  <c r="T250" i="4"/>
  <c r="U250" i="4"/>
  <c r="V250" i="4"/>
  <c r="W250" i="4"/>
  <c r="A251" i="4"/>
  <c r="B251" i="4"/>
  <c r="I251" i="4"/>
  <c r="J251" i="4"/>
  <c r="K251" i="4"/>
  <c r="L251" i="4"/>
  <c r="M251" i="4"/>
  <c r="N251" i="4"/>
  <c r="P251" i="4"/>
  <c r="Q251" i="4"/>
  <c r="R251" i="4"/>
  <c r="S251" i="4"/>
  <c r="T251" i="4"/>
  <c r="U251" i="4"/>
  <c r="V251" i="4"/>
  <c r="W251" i="4"/>
  <c r="A252" i="4"/>
  <c r="B252" i="4"/>
  <c r="I252" i="4"/>
  <c r="J252" i="4"/>
  <c r="K252" i="4"/>
  <c r="L252" i="4"/>
  <c r="M252" i="4"/>
  <c r="N252" i="4"/>
  <c r="P252" i="4"/>
  <c r="Q252" i="4"/>
  <c r="R252" i="4"/>
  <c r="S252" i="4"/>
  <c r="T252" i="4"/>
  <c r="U252" i="4"/>
  <c r="V252" i="4"/>
  <c r="W252" i="4"/>
  <c r="A253" i="4"/>
  <c r="B253" i="4"/>
  <c r="I253" i="4"/>
  <c r="J253" i="4"/>
  <c r="K253" i="4"/>
  <c r="L253" i="4"/>
  <c r="M253" i="4"/>
  <c r="N253" i="4"/>
  <c r="P253" i="4"/>
  <c r="Q253" i="4"/>
  <c r="R253" i="4"/>
  <c r="S253" i="4"/>
  <c r="T253" i="4"/>
  <c r="U253" i="4"/>
  <c r="V253" i="4"/>
  <c r="W253" i="4"/>
  <c r="A254" i="4"/>
  <c r="B254" i="4"/>
  <c r="I254" i="4"/>
  <c r="J254" i="4"/>
  <c r="K254" i="4"/>
  <c r="L254" i="4"/>
  <c r="M254" i="4"/>
  <c r="N254" i="4"/>
  <c r="P254" i="4"/>
  <c r="Q254" i="4"/>
  <c r="R254" i="4"/>
  <c r="S254" i="4"/>
  <c r="T254" i="4"/>
  <c r="U254" i="4"/>
  <c r="V254" i="4"/>
  <c r="W254" i="4"/>
  <c r="A255" i="4"/>
  <c r="B255" i="4"/>
  <c r="I255" i="4"/>
  <c r="J255" i="4"/>
  <c r="K255" i="4"/>
  <c r="L255" i="4"/>
  <c r="M255" i="4"/>
  <c r="N255" i="4"/>
  <c r="P255" i="4"/>
  <c r="Q255" i="4"/>
  <c r="R255" i="4"/>
  <c r="S255" i="4"/>
  <c r="T255" i="4"/>
  <c r="U255" i="4"/>
  <c r="V255" i="4"/>
  <c r="W255" i="4"/>
  <c r="A256" i="4"/>
  <c r="B256" i="4"/>
  <c r="I256" i="4"/>
  <c r="J256" i="4"/>
  <c r="K256" i="4"/>
  <c r="L256" i="4"/>
  <c r="M256" i="4"/>
  <c r="N256" i="4"/>
  <c r="P256" i="4"/>
  <c r="Q256" i="4"/>
  <c r="R256" i="4"/>
  <c r="S256" i="4"/>
  <c r="T256" i="4"/>
  <c r="U256" i="4"/>
  <c r="V256" i="4"/>
  <c r="W256" i="4"/>
  <c r="A257" i="4"/>
  <c r="B257" i="4"/>
  <c r="I257" i="4"/>
  <c r="J257" i="4"/>
  <c r="K257" i="4"/>
  <c r="L257" i="4"/>
  <c r="M257" i="4"/>
  <c r="N257" i="4"/>
  <c r="P257" i="4"/>
  <c r="Q257" i="4"/>
  <c r="R257" i="4"/>
  <c r="S257" i="4"/>
  <c r="T257" i="4"/>
  <c r="U257" i="4"/>
  <c r="V257" i="4"/>
  <c r="W257" i="4"/>
  <c r="A258" i="4"/>
  <c r="B258" i="4"/>
  <c r="I258" i="4"/>
  <c r="J258" i="4"/>
  <c r="K258" i="4"/>
  <c r="L258" i="4"/>
  <c r="M258" i="4"/>
  <c r="N258" i="4"/>
  <c r="P258" i="4"/>
  <c r="Q258" i="4"/>
  <c r="R258" i="4"/>
  <c r="S258" i="4"/>
  <c r="T258" i="4"/>
  <c r="U258" i="4"/>
  <c r="V258" i="4"/>
  <c r="W258" i="4"/>
  <c r="A259" i="4"/>
  <c r="B259" i="4"/>
  <c r="I259" i="4"/>
  <c r="J259" i="4"/>
  <c r="K259" i="4"/>
  <c r="L259" i="4"/>
  <c r="M259" i="4"/>
  <c r="N259" i="4"/>
  <c r="P259" i="4"/>
  <c r="Q259" i="4"/>
  <c r="R259" i="4"/>
  <c r="S259" i="4"/>
  <c r="T259" i="4"/>
  <c r="U259" i="4"/>
  <c r="V259" i="4"/>
  <c r="W259" i="4"/>
  <c r="A260" i="4"/>
  <c r="B260" i="4"/>
  <c r="I260" i="4"/>
  <c r="J260" i="4"/>
  <c r="K260" i="4"/>
  <c r="L260" i="4"/>
  <c r="M260" i="4"/>
  <c r="N260" i="4"/>
  <c r="P260" i="4"/>
  <c r="Q260" i="4"/>
  <c r="R260" i="4"/>
  <c r="S260" i="4"/>
  <c r="T260" i="4"/>
  <c r="U260" i="4"/>
  <c r="V260" i="4"/>
  <c r="W260" i="4"/>
  <c r="A261" i="4"/>
  <c r="B261" i="4"/>
  <c r="I261" i="4"/>
  <c r="J261" i="4"/>
  <c r="K261" i="4"/>
  <c r="L261" i="4"/>
  <c r="M261" i="4"/>
  <c r="N261" i="4"/>
  <c r="P261" i="4"/>
  <c r="Q261" i="4"/>
  <c r="R261" i="4"/>
  <c r="S261" i="4"/>
  <c r="T261" i="4"/>
  <c r="U261" i="4"/>
  <c r="V261" i="4"/>
  <c r="W261" i="4"/>
  <c r="A262" i="4"/>
  <c r="B262" i="4"/>
  <c r="I262" i="4"/>
  <c r="J262" i="4"/>
  <c r="K262" i="4"/>
  <c r="L262" i="4"/>
  <c r="M262" i="4"/>
  <c r="N262" i="4"/>
  <c r="P262" i="4"/>
  <c r="Q262" i="4"/>
  <c r="R262" i="4"/>
  <c r="S262" i="4"/>
  <c r="T262" i="4"/>
  <c r="U262" i="4"/>
  <c r="V262" i="4"/>
  <c r="W262" i="4"/>
  <c r="A263" i="4"/>
  <c r="B263" i="4"/>
  <c r="I263" i="4"/>
  <c r="J263" i="4"/>
  <c r="K263" i="4"/>
  <c r="L263" i="4"/>
  <c r="M263" i="4"/>
  <c r="N263" i="4"/>
  <c r="P263" i="4"/>
  <c r="Q263" i="4"/>
  <c r="R263" i="4"/>
  <c r="S263" i="4"/>
  <c r="T263" i="4"/>
  <c r="U263" i="4"/>
  <c r="V263" i="4"/>
  <c r="W263" i="4"/>
  <c r="A264" i="4"/>
  <c r="B264" i="4"/>
  <c r="I264" i="4"/>
  <c r="J264" i="4"/>
  <c r="K264" i="4"/>
  <c r="L264" i="4"/>
  <c r="M264" i="4"/>
  <c r="N264" i="4"/>
  <c r="P264" i="4"/>
  <c r="Q264" i="4"/>
  <c r="R264" i="4"/>
  <c r="S264" i="4"/>
  <c r="T264" i="4"/>
  <c r="U264" i="4"/>
  <c r="V264" i="4"/>
  <c r="W264" i="4"/>
  <c r="A265" i="4"/>
  <c r="B265" i="4"/>
  <c r="I265" i="4"/>
  <c r="J265" i="4"/>
  <c r="K265" i="4"/>
  <c r="L265" i="4"/>
  <c r="M265" i="4"/>
  <c r="N265" i="4"/>
  <c r="P265" i="4"/>
  <c r="Q265" i="4"/>
  <c r="R265" i="4"/>
  <c r="S265" i="4"/>
  <c r="T265" i="4"/>
  <c r="U265" i="4"/>
  <c r="V265" i="4"/>
  <c r="W265" i="4"/>
  <c r="A266" i="4"/>
  <c r="B266" i="4"/>
  <c r="I266" i="4"/>
  <c r="J266" i="4"/>
  <c r="K266" i="4"/>
  <c r="L266" i="4"/>
  <c r="M266" i="4"/>
  <c r="N266" i="4"/>
  <c r="P266" i="4"/>
  <c r="Q266" i="4"/>
  <c r="R266" i="4"/>
  <c r="S266" i="4"/>
  <c r="T266" i="4"/>
  <c r="U266" i="4"/>
  <c r="V266" i="4"/>
  <c r="W266" i="4"/>
  <c r="A267" i="4"/>
  <c r="B267" i="4"/>
  <c r="I267" i="4"/>
  <c r="J267" i="4"/>
  <c r="K267" i="4"/>
  <c r="L267" i="4"/>
  <c r="M267" i="4"/>
  <c r="N267" i="4"/>
  <c r="P267" i="4"/>
  <c r="Q267" i="4"/>
  <c r="R267" i="4"/>
  <c r="S267" i="4"/>
  <c r="T267" i="4"/>
  <c r="U267" i="4"/>
  <c r="V267" i="4"/>
  <c r="W267" i="4"/>
  <c r="A268" i="4"/>
  <c r="B268" i="4"/>
  <c r="I268" i="4"/>
  <c r="J268" i="4"/>
  <c r="K268" i="4"/>
  <c r="L268" i="4"/>
  <c r="M268" i="4"/>
  <c r="N268" i="4"/>
  <c r="P268" i="4"/>
  <c r="Q268" i="4"/>
  <c r="R268" i="4"/>
  <c r="S268" i="4"/>
  <c r="T268" i="4"/>
  <c r="U268" i="4"/>
  <c r="V268" i="4"/>
  <c r="W268" i="4"/>
  <c r="A269" i="4"/>
  <c r="B269" i="4"/>
  <c r="I269" i="4"/>
  <c r="J269" i="4"/>
  <c r="K269" i="4"/>
  <c r="L269" i="4"/>
  <c r="M269" i="4"/>
  <c r="N269" i="4"/>
  <c r="P269" i="4"/>
  <c r="Q269" i="4"/>
  <c r="R269" i="4"/>
  <c r="S269" i="4"/>
  <c r="T269" i="4"/>
  <c r="U269" i="4"/>
  <c r="V269" i="4"/>
  <c r="W269" i="4"/>
  <c r="A270" i="4"/>
  <c r="B270" i="4"/>
  <c r="I270" i="4"/>
  <c r="J270" i="4"/>
  <c r="K270" i="4"/>
  <c r="L270" i="4"/>
  <c r="M270" i="4"/>
  <c r="N270" i="4"/>
  <c r="P270" i="4"/>
  <c r="Q270" i="4"/>
  <c r="R270" i="4"/>
  <c r="S270" i="4"/>
  <c r="T270" i="4"/>
  <c r="U270" i="4"/>
  <c r="V270" i="4"/>
  <c r="W270" i="4"/>
  <c r="A271" i="4"/>
  <c r="B271" i="4"/>
  <c r="I271" i="4"/>
  <c r="J271" i="4"/>
  <c r="K271" i="4"/>
  <c r="L271" i="4"/>
  <c r="M271" i="4"/>
  <c r="N271" i="4"/>
  <c r="P271" i="4"/>
  <c r="Q271" i="4"/>
  <c r="R271" i="4"/>
  <c r="S271" i="4"/>
  <c r="T271" i="4"/>
  <c r="U271" i="4"/>
  <c r="V271" i="4"/>
  <c r="W271" i="4"/>
  <c r="A272" i="4"/>
  <c r="B272" i="4"/>
  <c r="I272" i="4"/>
  <c r="J272" i="4"/>
  <c r="K272" i="4"/>
  <c r="L272" i="4"/>
  <c r="M272" i="4"/>
  <c r="N272" i="4"/>
  <c r="P272" i="4"/>
  <c r="Q272" i="4"/>
  <c r="R272" i="4"/>
  <c r="S272" i="4"/>
  <c r="T272" i="4"/>
  <c r="U272" i="4"/>
  <c r="V272" i="4"/>
  <c r="W272" i="4"/>
  <c r="A273" i="4"/>
  <c r="B273" i="4"/>
  <c r="I273" i="4"/>
  <c r="J273" i="4"/>
  <c r="K273" i="4"/>
  <c r="L273" i="4"/>
  <c r="M273" i="4"/>
  <c r="N273" i="4"/>
  <c r="P273" i="4"/>
  <c r="Q273" i="4"/>
  <c r="R273" i="4"/>
  <c r="S273" i="4"/>
  <c r="T273" i="4"/>
  <c r="U273" i="4"/>
  <c r="V273" i="4"/>
  <c r="W273" i="4"/>
  <c r="A274" i="4"/>
  <c r="B274" i="4"/>
  <c r="I274" i="4"/>
  <c r="J274" i="4"/>
  <c r="K274" i="4"/>
  <c r="L274" i="4"/>
  <c r="M274" i="4"/>
  <c r="N274" i="4"/>
  <c r="P274" i="4"/>
  <c r="Q274" i="4"/>
  <c r="R274" i="4"/>
  <c r="S274" i="4"/>
  <c r="T274" i="4"/>
  <c r="U274" i="4"/>
  <c r="V274" i="4"/>
  <c r="W274" i="4"/>
  <c r="A275" i="4"/>
  <c r="B275" i="4"/>
  <c r="I275" i="4"/>
  <c r="J275" i="4"/>
  <c r="K275" i="4"/>
  <c r="L275" i="4"/>
  <c r="M275" i="4"/>
  <c r="N275" i="4"/>
  <c r="P275" i="4"/>
  <c r="Q275" i="4"/>
  <c r="R275" i="4"/>
  <c r="S275" i="4"/>
  <c r="T275" i="4"/>
  <c r="U275" i="4"/>
  <c r="V275" i="4"/>
  <c r="W275" i="4"/>
  <c r="A276" i="4"/>
  <c r="B276" i="4"/>
  <c r="I276" i="4"/>
  <c r="J276" i="4"/>
  <c r="K276" i="4"/>
  <c r="L276" i="4"/>
  <c r="M276" i="4"/>
  <c r="N276" i="4"/>
  <c r="P276" i="4"/>
  <c r="Q276" i="4"/>
  <c r="R276" i="4"/>
  <c r="S276" i="4"/>
  <c r="T276" i="4"/>
  <c r="U276" i="4"/>
  <c r="V276" i="4"/>
  <c r="W276" i="4"/>
  <c r="A277" i="4"/>
  <c r="B277" i="4"/>
  <c r="I277" i="4"/>
  <c r="J277" i="4"/>
  <c r="K277" i="4"/>
  <c r="L277" i="4"/>
  <c r="M277" i="4"/>
  <c r="N277" i="4"/>
  <c r="P277" i="4"/>
  <c r="Q277" i="4"/>
  <c r="R277" i="4"/>
  <c r="S277" i="4"/>
  <c r="T277" i="4"/>
  <c r="U277" i="4"/>
  <c r="V277" i="4"/>
  <c r="W277" i="4"/>
  <c r="A278" i="4"/>
  <c r="B278" i="4"/>
  <c r="I278" i="4"/>
  <c r="J278" i="4"/>
  <c r="K278" i="4"/>
  <c r="L278" i="4"/>
  <c r="M278" i="4"/>
  <c r="N278" i="4"/>
  <c r="P278" i="4"/>
  <c r="Q278" i="4"/>
  <c r="R278" i="4"/>
  <c r="S278" i="4"/>
  <c r="T278" i="4"/>
  <c r="U278" i="4"/>
  <c r="V278" i="4"/>
  <c r="W278" i="4"/>
  <c r="A279" i="4"/>
  <c r="B279" i="4"/>
  <c r="I279" i="4"/>
  <c r="J279" i="4"/>
  <c r="K279" i="4"/>
  <c r="L279" i="4"/>
  <c r="M279" i="4"/>
  <c r="N279" i="4"/>
  <c r="P279" i="4"/>
  <c r="Q279" i="4"/>
  <c r="R279" i="4"/>
  <c r="S279" i="4"/>
  <c r="T279" i="4"/>
  <c r="U279" i="4"/>
  <c r="V279" i="4"/>
  <c r="W279" i="4"/>
  <c r="A280" i="4"/>
  <c r="B280" i="4"/>
  <c r="I280" i="4"/>
  <c r="J280" i="4"/>
  <c r="K280" i="4"/>
  <c r="L280" i="4"/>
  <c r="M280" i="4"/>
  <c r="N280" i="4"/>
  <c r="P280" i="4"/>
  <c r="Q280" i="4"/>
  <c r="R280" i="4"/>
  <c r="S280" i="4"/>
  <c r="T280" i="4"/>
  <c r="U280" i="4"/>
  <c r="V280" i="4"/>
  <c r="W280" i="4"/>
  <c r="A281" i="4"/>
  <c r="B281" i="4"/>
  <c r="I281" i="4"/>
  <c r="J281" i="4"/>
  <c r="K281" i="4"/>
  <c r="L281" i="4"/>
  <c r="M281" i="4"/>
  <c r="N281" i="4"/>
  <c r="P281" i="4"/>
  <c r="Q281" i="4"/>
  <c r="R281" i="4"/>
  <c r="S281" i="4"/>
  <c r="T281" i="4"/>
  <c r="U281" i="4"/>
  <c r="V281" i="4"/>
  <c r="W281" i="4"/>
  <c r="A282" i="4"/>
  <c r="B282" i="4"/>
  <c r="I282" i="4"/>
  <c r="J282" i="4"/>
  <c r="K282" i="4"/>
  <c r="L282" i="4"/>
  <c r="M282" i="4"/>
  <c r="N282" i="4"/>
  <c r="P282" i="4"/>
  <c r="Q282" i="4"/>
  <c r="R282" i="4"/>
  <c r="S282" i="4"/>
  <c r="T282" i="4"/>
  <c r="U282" i="4"/>
  <c r="V282" i="4"/>
  <c r="W282" i="4"/>
  <c r="A283" i="4"/>
  <c r="B283" i="4"/>
  <c r="I283" i="4"/>
  <c r="J283" i="4"/>
  <c r="K283" i="4"/>
  <c r="L283" i="4"/>
  <c r="M283" i="4"/>
  <c r="N283" i="4"/>
  <c r="P283" i="4"/>
  <c r="Q283" i="4"/>
  <c r="R283" i="4"/>
  <c r="S283" i="4"/>
  <c r="T283" i="4"/>
  <c r="U283" i="4"/>
  <c r="V283" i="4"/>
  <c r="W283" i="4"/>
  <c r="A284" i="4"/>
  <c r="B284" i="4"/>
  <c r="I284" i="4"/>
  <c r="J284" i="4"/>
  <c r="K284" i="4"/>
  <c r="L284" i="4"/>
  <c r="M284" i="4"/>
  <c r="N284" i="4"/>
  <c r="P284" i="4"/>
  <c r="Q284" i="4"/>
  <c r="R284" i="4"/>
  <c r="S284" i="4"/>
  <c r="T284" i="4"/>
  <c r="U284" i="4"/>
  <c r="V284" i="4"/>
  <c r="W284" i="4"/>
  <c r="A285" i="4"/>
  <c r="B285" i="4"/>
  <c r="I285" i="4"/>
  <c r="J285" i="4"/>
  <c r="K285" i="4"/>
  <c r="L285" i="4"/>
  <c r="M285" i="4"/>
  <c r="N285" i="4"/>
  <c r="P285" i="4"/>
  <c r="Q285" i="4"/>
  <c r="R285" i="4"/>
  <c r="S285" i="4"/>
  <c r="T285" i="4"/>
  <c r="U285" i="4"/>
  <c r="V285" i="4"/>
  <c r="W285" i="4"/>
  <c r="A286" i="4"/>
  <c r="B286" i="4"/>
  <c r="I286" i="4"/>
  <c r="J286" i="4"/>
  <c r="K286" i="4"/>
  <c r="L286" i="4"/>
  <c r="M286" i="4"/>
  <c r="N286" i="4"/>
  <c r="P286" i="4"/>
  <c r="Q286" i="4"/>
  <c r="R286" i="4"/>
  <c r="S286" i="4"/>
  <c r="T286" i="4"/>
  <c r="U286" i="4"/>
  <c r="V286" i="4"/>
  <c r="W286" i="4"/>
  <c r="A287" i="4"/>
  <c r="B287" i="4"/>
  <c r="I287" i="4"/>
  <c r="J287" i="4"/>
  <c r="K287" i="4"/>
  <c r="L287" i="4"/>
  <c r="M287" i="4"/>
  <c r="N287" i="4"/>
  <c r="P287" i="4"/>
  <c r="Q287" i="4"/>
  <c r="R287" i="4"/>
  <c r="S287" i="4"/>
  <c r="T287" i="4"/>
  <c r="U287" i="4"/>
  <c r="V287" i="4"/>
  <c r="W287" i="4"/>
  <c r="A288" i="4"/>
  <c r="B288" i="4"/>
  <c r="I288" i="4"/>
  <c r="J288" i="4"/>
  <c r="K288" i="4"/>
  <c r="L288" i="4"/>
  <c r="M288" i="4"/>
  <c r="N288" i="4"/>
  <c r="P288" i="4"/>
  <c r="Q288" i="4"/>
  <c r="R288" i="4"/>
  <c r="S288" i="4"/>
  <c r="T288" i="4"/>
  <c r="U288" i="4"/>
  <c r="V288" i="4"/>
  <c r="W288" i="4"/>
  <c r="A289" i="4"/>
  <c r="B289" i="4"/>
  <c r="I289" i="4"/>
  <c r="J289" i="4"/>
  <c r="K289" i="4"/>
  <c r="L289" i="4"/>
  <c r="M289" i="4"/>
  <c r="N289" i="4"/>
  <c r="P289" i="4"/>
  <c r="Q289" i="4"/>
  <c r="R289" i="4"/>
  <c r="S289" i="4"/>
  <c r="T289" i="4"/>
  <c r="U289" i="4"/>
  <c r="V289" i="4"/>
  <c r="W289" i="4"/>
  <c r="A290" i="4"/>
  <c r="B290" i="4"/>
  <c r="I290" i="4"/>
  <c r="J290" i="4"/>
  <c r="K290" i="4"/>
  <c r="L290" i="4"/>
  <c r="M290" i="4"/>
  <c r="N290" i="4"/>
  <c r="P290" i="4"/>
  <c r="Q290" i="4"/>
  <c r="R290" i="4"/>
  <c r="S290" i="4"/>
  <c r="T290" i="4"/>
  <c r="U290" i="4"/>
  <c r="V290" i="4"/>
  <c r="W290" i="4"/>
  <c r="A291" i="4"/>
  <c r="B291" i="4"/>
  <c r="I291" i="4"/>
  <c r="J291" i="4"/>
  <c r="K291" i="4"/>
  <c r="L291" i="4"/>
  <c r="M291" i="4"/>
  <c r="N291" i="4"/>
  <c r="P291" i="4"/>
  <c r="Q291" i="4"/>
  <c r="R291" i="4"/>
  <c r="S291" i="4"/>
  <c r="T291" i="4"/>
  <c r="U291" i="4"/>
  <c r="V291" i="4"/>
  <c r="W291" i="4"/>
  <c r="A292" i="4"/>
  <c r="B292" i="4"/>
  <c r="I292" i="4"/>
  <c r="J292" i="4"/>
  <c r="K292" i="4"/>
  <c r="L292" i="4"/>
  <c r="M292" i="4"/>
  <c r="N292" i="4"/>
  <c r="P292" i="4"/>
  <c r="Q292" i="4"/>
  <c r="R292" i="4"/>
  <c r="S292" i="4"/>
  <c r="T292" i="4"/>
  <c r="U292" i="4"/>
  <c r="V292" i="4"/>
  <c r="W292" i="4"/>
  <c r="A293" i="4"/>
  <c r="B293" i="4"/>
  <c r="I293" i="4"/>
  <c r="J293" i="4"/>
  <c r="K293" i="4"/>
  <c r="L293" i="4"/>
  <c r="M293" i="4"/>
  <c r="N293" i="4"/>
  <c r="P293" i="4"/>
  <c r="Q293" i="4"/>
  <c r="R293" i="4"/>
  <c r="S293" i="4"/>
  <c r="T293" i="4"/>
  <c r="U293" i="4"/>
  <c r="V293" i="4"/>
  <c r="W293" i="4"/>
  <c r="A294" i="4"/>
  <c r="B294" i="4"/>
  <c r="I294" i="4"/>
  <c r="J294" i="4"/>
  <c r="K294" i="4"/>
  <c r="L294" i="4"/>
  <c r="M294" i="4"/>
  <c r="N294" i="4"/>
  <c r="P294" i="4"/>
  <c r="Q294" i="4"/>
  <c r="R294" i="4"/>
  <c r="S294" i="4"/>
  <c r="T294" i="4"/>
  <c r="U294" i="4"/>
  <c r="V294" i="4"/>
  <c r="W294" i="4"/>
  <c r="A295" i="4"/>
  <c r="B295" i="4"/>
  <c r="I295" i="4"/>
  <c r="J295" i="4"/>
  <c r="K295" i="4"/>
  <c r="L295" i="4"/>
  <c r="M295" i="4"/>
  <c r="N295" i="4"/>
  <c r="P295" i="4"/>
  <c r="Q295" i="4"/>
  <c r="R295" i="4"/>
  <c r="S295" i="4"/>
  <c r="T295" i="4"/>
  <c r="U295" i="4"/>
  <c r="V295" i="4"/>
  <c r="W295" i="4"/>
  <c r="A296" i="4"/>
  <c r="B296" i="4"/>
  <c r="I296" i="4"/>
  <c r="J296" i="4"/>
  <c r="K296" i="4"/>
  <c r="L296" i="4"/>
  <c r="M296" i="4"/>
  <c r="N296" i="4"/>
  <c r="P296" i="4"/>
  <c r="Q296" i="4"/>
  <c r="R296" i="4"/>
  <c r="S296" i="4"/>
  <c r="T296" i="4"/>
  <c r="U296" i="4"/>
  <c r="V296" i="4"/>
  <c r="W296" i="4"/>
  <c r="A297" i="4"/>
  <c r="B297" i="4"/>
  <c r="I297" i="4"/>
  <c r="J297" i="4"/>
  <c r="K297" i="4"/>
  <c r="L297" i="4"/>
  <c r="M297" i="4"/>
  <c r="N297" i="4"/>
  <c r="P297" i="4"/>
  <c r="Q297" i="4"/>
  <c r="R297" i="4"/>
  <c r="S297" i="4"/>
  <c r="T297" i="4"/>
  <c r="U297" i="4"/>
  <c r="V297" i="4"/>
  <c r="W297" i="4"/>
  <c r="A298" i="4"/>
  <c r="B298" i="4"/>
  <c r="I298" i="4"/>
  <c r="J298" i="4"/>
  <c r="K298" i="4"/>
  <c r="L298" i="4"/>
  <c r="M298" i="4"/>
  <c r="N298" i="4"/>
  <c r="P298" i="4"/>
  <c r="Q298" i="4"/>
  <c r="R298" i="4"/>
  <c r="S298" i="4"/>
  <c r="T298" i="4"/>
  <c r="U298" i="4"/>
  <c r="V298" i="4"/>
  <c r="W298" i="4"/>
  <c r="A299" i="4"/>
  <c r="B299" i="4"/>
  <c r="I299" i="4"/>
  <c r="J299" i="4"/>
  <c r="K299" i="4"/>
  <c r="L299" i="4"/>
  <c r="M299" i="4"/>
  <c r="N299" i="4"/>
  <c r="P299" i="4"/>
  <c r="Q299" i="4"/>
  <c r="R299" i="4"/>
  <c r="S299" i="4"/>
  <c r="T299" i="4"/>
  <c r="U299" i="4"/>
  <c r="V299" i="4"/>
  <c r="W299" i="4"/>
  <c r="A300" i="4"/>
  <c r="B300" i="4"/>
  <c r="I300" i="4"/>
  <c r="J300" i="4"/>
  <c r="K300" i="4"/>
  <c r="L300" i="4"/>
  <c r="M300" i="4"/>
  <c r="N300" i="4"/>
  <c r="P300" i="4"/>
  <c r="Q300" i="4"/>
  <c r="R300" i="4"/>
  <c r="S300" i="4"/>
  <c r="T300" i="4"/>
  <c r="U300" i="4"/>
  <c r="V300" i="4"/>
  <c r="W300" i="4"/>
  <c r="A301" i="4"/>
  <c r="B301" i="4"/>
  <c r="I301" i="4"/>
  <c r="J301" i="4"/>
  <c r="K301" i="4"/>
  <c r="L301" i="4"/>
  <c r="M301" i="4"/>
  <c r="N301" i="4"/>
  <c r="P301" i="4"/>
  <c r="Q301" i="4"/>
  <c r="R301" i="4"/>
  <c r="S301" i="4"/>
  <c r="T301" i="4"/>
  <c r="U301" i="4"/>
  <c r="V301" i="4"/>
  <c r="W301" i="4"/>
  <c r="A302" i="4"/>
  <c r="B302" i="4"/>
  <c r="I302" i="4"/>
  <c r="J302" i="4"/>
  <c r="K302" i="4"/>
  <c r="L302" i="4"/>
  <c r="M302" i="4"/>
  <c r="N302" i="4"/>
  <c r="P302" i="4"/>
  <c r="Q302" i="4"/>
  <c r="R302" i="4"/>
  <c r="S302" i="4"/>
  <c r="T302" i="4"/>
  <c r="U302" i="4"/>
  <c r="V302" i="4"/>
  <c r="W302" i="4"/>
  <c r="A303" i="4"/>
  <c r="B303" i="4"/>
  <c r="I303" i="4"/>
  <c r="J303" i="4"/>
  <c r="K303" i="4"/>
  <c r="L303" i="4"/>
  <c r="M303" i="4"/>
  <c r="N303" i="4"/>
  <c r="P303" i="4"/>
  <c r="Q303" i="4"/>
  <c r="R303" i="4"/>
  <c r="S303" i="4"/>
  <c r="T303" i="4"/>
  <c r="U303" i="4"/>
  <c r="V303" i="4"/>
  <c r="W303" i="4"/>
  <c r="A304" i="4"/>
  <c r="B304" i="4"/>
  <c r="I304" i="4"/>
  <c r="J304" i="4"/>
  <c r="K304" i="4"/>
  <c r="L304" i="4"/>
  <c r="M304" i="4"/>
  <c r="N304" i="4"/>
  <c r="P304" i="4"/>
  <c r="Q304" i="4"/>
  <c r="R304" i="4"/>
  <c r="S304" i="4"/>
  <c r="T304" i="4"/>
  <c r="U304" i="4"/>
  <c r="V304" i="4"/>
  <c r="W304" i="4"/>
  <c r="A305" i="4"/>
  <c r="B305" i="4"/>
  <c r="I305" i="4"/>
  <c r="J305" i="4"/>
  <c r="K305" i="4"/>
  <c r="L305" i="4"/>
  <c r="M305" i="4"/>
  <c r="N305" i="4"/>
  <c r="P305" i="4"/>
  <c r="Q305" i="4"/>
  <c r="R305" i="4"/>
  <c r="S305" i="4"/>
  <c r="T305" i="4"/>
  <c r="U305" i="4"/>
  <c r="V305" i="4"/>
  <c r="W305" i="4"/>
  <c r="A306" i="4"/>
  <c r="B306" i="4"/>
  <c r="I306" i="4"/>
  <c r="J306" i="4"/>
  <c r="K306" i="4"/>
  <c r="L306" i="4"/>
  <c r="M306" i="4"/>
  <c r="N306" i="4"/>
  <c r="P306" i="4"/>
  <c r="Q306" i="4"/>
  <c r="R306" i="4"/>
  <c r="S306" i="4"/>
  <c r="T306" i="4"/>
  <c r="U306" i="4"/>
  <c r="V306" i="4"/>
  <c r="W306" i="4"/>
  <c r="A307" i="4"/>
  <c r="B307" i="4"/>
  <c r="I307" i="4"/>
  <c r="J307" i="4"/>
  <c r="K307" i="4"/>
  <c r="L307" i="4"/>
  <c r="M307" i="4"/>
  <c r="N307" i="4"/>
  <c r="P307" i="4"/>
  <c r="Q307" i="4"/>
  <c r="R307" i="4"/>
  <c r="S307" i="4"/>
  <c r="T307" i="4"/>
  <c r="U307" i="4"/>
  <c r="V307" i="4"/>
  <c r="W307" i="4"/>
  <c r="A308" i="4"/>
  <c r="B308" i="4"/>
  <c r="I308" i="4"/>
  <c r="J308" i="4"/>
  <c r="K308" i="4"/>
  <c r="L308" i="4"/>
  <c r="M308" i="4"/>
  <c r="N308" i="4"/>
  <c r="P308" i="4"/>
  <c r="Q308" i="4"/>
  <c r="R308" i="4"/>
  <c r="S308" i="4"/>
  <c r="T308" i="4"/>
  <c r="U308" i="4"/>
  <c r="V308" i="4"/>
  <c r="W308" i="4"/>
  <c r="A309" i="4"/>
  <c r="B309" i="4"/>
  <c r="I309" i="4"/>
  <c r="J309" i="4"/>
  <c r="K309" i="4"/>
  <c r="L309" i="4"/>
  <c r="M309" i="4"/>
  <c r="N309" i="4"/>
  <c r="P309" i="4"/>
  <c r="Q309" i="4"/>
  <c r="R309" i="4"/>
  <c r="S309" i="4"/>
  <c r="T309" i="4"/>
  <c r="U309" i="4"/>
  <c r="V309" i="4"/>
  <c r="W309" i="4"/>
  <c r="A310" i="4"/>
  <c r="B310" i="4"/>
  <c r="I310" i="4"/>
  <c r="J310" i="4"/>
  <c r="K310" i="4"/>
  <c r="L310" i="4"/>
  <c r="M310" i="4"/>
  <c r="N310" i="4"/>
  <c r="P310" i="4"/>
  <c r="Q310" i="4"/>
  <c r="R310" i="4"/>
  <c r="S310" i="4"/>
  <c r="T310" i="4"/>
  <c r="U310" i="4"/>
  <c r="V310" i="4"/>
  <c r="W310" i="4"/>
  <c r="A311" i="4"/>
  <c r="B311" i="4"/>
  <c r="I311" i="4"/>
  <c r="J311" i="4"/>
  <c r="K311" i="4"/>
  <c r="L311" i="4"/>
  <c r="M311" i="4"/>
  <c r="N311" i="4"/>
  <c r="P311" i="4"/>
  <c r="Q311" i="4"/>
  <c r="R311" i="4"/>
  <c r="S311" i="4"/>
  <c r="T311" i="4"/>
  <c r="U311" i="4"/>
  <c r="V311" i="4"/>
  <c r="W311" i="4"/>
  <c r="A312" i="4"/>
  <c r="B312" i="4"/>
  <c r="I312" i="4"/>
  <c r="J312" i="4"/>
  <c r="K312" i="4"/>
  <c r="L312" i="4"/>
  <c r="M312" i="4"/>
  <c r="N312" i="4"/>
  <c r="P312" i="4"/>
  <c r="Q312" i="4"/>
  <c r="R312" i="4"/>
  <c r="S312" i="4"/>
  <c r="T312" i="4"/>
  <c r="U312" i="4"/>
  <c r="V312" i="4"/>
  <c r="W312" i="4"/>
  <c r="A313" i="4"/>
  <c r="B313" i="4"/>
  <c r="I313" i="4"/>
  <c r="J313" i="4"/>
  <c r="K313" i="4"/>
  <c r="L313" i="4"/>
  <c r="M313" i="4"/>
  <c r="N313" i="4"/>
  <c r="P313" i="4"/>
  <c r="Q313" i="4"/>
  <c r="R313" i="4"/>
  <c r="S313" i="4"/>
  <c r="T313" i="4"/>
  <c r="U313" i="4"/>
  <c r="V313" i="4"/>
  <c r="W313" i="4"/>
  <c r="A314" i="4"/>
  <c r="B314" i="4"/>
  <c r="I314" i="4"/>
  <c r="J314" i="4"/>
  <c r="K314" i="4"/>
  <c r="L314" i="4"/>
  <c r="M314" i="4"/>
  <c r="N314" i="4"/>
  <c r="P314" i="4"/>
  <c r="Q314" i="4"/>
  <c r="R314" i="4"/>
  <c r="S314" i="4"/>
  <c r="T314" i="4"/>
  <c r="U314" i="4"/>
  <c r="V314" i="4"/>
  <c r="W314" i="4"/>
  <c r="A315" i="4"/>
  <c r="B315" i="4"/>
  <c r="I315" i="4"/>
  <c r="J315" i="4"/>
  <c r="K315" i="4"/>
  <c r="L315" i="4"/>
  <c r="M315" i="4"/>
  <c r="N315" i="4"/>
  <c r="P315" i="4"/>
  <c r="Q315" i="4"/>
  <c r="R315" i="4"/>
  <c r="S315" i="4"/>
  <c r="T315" i="4"/>
  <c r="U315" i="4"/>
  <c r="V315" i="4"/>
  <c r="W315" i="4"/>
  <c r="A316" i="4"/>
  <c r="B316" i="4"/>
  <c r="I316" i="4"/>
  <c r="J316" i="4"/>
  <c r="K316" i="4"/>
  <c r="L316" i="4"/>
  <c r="M316" i="4"/>
  <c r="N316" i="4"/>
  <c r="P316" i="4"/>
  <c r="Q316" i="4"/>
  <c r="R316" i="4"/>
  <c r="S316" i="4"/>
  <c r="T316" i="4"/>
  <c r="U316" i="4"/>
  <c r="V316" i="4"/>
  <c r="W316" i="4"/>
  <c r="A317" i="4"/>
  <c r="B317" i="4"/>
  <c r="I317" i="4"/>
  <c r="J317" i="4"/>
  <c r="K317" i="4"/>
  <c r="L317" i="4"/>
  <c r="M317" i="4"/>
  <c r="N317" i="4"/>
  <c r="P317" i="4"/>
  <c r="Q317" i="4"/>
  <c r="R317" i="4"/>
  <c r="S317" i="4"/>
  <c r="T317" i="4"/>
  <c r="U317" i="4"/>
  <c r="V317" i="4"/>
  <c r="W317" i="4"/>
  <c r="A318" i="4"/>
  <c r="B318" i="4"/>
  <c r="I318" i="4"/>
  <c r="J318" i="4"/>
  <c r="K318" i="4"/>
  <c r="L318" i="4"/>
  <c r="M318" i="4"/>
  <c r="N318" i="4"/>
  <c r="P318" i="4"/>
  <c r="Q318" i="4"/>
  <c r="R318" i="4"/>
  <c r="S318" i="4"/>
  <c r="T318" i="4"/>
  <c r="U318" i="4"/>
  <c r="V318" i="4"/>
  <c r="W318" i="4"/>
  <c r="A319" i="4"/>
  <c r="B319" i="4"/>
  <c r="I319" i="4"/>
  <c r="J319" i="4"/>
  <c r="K319" i="4"/>
  <c r="L319" i="4"/>
  <c r="M319" i="4"/>
  <c r="N319" i="4"/>
  <c r="P319" i="4"/>
  <c r="Q319" i="4"/>
  <c r="R319" i="4"/>
  <c r="S319" i="4"/>
  <c r="T319" i="4"/>
  <c r="U319" i="4"/>
  <c r="V319" i="4"/>
  <c r="W319" i="4"/>
  <c r="A320" i="4"/>
  <c r="B320" i="4"/>
  <c r="I320" i="4"/>
  <c r="J320" i="4"/>
  <c r="K320" i="4"/>
  <c r="L320" i="4"/>
  <c r="M320" i="4"/>
  <c r="N320" i="4"/>
  <c r="P320" i="4"/>
  <c r="Q320" i="4"/>
  <c r="R320" i="4"/>
  <c r="S320" i="4"/>
  <c r="T320" i="4"/>
  <c r="U320" i="4"/>
  <c r="V320" i="4"/>
  <c r="W320" i="4"/>
  <c r="A321" i="4"/>
  <c r="B321" i="4"/>
  <c r="I321" i="4"/>
  <c r="J321" i="4"/>
  <c r="K321" i="4"/>
  <c r="L321" i="4"/>
  <c r="M321" i="4"/>
  <c r="N321" i="4"/>
  <c r="P321" i="4"/>
  <c r="Q321" i="4"/>
  <c r="R321" i="4"/>
  <c r="S321" i="4"/>
  <c r="T321" i="4"/>
  <c r="U321" i="4"/>
  <c r="V321" i="4"/>
  <c r="W321" i="4"/>
  <c r="A322" i="4"/>
  <c r="B322" i="4"/>
  <c r="I322" i="4"/>
  <c r="J322" i="4"/>
  <c r="K322" i="4"/>
  <c r="L322" i="4"/>
  <c r="M322" i="4"/>
  <c r="N322" i="4"/>
  <c r="P322" i="4"/>
  <c r="Q322" i="4"/>
  <c r="R322" i="4"/>
  <c r="S322" i="4"/>
  <c r="T322" i="4"/>
  <c r="U322" i="4"/>
  <c r="V322" i="4"/>
  <c r="W322" i="4"/>
  <c r="A323" i="4"/>
  <c r="B323" i="4"/>
  <c r="I323" i="4"/>
  <c r="J323" i="4"/>
  <c r="K323" i="4"/>
  <c r="L323" i="4"/>
  <c r="M323" i="4"/>
  <c r="N323" i="4"/>
  <c r="P323" i="4"/>
  <c r="Q323" i="4"/>
  <c r="R323" i="4"/>
  <c r="S323" i="4"/>
  <c r="T323" i="4"/>
  <c r="U323" i="4"/>
  <c r="V323" i="4"/>
  <c r="W323" i="4"/>
  <c r="A324" i="4"/>
  <c r="B324" i="4"/>
  <c r="I324" i="4"/>
  <c r="J324" i="4"/>
  <c r="K324" i="4"/>
  <c r="L324" i="4"/>
  <c r="M324" i="4"/>
  <c r="N324" i="4"/>
  <c r="P324" i="4"/>
  <c r="Q324" i="4"/>
  <c r="R324" i="4"/>
  <c r="S324" i="4"/>
  <c r="T324" i="4"/>
  <c r="U324" i="4"/>
  <c r="V324" i="4"/>
  <c r="W324" i="4"/>
  <c r="A325" i="4"/>
  <c r="B325" i="4"/>
  <c r="I325" i="4"/>
  <c r="J325" i="4"/>
  <c r="K325" i="4"/>
  <c r="L325" i="4"/>
  <c r="M325" i="4"/>
  <c r="N325" i="4"/>
  <c r="P325" i="4"/>
  <c r="Q325" i="4"/>
  <c r="R325" i="4"/>
  <c r="S325" i="4"/>
  <c r="T325" i="4"/>
  <c r="U325" i="4"/>
  <c r="V325" i="4"/>
  <c r="W325" i="4"/>
  <c r="A326" i="4"/>
  <c r="B326" i="4"/>
  <c r="I326" i="4"/>
  <c r="J326" i="4"/>
  <c r="K326" i="4"/>
  <c r="L326" i="4"/>
  <c r="M326" i="4"/>
  <c r="N326" i="4"/>
  <c r="P326" i="4"/>
  <c r="Q326" i="4"/>
  <c r="R326" i="4"/>
  <c r="S326" i="4"/>
  <c r="T326" i="4"/>
  <c r="U326" i="4"/>
  <c r="V326" i="4"/>
  <c r="W326" i="4"/>
  <c r="A327" i="4"/>
  <c r="B327" i="4"/>
  <c r="I327" i="4"/>
  <c r="J327" i="4"/>
  <c r="K327" i="4"/>
  <c r="L327" i="4"/>
  <c r="M327" i="4"/>
  <c r="N327" i="4"/>
  <c r="P327" i="4"/>
  <c r="Q327" i="4"/>
  <c r="R327" i="4"/>
  <c r="S327" i="4"/>
  <c r="T327" i="4"/>
  <c r="U327" i="4"/>
  <c r="V327" i="4"/>
  <c r="W327" i="4"/>
  <c r="A328" i="4"/>
  <c r="B328" i="4"/>
  <c r="I328" i="4"/>
  <c r="J328" i="4"/>
  <c r="K328" i="4"/>
  <c r="L328" i="4"/>
  <c r="M328" i="4"/>
  <c r="N328" i="4"/>
  <c r="P328" i="4"/>
  <c r="Q328" i="4"/>
  <c r="R328" i="4"/>
  <c r="S328" i="4"/>
  <c r="T328" i="4"/>
  <c r="U328" i="4"/>
  <c r="V328" i="4"/>
  <c r="W328" i="4"/>
  <c r="A329" i="4"/>
  <c r="B329" i="4"/>
  <c r="I329" i="4"/>
  <c r="J329" i="4"/>
  <c r="K329" i="4"/>
  <c r="L329" i="4"/>
  <c r="M329" i="4"/>
  <c r="N329" i="4"/>
  <c r="P329" i="4"/>
  <c r="Q329" i="4"/>
  <c r="R329" i="4"/>
  <c r="S329" i="4"/>
  <c r="T329" i="4"/>
  <c r="U329" i="4"/>
  <c r="V329" i="4"/>
  <c r="W329" i="4"/>
  <c r="A330" i="4"/>
  <c r="B330" i="4"/>
  <c r="I330" i="4"/>
  <c r="J330" i="4"/>
  <c r="K330" i="4"/>
  <c r="L330" i="4"/>
  <c r="M330" i="4"/>
  <c r="N330" i="4"/>
  <c r="P330" i="4"/>
  <c r="Q330" i="4"/>
  <c r="R330" i="4"/>
  <c r="S330" i="4"/>
  <c r="T330" i="4"/>
  <c r="U330" i="4"/>
  <c r="V330" i="4"/>
  <c r="W330" i="4"/>
  <c r="A331" i="4"/>
  <c r="B331" i="4"/>
  <c r="I331" i="4"/>
  <c r="J331" i="4"/>
  <c r="K331" i="4"/>
  <c r="L331" i="4"/>
  <c r="M331" i="4"/>
  <c r="N331" i="4"/>
  <c r="P331" i="4"/>
  <c r="Q331" i="4"/>
  <c r="R331" i="4"/>
  <c r="S331" i="4"/>
  <c r="T331" i="4"/>
  <c r="U331" i="4"/>
  <c r="V331" i="4"/>
  <c r="W331" i="4"/>
  <c r="A332" i="4"/>
  <c r="B332" i="4"/>
  <c r="I332" i="4"/>
  <c r="J332" i="4"/>
  <c r="K332" i="4"/>
  <c r="L332" i="4"/>
  <c r="M332" i="4"/>
  <c r="N332" i="4"/>
  <c r="P332" i="4"/>
  <c r="Q332" i="4"/>
  <c r="R332" i="4"/>
  <c r="S332" i="4"/>
  <c r="T332" i="4"/>
  <c r="U332" i="4"/>
  <c r="V332" i="4"/>
  <c r="W332" i="4"/>
  <c r="A333" i="4"/>
  <c r="B333" i="4"/>
  <c r="I333" i="4"/>
  <c r="J333" i="4"/>
  <c r="K333" i="4"/>
  <c r="L333" i="4"/>
  <c r="M333" i="4"/>
  <c r="N333" i="4"/>
  <c r="P333" i="4"/>
  <c r="Q333" i="4"/>
  <c r="R333" i="4"/>
  <c r="S333" i="4"/>
  <c r="T333" i="4"/>
  <c r="U333" i="4"/>
  <c r="V333" i="4"/>
  <c r="W333" i="4"/>
  <c r="A334" i="4"/>
  <c r="B334" i="4"/>
  <c r="I334" i="4"/>
  <c r="J334" i="4"/>
  <c r="K334" i="4"/>
  <c r="L334" i="4"/>
  <c r="M334" i="4"/>
  <c r="N334" i="4"/>
  <c r="P334" i="4"/>
  <c r="Q334" i="4"/>
  <c r="R334" i="4"/>
  <c r="S334" i="4"/>
  <c r="T334" i="4"/>
  <c r="U334" i="4"/>
  <c r="V334" i="4"/>
  <c r="W334" i="4"/>
  <c r="A335" i="4"/>
  <c r="B335" i="4"/>
  <c r="I335" i="4"/>
  <c r="J335" i="4"/>
  <c r="K335" i="4"/>
  <c r="L335" i="4"/>
  <c r="M335" i="4"/>
  <c r="N335" i="4"/>
  <c r="P335" i="4"/>
  <c r="Q335" i="4"/>
  <c r="R335" i="4"/>
  <c r="S335" i="4"/>
  <c r="T335" i="4"/>
  <c r="U335" i="4"/>
  <c r="V335" i="4"/>
  <c r="W335" i="4"/>
  <c r="A336" i="4"/>
  <c r="B336" i="4"/>
  <c r="I336" i="4"/>
  <c r="J336" i="4"/>
  <c r="K336" i="4"/>
  <c r="L336" i="4"/>
  <c r="M336" i="4"/>
  <c r="N336" i="4"/>
  <c r="P336" i="4"/>
  <c r="Q336" i="4"/>
  <c r="R336" i="4"/>
  <c r="S336" i="4"/>
  <c r="T336" i="4"/>
  <c r="U336" i="4"/>
  <c r="V336" i="4"/>
  <c r="W336" i="4"/>
  <c r="A337" i="4"/>
  <c r="B337" i="4"/>
  <c r="I337" i="4"/>
  <c r="J337" i="4"/>
  <c r="K337" i="4"/>
  <c r="L337" i="4"/>
  <c r="M337" i="4"/>
  <c r="N337" i="4"/>
  <c r="P337" i="4"/>
  <c r="Q337" i="4"/>
  <c r="R337" i="4"/>
  <c r="S337" i="4"/>
  <c r="T337" i="4"/>
  <c r="U337" i="4"/>
  <c r="V337" i="4"/>
  <c r="W337" i="4"/>
  <c r="A338" i="4"/>
  <c r="B338" i="4"/>
  <c r="I338" i="4"/>
  <c r="J338" i="4"/>
  <c r="K338" i="4"/>
  <c r="L338" i="4"/>
  <c r="M338" i="4"/>
  <c r="N338" i="4"/>
  <c r="P338" i="4"/>
  <c r="Q338" i="4"/>
  <c r="R338" i="4"/>
  <c r="S338" i="4"/>
  <c r="T338" i="4"/>
  <c r="U338" i="4"/>
  <c r="V338" i="4"/>
  <c r="W338" i="4"/>
  <c r="A339" i="4"/>
  <c r="B339" i="4"/>
  <c r="I339" i="4"/>
  <c r="J339" i="4"/>
  <c r="K339" i="4"/>
  <c r="L339" i="4"/>
  <c r="M339" i="4"/>
  <c r="N339" i="4"/>
  <c r="P339" i="4"/>
  <c r="Q339" i="4"/>
  <c r="R339" i="4"/>
  <c r="S339" i="4"/>
  <c r="T339" i="4"/>
  <c r="U339" i="4"/>
  <c r="V339" i="4"/>
  <c r="W339" i="4"/>
  <c r="A340" i="4"/>
  <c r="B340" i="4"/>
  <c r="I340" i="4"/>
  <c r="J340" i="4"/>
  <c r="K340" i="4"/>
  <c r="L340" i="4"/>
  <c r="M340" i="4"/>
  <c r="N340" i="4"/>
  <c r="P340" i="4"/>
  <c r="Q340" i="4"/>
  <c r="R340" i="4"/>
  <c r="S340" i="4"/>
  <c r="T340" i="4"/>
  <c r="U340" i="4"/>
  <c r="V340" i="4"/>
  <c r="W340" i="4"/>
  <c r="A341" i="4"/>
  <c r="B341" i="4"/>
  <c r="I341" i="4"/>
  <c r="J341" i="4"/>
  <c r="K341" i="4"/>
  <c r="L341" i="4"/>
  <c r="M341" i="4"/>
  <c r="N341" i="4"/>
  <c r="P341" i="4"/>
  <c r="Q341" i="4"/>
  <c r="R341" i="4"/>
  <c r="S341" i="4"/>
  <c r="T341" i="4"/>
  <c r="U341" i="4"/>
  <c r="V341" i="4"/>
  <c r="W341" i="4"/>
  <c r="A342" i="4"/>
  <c r="B342" i="4"/>
  <c r="I342" i="4"/>
  <c r="J342" i="4"/>
  <c r="K342" i="4"/>
  <c r="L342" i="4"/>
  <c r="M342" i="4"/>
  <c r="N342" i="4"/>
  <c r="P342" i="4"/>
  <c r="Q342" i="4"/>
  <c r="R342" i="4"/>
  <c r="S342" i="4"/>
  <c r="T342" i="4"/>
  <c r="U342" i="4"/>
  <c r="V342" i="4"/>
  <c r="W342" i="4"/>
  <c r="A343" i="4"/>
  <c r="B343" i="4"/>
  <c r="I343" i="4"/>
  <c r="J343" i="4"/>
  <c r="K343" i="4"/>
  <c r="L343" i="4"/>
  <c r="M343" i="4"/>
  <c r="N343" i="4"/>
  <c r="P343" i="4"/>
  <c r="Q343" i="4"/>
  <c r="R343" i="4"/>
  <c r="S343" i="4"/>
  <c r="T343" i="4"/>
  <c r="U343" i="4"/>
  <c r="V343" i="4"/>
  <c r="W343" i="4"/>
  <c r="A344" i="4"/>
  <c r="B344" i="4"/>
  <c r="I344" i="4"/>
  <c r="J344" i="4"/>
  <c r="K344" i="4"/>
  <c r="L344" i="4"/>
  <c r="M344" i="4"/>
  <c r="N344" i="4"/>
  <c r="P344" i="4"/>
  <c r="Q344" i="4"/>
  <c r="R344" i="4"/>
  <c r="S344" i="4"/>
  <c r="T344" i="4"/>
  <c r="U344" i="4"/>
  <c r="V344" i="4"/>
  <c r="W344" i="4"/>
  <c r="A345" i="4"/>
  <c r="B345" i="4"/>
  <c r="I345" i="4"/>
  <c r="J345" i="4"/>
  <c r="K345" i="4"/>
  <c r="L345" i="4"/>
  <c r="M345" i="4"/>
  <c r="N345" i="4"/>
  <c r="P345" i="4"/>
  <c r="Q345" i="4"/>
  <c r="R345" i="4"/>
  <c r="S345" i="4"/>
  <c r="T345" i="4"/>
  <c r="U345" i="4"/>
  <c r="V345" i="4"/>
  <c r="W345" i="4"/>
  <c r="A346" i="4"/>
  <c r="B346" i="4"/>
  <c r="I346" i="4"/>
  <c r="J346" i="4"/>
  <c r="K346" i="4"/>
  <c r="L346" i="4"/>
  <c r="M346" i="4"/>
  <c r="N346" i="4"/>
  <c r="P346" i="4"/>
  <c r="Q346" i="4"/>
  <c r="R346" i="4"/>
  <c r="S346" i="4"/>
  <c r="T346" i="4"/>
  <c r="U346" i="4"/>
  <c r="V346" i="4"/>
  <c r="W346" i="4"/>
  <c r="A347" i="4"/>
  <c r="B347" i="4"/>
  <c r="I347" i="4"/>
  <c r="J347" i="4"/>
  <c r="K347" i="4"/>
  <c r="L347" i="4"/>
  <c r="M347" i="4"/>
  <c r="N347" i="4"/>
  <c r="P347" i="4"/>
  <c r="Q347" i="4"/>
  <c r="R347" i="4"/>
  <c r="S347" i="4"/>
  <c r="T347" i="4"/>
  <c r="U347" i="4"/>
  <c r="V347" i="4"/>
  <c r="W347" i="4"/>
  <c r="A348" i="4"/>
  <c r="B348" i="4"/>
  <c r="I348" i="4"/>
  <c r="J348" i="4"/>
  <c r="K348" i="4"/>
  <c r="L348" i="4"/>
  <c r="M348" i="4"/>
  <c r="N348" i="4"/>
  <c r="P348" i="4"/>
  <c r="Q348" i="4"/>
  <c r="R348" i="4"/>
  <c r="S348" i="4"/>
  <c r="T348" i="4"/>
  <c r="U348" i="4"/>
  <c r="V348" i="4"/>
  <c r="W348" i="4"/>
  <c r="A349" i="4"/>
  <c r="B349" i="4"/>
  <c r="I349" i="4"/>
  <c r="J349" i="4"/>
  <c r="K349" i="4"/>
  <c r="L349" i="4"/>
  <c r="M349" i="4"/>
  <c r="N349" i="4"/>
  <c r="P349" i="4"/>
  <c r="Q349" i="4"/>
  <c r="R349" i="4"/>
  <c r="S349" i="4"/>
  <c r="T349" i="4"/>
  <c r="U349" i="4"/>
  <c r="V349" i="4"/>
  <c r="W349" i="4"/>
  <c r="A350" i="4"/>
  <c r="B350" i="4"/>
  <c r="I350" i="4"/>
  <c r="J350" i="4"/>
  <c r="K350" i="4"/>
  <c r="L350" i="4"/>
  <c r="M350" i="4"/>
  <c r="N350" i="4"/>
  <c r="P350" i="4"/>
  <c r="Q350" i="4"/>
  <c r="R350" i="4"/>
  <c r="S350" i="4"/>
  <c r="T350" i="4"/>
  <c r="U350" i="4"/>
  <c r="V350" i="4"/>
  <c r="W350" i="4"/>
  <c r="A351" i="4"/>
  <c r="B351" i="4"/>
  <c r="I351" i="4"/>
  <c r="J351" i="4"/>
  <c r="K351" i="4"/>
  <c r="L351" i="4"/>
  <c r="M351" i="4"/>
  <c r="N351" i="4"/>
  <c r="P351" i="4"/>
  <c r="Q351" i="4"/>
  <c r="R351" i="4"/>
  <c r="S351" i="4"/>
  <c r="T351" i="4"/>
  <c r="U351" i="4"/>
  <c r="V351" i="4"/>
  <c r="W351" i="4"/>
  <c r="A352" i="4"/>
  <c r="B352" i="4"/>
  <c r="I352" i="4"/>
  <c r="J352" i="4"/>
  <c r="K352" i="4"/>
  <c r="L352" i="4"/>
  <c r="M352" i="4"/>
  <c r="N352" i="4"/>
  <c r="P352" i="4"/>
  <c r="Q352" i="4"/>
  <c r="R352" i="4"/>
  <c r="S352" i="4"/>
  <c r="T352" i="4"/>
  <c r="U352" i="4"/>
  <c r="V352" i="4"/>
  <c r="W352" i="4"/>
  <c r="A353" i="4"/>
  <c r="B353" i="4"/>
  <c r="I353" i="4"/>
  <c r="J353" i="4"/>
  <c r="K353" i="4"/>
  <c r="L353" i="4"/>
  <c r="M353" i="4"/>
  <c r="N353" i="4"/>
  <c r="P353" i="4"/>
  <c r="Q353" i="4"/>
  <c r="R353" i="4"/>
  <c r="S353" i="4"/>
  <c r="T353" i="4"/>
  <c r="U353" i="4"/>
  <c r="V353" i="4"/>
  <c r="W353" i="4"/>
  <c r="A354" i="4"/>
  <c r="B354" i="4"/>
  <c r="I354" i="4"/>
  <c r="J354" i="4"/>
  <c r="K354" i="4"/>
  <c r="L354" i="4"/>
  <c r="M354" i="4"/>
  <c r="N354" i="4"/>
  <c r="P354" i="4"/>
  <c r="Q354" i="4"/>
  <c r="R354" i="4"/>
  <c r="S354" i="4"/>
  <c r="T354" i="4"/>
  <c r="U354" i="4"/>
  <c r="V354" i="4"/>
  <c r="W354" i="4"/>
  <c r="A355" i="4"/>
  <c r="B355" i="4"/>
  <c r="I355" i="4"/>
  <c r="J355" i="4"/>
  <c r="K355" i="4"/>
  <c r="L355" i="4"/>
  <c r="M355" i="4"/>
  <c r="N355" i="4"/>
  <c r="P355" i="4"/>
  <c r="Q355" i="4"/>
  <c r="R355" i="4"/>
  <c r="S355" i="4"/>
  <c r="T355" i="4"/>
  <c r="U355" i="4"/>
  <c r="V355" i="4"/>
  <c r="W355" i="4"/>
  <c r="A356" i="4"/>
  <c r="B356" i="4"/>
  <c r="I356" i="4"/>
  <c r="J356" i="4"/>
  <c r="K356" i="4"/>
  <c r="L356" i="4"/>
  <c r="M356" i="4"/>
  <c r="N356" i="4"/>
  <c r="P356" i="4"/>
  <c r="Q356" i="4"/>
  <c r="R356" i="4"/>
  <c r="S356" i="4"/>
  <c r="T356" i="4"/>
  <c r="U356" i="4"/>
  <c r="V356" i="4"/>
  <c r="W356" i="4"/>
  <c r="A357" i="4"/>
  <c r="B357" i="4"/>
  <c r="I357" i="4"/>
  <c r="J357" i="4"/>
  <c r="K357" i="4"/>
  <c r="L357" i="4"/>
  <c r="M357" i="4"/>
  <c r="N357" i="4"/>
  <c r="P357" i="4"/>
  <c r="Q357" i="4"/>
  <c r="R357" i="4"/>
  <c r="S357" i="4"/>
  <c r="T357" i="4"/>
  <c r="U357" i="4"/>
  <c r="V357" i="4"/>
  <c r="W357" i="4"/>
  <c r="A358" i="4"/>
  <c r="B358" i="4"/>
  <c r="I358" i="4"/>
  <c r="J358" i="4"/>
  <c r="K358" i="4"/>
  <c r="L358" i="4"/>
  <c r="M358" i="4"/>
  <c r="N358" i="4"/>
  <c r="P358" i="4"/>
  <c r="Q358" i="4"/>
  <c r="R358" i="4"/>
  <c r="S358" i="4"/>
  <c r="T358" i="4"/>
  <c r="U358" i="4"/>
  <c r="V358" i="4"/>
  <c r="W358" i="4"/>
  <c r="A359" i="4"/>
  <c r="B359" i="4"/>
  <c r="I359" i="4"/>
  <c r="J359" i="4"/>
  <c r="K359" i="4"/>
  <c r="L359" i="4"/>
  <c r="M359" i="4"/>
  <c r="N359" i="4"/>
  <c r="P359" i="4"/>
  <c r="Q359" i="4"/>
  <c r="R359" i="4"/>
  <c r="S359" i="4"/>
  <c r="T359" i="4"/>
  <c r="U359" i="4"/>
  <c r="V359" i="4"/>
  <c r="W359" i="4"/>
  <c r="A360" i="4"/>
  <c r="B360" i="4"/>
  <c r="I360" i="4"/>
  <c r="J360" i="4"/>
  <c r="K360" i="4"/>
  <c r="L360" i="4"/>
  <c r="M360" i="4"/>
  <c r="N360" i="4"/>
  <c r="P360" i="4"/>
  <c r="Q360" i="4"/>
  <c r="R360" i="4"/>
  <c r="S360" i="4"/>
  <c r="T360" i="4"/>
  <c r="U360" i="4"/>
  <c r="V360" i="4"/>
  <c r="W360" i="4"/>
  <c r="A361" i="4"/>
  <c r="B361" i="4"/>
  <c r="I361" i="4"/>
  <c r="J361" i="4"/>
  <c r="K361" i="4"/>
  <c r="L361" i="4"/>
  <c r="M361" i="4"/>
  <c r="N361" i="4"/>
  <c r="P361" i="4"/>
  <c r="Q361" i="4"/>
  <c r="R361" i="4"/>
  <c r="S361" i="4"/>
  <c r="T361" i="4"/>
  <c r="U361" i="4"/>
  <c r="V361" i="4"/>
  <c r="W361" i="4"/>
  <c r="A362" i="4"/>
  <c r="B362" i="4"/>
  <c r="I362" i="4"/>
  <c r="J362" i="4"/>
  <c r="K362" i="4"/>
  <c r="L362" i="4"/>
  <c r="M362" i="4"/>
  <c r="N362" i="4"/>
  <c r="P362" i="4"/>
  <c r="Q362" i="4"/>
  <c r="R362" i="4"/>
  <c r="S362" i="4"/>
  <c r="T362" i="4"/>
  <c r="U362" i="4"/>
  <c r="V362" i="4"/>
  <c r="W362" i="4"/>
  <c r="A363" i="4"/>
  <c r="B363" i="4"/>
  <c r="I363" i="4"/>
  <c r="J363" i="4"/>
  <c r="K363" i="4"/>
  <c r="L363" i="4"/>
  <c r="M363" i="4"/>
  <c r="N363" i="4"/>
  <c r="P363" i="4"/>
  <c r="Q363" i="4"/>
  <c r="R363" i="4"/>
  <c r="S363" i="4"/>
  <c r="T363" i="4"/>
  <c r="U363" i="4"/>
  <c r="V363" i="4"/>
  <c r="W363" i="4"/>
  <c r="A364" i="4"/>
  <c r="B364" i="4"/>
  <c r="I364" i="4"/>
  <c r="J364" i="4"/>
  <c r="K364" i="4"/>
  <c r="L364" i="4"/>
  <c r="M364" i="4"/>
  <c r="N364" i="4"/>
  <c r="P364" i="4"/>
  <c r="Q364" i="4"/>
  <c r="R364" i="4"/>
  <c r="S364" i="4"/>
  <c r="T364" i="4"/>
  <c r="U364" i="4"/>
  <c r="V364" i="4"/>
  <c r="W364" i="4"/>
  <c r="A365" i="4"/>
  <c r="B365" i="4"/>
  <c r="I365" i="4"/>
  <c r="J365" i="4"/>
  <c r="K365" i="4"/>
  <c r="L365" i="4"/>
  <c r="M365" i="4"/>
  <c r="N365" i="4"/>
  <c r="P365" i="4"/>
  <c r="Q365" i="4"/>
  <c r="R365" i="4"/>
  <c r="S365" i="4"/>
  <c r="T365" i="4"/>
  <c r="U365" i="4"/>
  <c r="V365" i="4"/>
  <c r="W365" i="4"/>
  <c r="A366" i="4"/>
  <c r="B366" i="4"/>
  <c r="I366" i="4"/>
  <c r="J366" i="4"/>
  <c r="K366" i="4"/>
  <c r="L366" i="4"/>
  <c r="M366" i="4"/>
  <c r="N366" i="4"/>
  <c r="P366" i="4"/>
  <c r="Q366" i="4"/>
  <c r="R366" i="4"/>
  <c r="S366" i="4"/>
  <c r="T366" i="4"/>
  <c r="U366" i="4"/>
  <c r="V366" i="4"/>
  <c r="W366" i="4"/>
  <c r="A367" i="4"/>
  <c r="B367" i="4"/>
  <c r="I367" i="4"/>
  <c r="J367" i="4"/>
  <c r="K367" i="4"/>
  <c r="L367" i="4"/>
  <c r="M367" i="4"/>
  <c r="N367" i="4"/>
  <c r="P367" i="4"/>
  <c r="Q367" i="4"/>
  <c r="R367" i="4"/>
  <c r="S367" i="4"/>
  <c r="T367" i="4"/>
  <c r="U367" i="4"/>
  <c r="V367" i="4"/>
  <c r="W367" i="4"/>
  <c r="A368" i="4"/>
  <c r="B368" i="4"/>
  <c r="I368" i="4"/>
  <c r="J368" i="4"/>
  <c r="K368" i="4"/>
  <c r="L368" i="4"/>
  <c r="M368" i="4"/>
  <c r="N368" i="4"/>
  <c r="P368" i="4"/>
  <c r="Q368" i="4"/>
  <c r="R368" i="4"/>
  <c r="S368" i="4"/>
  <c r="T368" i="4"/>
  <c r="U368" i="4"/>
  <c r="V368" i="4"/>
  <c r="W368" i="4"/>
  <c r="A369" i="4"/>
  <c r="B369" i="4"/>
  <c r="I369" i="4"/>
  <c r="J369" i="4"/>
  <c r="K369" i="4"/>
  <c r="L369" i="4"/>
  <c r="M369" i="4"/>
  <c r="N369" i="4"/>
  <c r="P369" i="4"/>
  <c r="Q369" i="4"/>
  <c r="R369" i="4"/>
  <c r="S369" i="4"/>
  <c r="T369" i="4"/>
  <c r="U369" i="4"/>
  <c r="V369" i="4"/>
  <c r="W369" i="4"/>
  <c r="A370" i="4"/>
  <c r="B370" i="4"/>
  <c r="I370" i="4"/>
  <c r="J370" i="4"/>
  <c r="K370" i="4"/>
  <c r="L370" i="4"/>
  <c r="M370" i="4"/>
  <c r="N370" i="4"/>
  <c r="P370" i="4"/>
  <c r="Q370" i="4"/>
  <c r="R370" i="4"/>
  <c r="S370" i="4"/>
  <c r="T370" i="4"/>
  <c r="U370" i="4"/>
  <c r="V370" i="4"/>
  <c r="W370" i="4"/>
  <c r="A371" i="4"/>
  <c r="B371" i="4"/>
  <c r="I371" i="4"/>
  <c r="J371" i="4"/>
  <c r="K371" i="4"/>
  <c r="L371" i="4"/>
  <c r="M371" i="4"/>
  <c r="N371" i="4"/>
  <c r="P371" i="4"/>
  <c r="Q371" i="4"/>
  <c r="R371" i="4"/>
  <c r="S371" i="4"/>
  <c r="T371" i="4"/>
  <c r="U371" i="4"/>
  <c r="V371" i="4"/>
  <c r="W371" i="4"/>
  <c r="B1" i="3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K2" i="3"/>
  <c r="K3" i="3"/>
  <c r="L3" i="3"/>
  <c r="T3" i="3"/>
  <c r="B6" i="3"/>
  <c r="I6" i="3"/>
  <c r="J6" i="3"/>
  <c r="K6" i="3"/>
  <c r="L6" i="3"/>
  <c r="M6" i="3"/>
  <c r="N6" i="3"/>
  <c r="P6" i="3"/>
  <c r="Q6" i="3"/>
  <c r="R6" i="3"/>
  <c r="S6" i="3"/>
  <c r="T6" i="3"/>
  <c r="U6" i="3"/>
  <c r="V6" i="3"/>
  <c r="W6" i="3"/>
  <c r="A7" i="3"/>
  <c r="B7" i="3"/>
  <c r="I7" i="3"/>
  <c r="J7" i="3"/>
  <c r="K7" i="3"/>
  <c r="L7" i="3"/>
  <c r="M7" i="3"/>
  <c r="N7" i="3"/>
  <c r="P7" i="3"/>
  <c r="Q7" i="3"/>
  <c r="R7" i="3"/>
  <c r="S7" i="3"/>
  <c r="T7" i="3"/>
  <c r="U7" i="3"/>
  <c r="V7" i="3"/>
  <c r="W7" i="3"/>
  <c r="A8" i="3"/>
  <c r="B8" i="3"/>
  <c r="I8" i="3"/>
  <c r="J8" i="3"/>
  <c r="K8" i="3"/>
  <c r="L8" i="3"/>
  <c r="M8" i="3"/>
  <c r="N8" i="3"/>
  <c r="P8" i="3"/>
  <c r="Q8" i="3"/>
  <c r="R8" i="3"/>
  <c r="S8" i="3"/>
  <c r="T8" i="3"/>
  <c r="U8" i="3"/>
  <c r="V8" i="3"/>
  <c r="W8" i="3"/>
  <c r="A9" i="3"/>
  <c r="B9" i="3"/>
  <c r="I9" i="3"/>
  <c r="J9" i="3"/>
  <c r="K9" i="3"/>
  <c r="L9" i="3"/>
  <c r="M9" i="3"/>
  <c r="N9" i="3"/>
  <c r="P9" i="3"/>
  <c r="Q9" i="3"/>
  <c r="R9" i="3"/>
  <c r="S9" i="3"/>
  <c r="T9" i="3"/>
  <c r="U9" i="3"/>
  <c r="V9" i="3"/>
  <c r="W9" i="3"/>
  <c r="A10" i="3"/>
  <c r="B10" i="3"/>
  <c r="I10" i="3"/>
  <c r="J10" i="3"/>
  <c r="K10" i="3"/>
  <c r="L10" i="3"/>
  <c r="M10" i="3"/>
  <c r="N10" i="3"/>
  <c r="P10" i="3"/>
  <c r="Q10" i="3"/>
  <c r="R10" i="3"/>
  <c r="S10" i="3"/>
  <c r="T10" i="3"/>
  <c r="U10" i="3"/>
  <c r="V10" i="3"/>
  <c r="W10" i="3"/>
  <c r="A11" i="3"/>
  <c r="B11" i="3"/>
  <c r="I11" i="3"/>
  <c r="J11" i="3"/>
  <c r="K11" i="3"/>
  <c r="L11" i="3"/>
  <c r="M11" i="3"/>
  <c r="N11" i="3"/>
  <c r="P11" i="3"/>
  <c r="Q11" i="3"/>
  <c r="R11" i="3"/>
  <c r="S11" i="3"/>
  <c r="T11" i="3"/>
  <c r="U11" i="3"/>
  <c r="V11" i="3"/>
  <c r="W11" i="3"/>
  <c r="A12" i="3"/>
  <c r="B12" i="3"/>
  <c r="I12" i="3"/>
  <c r="J12" i="3"/>
  <c r="K12" i="3"/>
  <c r="L12" i="3"/>
  <c r="M12" i="3"/>
  <c r="N12" i="3"/>
  <c r="P12" i="3"/>
  <c r="Q12" i="3"/>
  <c r="R12" i="3"/>
  <c r="S12" i="3"/>
  <c r="T12" i="3"/>
  <c r="U12" i="3"/>
  <c r="V12" i="3"/>
  <c r="W12" i="3"/>
  <c r="A13" i="3"/>
  <c r="B13" i="3"/>
  <c r="I13" i="3"/>
  <c r="J13" i="3"/>
  <c r="K13" i="3"/>
  <c r="L13" i="3"/>
  <c r="M13" i="3"/>
  <c r="N13" i="3"/>
  <c r="P13" i="3"/>
  <c r="Q13" i="3"/>
  <c r="R13" i="3"/>
  <c r="S13" i="3"/>
  <c r="T13" i="3"/>
  <c r="U13" i="3"/>
  <c r="V13" i="3"/>
  <c r="W13" i="3"/>
  <c r="A14" i="3"/>
  <c r="B14" i="3"/>
  <c r="I14" i="3"/>
  <c r="J14" i="3"/>
  <c r="K14" i="3"/>
  <c r="L14" i="3"/>
  <c r="M14" i="3"/>
  <c r="N14" i="3"/>
  <c r="P14" i="3"/>
  <c r="Q14" i="3"/>
  <c r="R14" i="3"/>
  <c r="S14" i="3"/>
  <c r="T14" i="3"/>
  <c r="U14" i="3"/>
  <c r="V14" i="3"/>
  <c r="W14" i="3"/>
  <c r="A15" i="3"/>
  <c r="B15" i="3"/>
  <c r="I15" i="3"/>
  <c r="J15" i="3"/>
  <c r="K15" i="3"/>
  <c r="L15" i="3"/>
  <c r="M15" i="3"/>
  <c r="N15" i="3"/>
  <c r="P15" i="3"/>
  <c r="Q15" i="3"/>
  <c r="R15" i="3"/>
  <c r="S15" i="3"/>
  <c r="T15" i="3"/>
  <c r="U15" i="3"/>
  <c r="V15" i="3"/>
  <c r="W15" i="3"/>
  <c r="A16" i="3"/>
  <c r="B16" i="3"/>
  <c r="I16" i="3"/>
  <c r="J16" i="3"/>
  <c r="K16" i="3"/>
  <c r="L16" i="3"/>
  <c r="M16" i="3"/>
  <c r="N16" i="3"/>
  <c r="P16" i="3"/>
  <c r="Q16" i="3"/>
  <c r="R16" i="3"/>
  <c r="S16" i="3"/>
  <c r="T16" i="3"/>
  <c r="U16" i="3"/>
  <c r="V16" i="3"/>
  <c r="W16" i="3"/>
  <c r="A17" i="3"/>
  <c r="B17" i="3"/>
  <c r="I17" i="3"/>
  <c r="J17" i="3"/>
  <c r="K17" i="3"/>
  <c r="L17" i="3"/>
  <c r="M17" i="3"/>
  <c r="N17" i="3"/>
  <c r="P17" i="3"/>
  <c r="Q17" i="3"/>
  <c r="R17" i="3"/>
  <c r="S17" i="3"/>
  <c r="T17" i="3"/>
  <c r="U17" i="3"/>
  <c r="V17" i="3"/>
  <c r="W17" i="3"/>
  <c r="A18" i="3"/>
  <c r="B18" i="3"/>
  <c r="I18" i="3"/>
  <c r="J18" i="3"/>
  <c r="K18" i="3"/>
  <c r="L18" i="3"/>
  <c r="M18" i="3"/>
  <c r="N18" i="3"/>
  <c r="P18" i="3"/>
  <c r="Q18" i="3"/>
  <c r="R18" i="3"/>
  <c r="S18" i="3"/>
  <c r="T18" i="3"/>
  <c r="U18" i="3"/>
  <c r="V18" i="3"/>
  <c r="W18" i="3"/>
  <c r="A19" i="3"/>
  <c r="B19" i="3"/>
  <c r="I19" i="3"/>
  <c r="J19" i="3"/>
  <c r="K19" i="3"/>
  <c r="L19" i="3"/>
  <c r="M19" i="3"/>
  <c r="N19" i="3"/>
  <c r="P19" i="3"/>
  <c r="Q19" i="3"/>
  <c r="R19" i="3"/>
  <c r="S19" i="3"/>
  <c r="T19" i="3"/>
  <c r="U19" i="3"/>
  <c r="V19" i="3"/>
  <c r="W19" i="3"/>
  <c r="A20" i="3"/>
  <c r="B20" i="3"/>
  <c r="I20" i="3"/>
  <c r="J20" i="3"/>
  <c r="K20" i="3"/>
  <c r="L20" i="3"/>
  <c r="M20" i="3"/>
  <c r="N20" i="3"/>
  <c r="P20" i="3"/>
  <c r="Q20" i="3"/>
  <c r="R20" i="3"/>
  <c r="S20" i="3"/>
  <c r="T20" i="3"/>
  <c r="U20" i="3"/>
  <c r="V20" i="3"/>
  <c r="W20" i="3"/>
  <c r="A21" i="3"/>
  <c r="B21" i="3"/>
  <c r="I21" i="3"/>
  <c r="J21" i="3"/>
  <c r="K21" i="3"/>
  <c r="L21" i="3"/>
  <c r="M21" i="3"/>
  <c r="N21" i="3"/>
  <c r="P21" i="3"/>
  <c r="Q21" i="3"/>
  <c r="R21" i="3"/>
  <c r="S21" i="3"/>
  <c r="T21" i="3"/>
  <c r="U21" i="3"/>
  <c r="V21" i="3"/>
  <c r="W21" i="3"/>
  <c r="A22" i="3"/>
  <c r="B22" i="3"/>
  <c r="I22" i="3"/>
  <c r="J22" i="3"/>
  <c r="K22" i="3"/>
  <c r="L22" i="3"/>
  <c r="M22" i="3"/>
  <c r="N22" i="3"/>
  <c r="P22" i="3"/>
  <c r="Q22" i="3"/>
  <c r="R22" i="3"/>
  <c r="S22" i="3"/>
  <c r="T22" i="3"/>
  <c r="U22" i="3"/>
  <c r="V22" i="3"/>
  <c r="W22" i="3"/>
  <c r="A23" i="3"/>
  <c r="B23" i="3"/>
  <c r="I23" i="3"/>
  <c r="J23" i="3"/>
  <c r="K23" i="3"/>
  <c r="L23" i="3"/>
  <c r="M23" i="3"/>
  <c r="N23" i="3"/>
  <c r="P23" i="3"/>
  <c r="Q23" i="3"/>
  <c r="R23" i="3"/>
  <c r="S23" i="3"/>
  <c r="T23" i="3"/>
  <c r="U23" i="3"/>
  <c r="V23" i="3"/>
  <c r="W23" i="3"/>
  <c r="A24" i="3"/>
  <c r="B24" i="3"/>
  <c r="I24" i="3"/>
  <c r="J24" i="3"/>
  <c r="K24" i="3"/>
  <c r="L24" i="3"/>
  <c r="M24" i="3"/>
  <c r="N24" i="3"/>
  <c r="P24" i="3"/>
  <c r="Q24" i="3"/>
  <c r="R24" i="3"/>
  <c r="S24" i="3"/>
  <c r="T24" i="3"/>
  <c r="U24" i="3"/>
  <c r="V24" i="3"/>
  <c r="W24" i="3"/>
  <c r="A25" i="3"/>
  <c r="B25" i="3"/>
  <c r="I25" i="3"/>
  <c r="J25" i="3"/>
  <c r="K25" i="3"/>
  <c r="L25" i="3"/>
  <c r="M25" i="3"/>
  <c r="N25" i="3"/>
  <c r="P25" i="3"/>
  <c r="Q25" i="3"/>
  <c r="R25" i="3"/>
  <c r="S25" i="3"/>
  <c r="T25" i="3"/>
  <c r="U25" i="3"/>
  <c r="V25" i="3"/>
  <c r="W25" i="3"/>
  <c r="A26" i="3"/>
  <c r="B26" i="3"/>
  <c r="I26" i="3"/>
  <c r="J26" i="3"/>
  <c r="K26" i="3"/>
  <c r="L26" i="3"/>
  <c r="M26" i="3"/>
  <c r="N26" i="3"/>
  <c r="P26" i="3"/>
  <c r="Q26" i="3"/>
  <c r="R26" i="3"/>
  <c r="S26" i="3"/>
  <c r="T26" i="3"/>
  <c r="U26" i="3"/>
  <c r="V26" i="3"/>
  <c r="W26" i="3"/>
  <c r="A27" i="3"/>
  <c r="B27" i="3"/>
  <c r="I27" i="3"/>
  <c r="J27" i="3"/>
  <c r="K27" i="3"/>
  <c r="L27" i="3"/>
  <c r="M27" i="3"/>
  <c r="N27" i="3"/>
  <c r="P27" i="3"/>
  <c r="Q27" i="3"/>
  <c r="R27" i="3"/>
  <c r="S27" i="3"/>
  <c r="T27" i="3"/>
  <c r="U27" i="3"/>
  <c r="V27" i="3"/>
  <c r="W27" i="3"/>
  <c r="A28" i="3"/>
  <c r="B28" i="3"/>
  <c r="I28" i="3"/>
  <c r="J28" i="3"/>
  <c r="K28" i="3"/>
  <c r="L28" i="3"/>
  <c r="M28" i="3"/>
  <c r="N28" i="3"/>
  <c r="P28" i="3"/>
  <c r="Q28" i="3"/>
  <c r="R28" i="3"/>
  <c r="S28" i="3"/>
  <c r="T28" i="3"/>
  <c r="U28" i="3"/>
  <c r="V28" i="3"/>
  <c r="W28" i="3"/>
  <c r="A29" i="3"/>
  <c r="B29" i="3"/>
  <c r="I29" i="3"/>
  <c r="J29" i="3"/>
  <c r="K29" i="3"/>
  <c r="L29" i="3"/>
  <c r="M29" i="3"/>
  <c r="N29" i="3"/>
  <c r="P29" i="3"/>
  <c r="Q29" i="3"/>
  <c r="R29" i="3"/>
  <c r="S29" i="3"/>
  <c r="T29" i="3"/>
  <c r="U29" i="3"/>
  <c r="V29" i="3"/>
  <c r="W29" i="3"/>
  <c r="A30" i="3"/>
  <c r="B30" i="3"/>
  <c r="I30" i="3"/>
  <c r="J30" i="3"/>
  <c r="K30" i="3"/>
  <c r="L30" i="3"/>
  <c r="M30" i="3"/>
  <c r="N30" i="3"/>
  <c r="P30" i="3"/>
  <c r="Q30" i="3"/>
  <c r="R30" i="3"/>
  <c r="S30" i="3"/>
  <c r="T30" i="3"/>
  <c r="U30" i="3"/>
  <c r="V30" i="3"/>
  <c r="W30" i="3"/>
  <c r="A31" i="3"/>
  <c r="B31" i="3"/>
  <c r="I31" i="3"/>
  <c r="J31" i="3"/>
  <c r="K31" i="3"/>
  <c r="L31" i="3"/>
  <c r="M31" i="3"/>
  <c r="N31" i="3"/>
  <c r="P31" i="3"/>
  <c r="Q31" i="3"/>
  <c r="R31" i="3"/>
  <c r="S31" i="3"/>
  <c r="T31" i="3"/>
  <c r="U31" i="3"/>
  <c r="V31" i="3"/>
  <c r="W31" i="3"/>
  <c r="A32" i="3"/>
  <c r="B32" i="3"/>
  <c r="I32" i="3"/>
  <c r="J32" i="3"/>
  <c r="K32" i="3"/>
  <c r="L32" i="3"/>
  <c r="M32" i="3"/>
  <c r="N32" i="3"/>
  <c r="P32" i="3"/>
  <c r="Q32" i="3"/>
  <c r="R32" i="3"/>
  <c r="S32" i="3"/>
  <c r="T32" i="3"/>
  <c r="U32" i="3"/>
  <c r="V32" i="3"/>
  <c r="W32" i="3"/>
  <c r="A33" i="3"/>
  <c r="B33" i="3"/>
  <c r="I33" i="3"/>
  <c r="J33" i="3"/>
  <c r="K33" i="3"/>
  <c r="L33" i="3"/>
  <c r="M33" i="3"/>
  <c r="N33" i="3"/>
  <c r="P33" i="3"/>
  <c r="Q33" i="3"/>
  <c r="R33" i="3"/>
  <c r="S33" i="3"/>
  <c r="T33" i="3"/>
  <c r="U33" i="3"/>
  <c r="V33" i="3"/>
  <c r="W33" i="3"/>
  <c r="A34" i="3"/>
  <c r="B34" i="3"/>
  <c r="I34" i="3"/>
  <c r="J34" i="3"/>
  <c r="K34" i="3"/>
  <c r="L34" i="3"/>
  <c r="M34" i="3"/>
  <c r="N34" i="3"/>
  <c r="P34" i="3"/>
  <c r="Q34" i="3"/>
  <c r="R34" i="3"/>
  <c r="S34" i="3"/>
  <c r="T34" i="3"/>
  <c r="U34" i="3"/>
  <c r="V34" i="3"/>
  <c r="W34" i="3"/>
  <c r="A35" i="3"/>
  <c r="B35" i="3"/>
  <c r="I35" i="3"/>
  <c r="J35" i="3"/>
  <c r="K35" i="3"/>
  <c r="L35" i="3"/>
  <c r="M35" i="3"/>
  <c r="N35" i="3"/>
  <c r="P35" i="3"/>
  <c r="Q35" i="3"/>
  <c r="R35" i="3"/>
  <c r="S35" i="3"/>
  <c r="T35" i="3"/>
  <c r="U35" i="3"/>
  <c r="V35" i="3"/>
  <c r="W35" i="3"/>
  <c r="A36" i="3"/>
  <c r="B36" i="3"/>
  <c r="I36" i="3"/>
  <c r="J36" i="3"/>
  <c r="K36" i="3"/>
  <c r="L36" i="3"/>
  <c r="M36" i="3"/>
  <c r="N36" i="3"/>
  <c r="P36" i="3"/>
  <c r="Q36" i="3"/>
  <c r="R36" i="3"/>
  <c r="S36" i="3"/>
  <c r="T36" i="3"/>
  <c r="U36" i="3"/>
  <c r="V36" i="3"/>
  <c r="W36" i="3"/>
  <c r="A37" i="3"/>
  <c r="B37" i="3"/>
  <c r="I37" i="3"/>
  <c r="J37" i="3"/>
  <c r="K37" i="3"/>
  <c r="L37" i="3"/>
  <c r="M37" i="3"/>
  <c r="N37" i="3"/>
  <c r="P37" i="3"/>
  <c r="Q37" i="3"/>
  <c r="R37" i="3"/>
  <c r="S37" i="3"/>
  <c r="T37" i="3"/>
  <c r="U37" i="3"/>
  <c r="V37" i="3"/>
  <c r="W37" i="3"/>
  <c r="A38" i="3"/>
  <c r="B38" i="3"/>
  <c r="I38" i="3"/>
  <c r="J38" i="3"/>
  <c r="K38" i="3"/>
  <c r="L38" i="3"/>
  <c r="M38" i="3"/>
  <c r="N38" i="3"/>
  <c r="P38" i="3"/>
  <c r="Q38" i="3"/>
  <c r="R38" i="3"/>
  <c r="S38" i="3"/>
  <c r="T38" i="3"/>
  <c r="U38" i="3"/>
  <c r="V38" i="3"/>
  <c r="W38" i="3"/>
  <c r="A39" i="3"/>
  <c r="B39" i="3"/>
  <c r="I39" i="3"/>
  <c r="J39" i="3"/>
  <c r="K39" i="3"/>
  <c r="L39" i="3"/>
  <c r="M39" i="3"/>
  <c r="N39" i="3"/>
  <c r="P39" i="3"/>
  <c r="Q39" i="3"/>
  <c r="R39" i="3"/>
  <c r="S39" i="3"/>
  <c r="T39" i="3"/>
  <c r="U39" i="3"/>
  <c r="V39" i="3"/>
  <c r="W39" i="3"/>
  <c r="A40" i="3"/>
  <c r="B40" i="3"/>
  <c r="I40" i="3"/>
  <c r="J40" i="3"/>
  <c r="K40" i="3"/>
  <c r="L40" i="3"/>
  <c r="M40" i="3"/>
  <c r="N40" i="3"/>
  <c r="P40" i="3"/>
  <c r="Q40" i="3"/>
  <c r="R40" i="3"/>
  <c r="S40" i="3"/>
  <c r="T40" i="3"/>
  <c r="U40" i="3"/>
  <c r="V40" i="3"/>
  <c r="W40" i="3"/>
  <c r="A41" i="3"/>
  <c r="B41" i="3"/>
  <c r="I41" i="3"/>
  <c r="J41" i="3"/>
  <c r="K41" i="3"/>
  <c r="L41" i="3"/>
  <c r="M41" i="3"/>
  <c r="N41" i="3"/>
  <c r="P41" i="3"/>
  <c r="Q41" i="3"/>
  <c r="R41" i="3"/>
  <c r="S41" i="3"/>
  <c r="T41" i="3"/>
  <c r="U41" i="3"/>
  <c r="V41" i="3"/>
  <c r="W41" i="3"/>
  <c r="A42" i="3"/>
  <c r="B42" i="3"/>
  <c r="I42" i="3"/>
  <c r="J42" i="3"/>
  <c r="K42" i="3"/>
  <c r="L42" i="3"/>
  <c r="M42" i="3"/>
  <c r="N42" i="3"/>
  <c r="P42" i="3"/>
  <c r="Q42" i="3"/>
  <c r="R42" i="3"/>
  <c r="S42" i="3"/>
  <c r="T42" i="3"/>
  <c r="U42" i="3"/>
  <c r="V42" i="3"/>
  <c r="W42" i="3"/>
  <c r="A43" i="3"/>
  <c r="B43" i="3"/>
  <c r="I43" i="3"/>
  <c r="J43" i="3"/>
  <c r="K43" i="3"/>
  <c r="L43" i="3"/>
  <c r="M43" i="3"/>
  <c r="N43" i="3"/>
  <c r="P43" i="3"/>
  <c r="Q43" i="3"/>
  <c r="R43" i="3"/>
  <c r="S43" i="3"/>
  <c r="T43" i="3"/>
  <c r="U43" i="3"/>
  <c r="V43" i="3"/>
  <c r="W43" i="3"/>
  <c r="A44" i="3"/>
  <c r="B44" i="3"/>
  <c r="I44" i="3"/>
  <c r="J44" i="3"/>
  <c r="K44" i="3"/>
  <c r="L44" i="3"/>
  <c r="M44" i="3"/>
  <c r="N44" i="3"/>
  <c r="P44" i="3"/>
  <c r="Q44" i="3"/>
  <c r="R44" i="3"/>
  <c r="S44" i="3"/>
  <c r="T44" i="3"/>
  <c r="U44" i="3"/>
  <c r="V44" i="3"/>
  <c r="W44" i="3"/>
  <c r="A45" i="3"/>
  <c r="B45" i="3"/>
  <c r="I45" i="3"/>
  <c r="J45" i="3"/>
  <c r="K45" i="3"/>
  <c r="L45" i="3"/>
  <c r="M45" i="3"/>
  <c r="N45" i="3"/>
  <c r="P45" i="3"/>
  <c r="Q45" i="3"/>
  <c r="R45" i="3"/>
  <c r="S45" i="3"/>
  <c r="T45" i="3"/>
  <c r="U45" i="3"/>
  <c r="V45" i="3"/>
  <c r="W45" i="3"/>
  <c r="A46" i="3"/>
  <c r="B46" i="3"/>
  <c r="I46" i="3"/>
  <c r="J46" i="3"/>
  <c r="K46" i="3"/>
  <c r="L46" i="3"/>
  <c r="M46" i="3"/>
  <c r="N46" i="3"/>
  <c r="P46" i="3"/>
  <c r="Q46" i="3"/>
  <c r="R46" i="3"/>
  <c r="S46" i="3"/>
  <c r="T46" i="3"/>
  <c r="U46" i="3"/>
  <c r="V46" i="3"/>
  <c r="W46" i="3"/>
  <c r="A47" i="3"/>
  <c r="B47" i="3"/>
  <c r="I47" i="3"/>
  <c r="J47" i="3"/>
  <c r="K47" i="3"/>
  <c r="L47" i="3"/>
  <c r="M47" i="3"/>
  <c r="N47" i="3"/>
  <c r="P47" i="3"/>
  <c r="Q47" i="3"/>
  <c r="R47" i="3"/>
  <c r="S47" i="3"/>
  <c r="T47" i="3"/>
  <c r="U47" i="3"/>
  <c r="V47" i="3"/>
  <c r="W47" i="3"/>
  <c r="A48" i="3"/>
  <c r="B48" i="3"/>
  <c r="I48" i="3"/>
  <c r="J48" i="3"/>
  <c r="K48" i="3"/>
  <c r="L48" i="3"/>
  <c r="M48" i="3"/>
  <c r="N48" i="3"/>
  <c r="P48" i="3"/>
  <c r="Q48" i="3"/>
  <c r="R48" i="3"/>
  <c r="S48" i="3"/>
  <c r="T48" i="3"/>
  <c r="U48" i="3"/>
  <c r="V48" i="3"/>
  <c r="W48" i="3"/>
  <c r="A49" i="3"/>
  <c r="B49" i="3"/>
  <c r="I49" i="3"/>
  <c r="J49" i="3"/>
  <c r="K49" i="3"/>
  <c r="L49" i="3"/>
  <c r="M49" i="3"/>
  <c r="N49" i="3"/>
  <c r="P49" i="3"/>
  <c r="Q49" i="3"/>
  <c r="R49" i="3"/>
  <c r="S49" i="3"/>
  <c r="T49" i="3"/>
  <c r="U49" i="3"/>
  <c r="V49" i="3"/>
  <c r="W49" i="3"/>
  <c r="A50" i="3"/>
  <c r="B50" i="3"/>
  <c r="I50" i="3"/>
  <c r="J50" i="3"/>
  <c r="K50" i="3"/>
  <c r="L50" i="3"/>
  <c r="M50" i="3"/>
  <c r="N50" i="3"/>
  <c r="P50" i="3"/>
  <c r="Q50" i="3"/>
  <c r="R50" i="3"/>
  <c r="S50" i="3"/>
  <c r="T50" i="3"/>
  <c r="U50" i="3"/>
  <c r="V50" i="3"/>
  <c r="W50" i="3"/>
  <c r="A51" i="3"/>
  <c r="B51" i="3"/>
  <c r="I51" i="3"/>
  <c r="J51" i="3"/>
  <c r="K51" i="3"/>
  <c r="L51" i="3"/>
  <c r="M51" i="3"/>
  <c r="N51" i="3"/>
  <c r="P51" i="3"/>
  <c r="Q51" i="3"/>
  <c r="R51" i="3"/>
  <c r="S51" i="3"/>
  <c r="T51" i="3"/>
  <c r="U51" i="3"/>
  <c r="V51" i="3"/>
  <c r="W51" i="3"/>
  <c r="A52" i="3"/>
  <c r="B52" i="3"/>
  <c r="I52" i="3"/>
  <c r="J52" i="3"/>
  <c r="K52" i="3"/>
  <c r="L52" i="3"/>
  <c r="M52" i="3"/>
  <c r="N52" i="3"/>
  <c r="P52" i="3"/>
  <c r="Q52" i="3"/>
  <c r="R52" i="3"/>
  <c r="S52" i="3"/>
  <c r="T52" i="3"/>
  <c r="U52" i="3"/>
  <c r="V52" i="3"/>
  <c r="W52" i="3"/>
  <c r="A53" i="3"/>
  <c r="B53" i="3"/>
  <c r="I53" i="3"/>
  <c r="J53" i="3"/>
  <c r="K53" i="3"/>
  <c r="L53" i="3"/>
  <c r="M53" i="3"/>
  <c r="N53" i="3"/>
  <c r="P53" i="3"/>
  <c r="Q53" i="3"/>
  <c r="R53" i="3"/>
  <c r="S53" i="3"/>
  <c r="T53" i="3"/>
  <c r="U53" i="3"/>
  <c r="V53" i="3"/>
  <c r="W53" i="3"/>
  <c r="A54" i="3"/>
  <c r="B54" i="3"/>
  <c r="I54" i="3"/>
  <c r="J54" i="3"/>
  <c r="K54" i="3"/>
  <c r="L54" i="3"/>
  <c r="M54" i="3"/>
  <c r="N54" i="3"/>
  <c r="P54" i="3"/>
  <c r="Q54" i="3"/>
  <c r="R54" i="3"/>
  <c r="S54" i="3"/>
  <c r="T54" i="3"/>
  <c r="U54" i="3"/>
  <c r="V54" i="3"/>
  <c r="W54" i="3"/>
  <c r="A55" i="3"/>
  <c r="B55" i="3"/>
  <c r="I55" i="3"/>
  <c r="J55" i="3"/>
  <c r="K55" i="3"/>
  <c r="L55" i="3"/>
  <c r="M55" i="3"/>
  <c r="N55" i="3"/>
  <c r="P55" i="3"/>
  <c r="Q55" i="3"/>
  <c r="R55" i="3"/>
  <c r="S55" i="3"/>
  <c r="T55" i="3"/>
  <c r="U55" i="3"/>
  <c r="V55" i="3"/>
  <c r="W55" i="3"/>
  <c r="A56" i="3"/>
  <c r="B56" i="3"/>
  <c r="I56" i="3"/>
  <c r="J56" i="3"/>
  <c r="K56" i="3"/>
  <c r="L56" i="3"/>
  <c r="M56" i="3"/>
  <c r="N56" i="3"/>
  <c r="P56" i="3"/>
  <c r="Q56" i="3"/>
  <c r="R56" i="3"/>
  <c r="S56" i="3"/>
  <c r="T56" i="3"/>
  <c r="U56" i="3"/>
  <c r="V56" i="3"/>
  <c r="W56" i="3"/>
  <c r="A57" i="3"/>
  <c r="B57" i="3"/>
  <c r="I57" i="3"/>
  <c r="J57" i="3"/>
  <c r="K57" i="3"/>
  <c r="L57" i="3"/>
  <c r="M57" i="3"/>
  <c r="N57" i="3"/>
  <c r="P57" i="3"/>
  <c r="Q57" i="3"/>
  <c r="R57" i="3"/>
  <c r="S57" i="3"/>
  <c r="T57" i="3"/>
  <c r="U57" i="3"/>
  <c r="V57" i="3"/>
  <c r="W57" i="3"/>
  <c r="A58" i="3"/>
  <c r="B58" i="3"/>
  <c r="I58" i="3"/>
  <c r="J58" i="3"/>
  <c r="K58" i="3"/>
  <c r="L58" i="3"/>
  <c r="M58" i="3"/>
  <c r="N58" i="3"/>
  <c r="P58" i="3"/>
  <c r="Q58" i="3"/>
  <c r="R58" i="3"/>
  <c r="S58" i="3"/>
  <c r="T58" i="3"/>
  <c r="U58" i="3"/>
  <c r="V58" i="3"/>
  <c r="W58" i="3"/>
  <c r="A59" i="3"/>
  <c r="B59" i="3"/>
  <c r="I59" i="3"/>
  <c r="J59" i="3"/>
  <c r="K59" i="3"/>
  <c r="L59" i="3"/>
  <c r="M59" i="3"/>
  <c r="N59" i="3"/>
  <c r="P59" i="3"/>
  <c r="Q59" i="3"/>
  <c r="R59" i="3"/>
  <c r="S59" i="3"/>
  <c r="T59" i="3"/>
  <c r="U59" i="3"/>
  <c r="V59" i="3"/>
  <c r="W59" i="3"/>
  <c r="A60" i="3"/>
  <c r="B60" i="3"/>
  <c r="I60" i="3"/>
  <c r="J60" i="3"/>
  <c r="K60" i="3"/>
  <c r="L60" i="3"/>
  <c r="M60" i="3"/>
  <c r="N60" i="3"/>
  <c r="P60" i="3"/>
  <c r="Q60" i="3"/>
  <c r="R60" i="3"/>
  <c r="S60" i="3"/>
  <c r="T60" i="3"/>
  <c r="U60" i="3"/>
  <c r="V60" i="3"/>
  <c r="W60" i="3"/>
  <c r="A61" i="3"/>
  <c r="B61" i="3"/>
  <c r="I61" i="3"/>
  <c r="J61" i="3"/>
  <c r="K61" i="3"/>
  <c r="L61" i="3"/>
  <c r="M61" i="3"/>
  <c r="N61" i="3"/>
  <c r="P61" i="3"/>
  <c r="Q61" i="3"/>
  <c r="R61" i="3"/>
  <c r="S61" i="3"/>
  <c r="T61" i="3"/>
  <c r="U61" i="3"/>
  <c r="V61" i="3"/>
  <c r="W61" i="3"/>
  <c r="A62" i="3"/>
  <c r="B62" i="3"/>
  <c r="I62" i="3"/>
  <c r="J62" i="3"/>
  <c r="K62" i="3"/>
  <c r="L62" i="3"/>
  <c r="M62" i="3"/>
  <c r="N62" i="3"/>
  <c r="P62" i="3"/>
  <c r="Q62" i="3"/>
  <c r="R62" i="3"/>
  <c r="S62" i="3"/>
  <c r="T62" i="3"/>
  <c r="U62" i="3"/>
  <c r="V62" i="3"/>
  <c r="W62" i="3"/>
  <c r="A63" i="3"/>
  <c r="B63" i="3"/>
  <c r="I63" i="3"/>
  <c r="J63" i="3"/>
  <c r="K63" i="3"/>
  <c r="L63" i="3"/>
  <c r="M63" i="3"/>
  <c r="N63" i="3"/>
  <c r="P63" i="3"/>
  <c r="Q63" i="3"/>
  <c r="R63" i="3"/>
  <c r="S63" i="3"/>
  <c r="T63" i="3"/>
  <c r="U63" i="3"/>
  <c r="V63" i="3"/>
  <c r="W63" i="3"/>
  <c r="A64" i="3"/>
  <c r="B64" i="3"/>
  <c r="I64" i="3"/>
  <c r="J64" i="3"/>
  <c r="K64" i="3"/>
  <c r="L64" i="3"/>
  <c r="M64" i="3"/>
  <c r="N64" i="3"/>
  <c r="P64" i="3"/>
  <c r="Q64" i="3"/>
  <c r="R64" i="3"/>
  <c r="S64" i="3"/>
  <c r="T64" i="3"/>
  <c r="U64" i="3"/>
  <c r="V64" i="3"/>
  <c r="W64" i="3"/>
  <c r="A65" i="3"/>
  <c r="B65" i="3"/>
  <c r="I65" i="3"/>
  <c r="J65" i="3"/>
  <c r="K65" i="3"/>
  <c r="L65" i="3"/>
  <c r="M65" i="3"/>
  <c r="N65" i="3"/>
  <c r="P65" i="3"/>
  <c r="Q65" i="3"/>
  <c r="R65" i="3"/>
  <c r="S65" i="3"/>
  <c r="T65" i="3"/>
  <c r="U65" i="3"/>
  <c r="V65" i="3"/>
  <c r="W65" i="3"/>
  <c r="A66" i="3"/>
  <c r="B66" i="3"/>
  <c r="I66" i="3"/>
  <c r="J66" i="3"/>
  <c r="K66" i="3"/>
  <c r="L66" i="3"/>
  <c r="M66" i="3"/>
  <c r="N66" i="3"/>
  <c r="P66" i="3"/>
  <c r="Q66" i="3"/>
  <c r="R66" i="3"/>
  <c r="S66" i="3"/>
  <c r="T66" i="3"/>
  <c r="U66" i="3"/>
  <c r="V66" i="3"/>
  <c r="W66" i="3"/>
  <c r="A67" i="3"/>
  <c r="B67" i="3"/>
  <c r="I67" i="3"/>
  <c r="J67" i="3"/>
  <c r="K67" i="3"/>
  <c r="L67" i="3"/>
  <c r="M67" i="3"/>
  <c r="N67" i="3"/>
  <c r="P67" i="3"/>
  <c r="Q67" i="3"/>
  <c r="R67" i="3"/>
  <c r="S67" i="3"/>
  <c r="T67" i="3"/>
  <c r="U67" i="3"/>
  <c r="V67" i="3"/>
  <c r="W67" i="3"/>
  <c r="A68" i="3"/>
  <c r="B68" i="3"/>
  <c r="I68" i="3"/>
  <c r="J68" i="3"/>
  <c r="K68" i="3"/>
  <c r="L68" i="3"/>
  <c r="M68" i="3"/>
  <c r="N68" i="3"/>
  <c r="P68" i="3"/>
  <c r="Q68" i="3"/>
  <c r="R68" i="3"/>
  <c r="S68" i="3"/>
  <c r="T68" i="3"/>
  <c r="U68" i="3"/>
  <c r="V68" i="3"/>
  <c r="W68" i="3"/>
  <c r="A69" i="3"/>
  <c r="B69" i="3"/>
  <c r="I69" i="3"/>
  <c r="J69" i="3"/>
  <c r="K69" i="3"/>
  <c r="L69" i="3"/>
  <c r="M69" i="3"/>
  <c r="N69" i="3"/>
  <c r="P69" i="3"/>
  <c r="Q69" i="3"/>
  <c r="R69" i="3"/>
  <c r="S69" i="3"/>
  <c r="T69" i="3"/>
  <c r="U69" i="3"/>
  <c r="V69" i="3"/>
  <c r="W69" i="3"/>
  <c r="A70" i="3"/>
  <c r="B70" i="3"/>
  <c r="I70" i="3"/>
  <c r="J70" i="3"/>
  <c r="K70" i="3"/>
  <c r="L70" i="3"/>
  <c r="M70" i="3"/>
  <c r="N70" i="3"/>
  <c r="P70" i="3"/>
  <c r="Q70" i="3"/>
  <c r="R70" i="3"/>
  <c r="S70" i="3"/>
  <c r="T70" i="3"/>
  <c r="U70" i="3"/>
  <c r="V70" i="3"/>
  <c r="W70" i="3"/>
  <c r="A71" i="3"/>
  <c r="B71" i="3"/>
  <c r="I71" i="3"/>
  <c r="J71" i="3"/>
  <c r="K71" i="3"/>
  <c r="L71" i="3"/>
  <c r="M71" i="3"/>
  <c r="N71" i="3"/>
  <c r="P71" i="3"/>
  <c r="Q71" i="3"/>
  <c r="R71" i="3"/>
  <c r="S71" i="3"/>
  <c r="T71" i="3"/>
  <c r="U71" i="3"/>
  <c r="V71" i="3"/>
  <c r="W71" i="3"/>
  <c r="A72" i="3"/>
  <c r="B72" i="3"/>
  <c r="I72" i="3"/>
  <c r="J72" i="3"/>
  <c r="K72" i="3"/>
  <c r="L72" i="3"/>
  <c r="M72" i="3"/>
  <c r="N72" i="3"/>
  <c r="P72" i="3"/>
  <c r="Q72" i="3"/>
  <c r="R72" i="3"/>
  <c r="S72" i="3"/>
  <c r="T72" i="3"/>
  <c r="U72" i="3"/>
  <c r="V72" i="3"/>
  <c r="W72" i="3"/>
  <c r="A73" i="3"/>
  <c r="B73" i="3"/>
  <c r="I73" i="3"/>
  <c r="J73" i="3"/>
  <c r="K73" i="3"/>
  <c r="L73" i="3"/>
  <c r="M73" i="3"/>
  <c r="N73" i="3"/>
  <c r="P73" i="3"/>
  <c r="Q73" i="3"/>
  <c r="R73" i="3"/>
  <c r="S73" i="3"/>
  <c r="T73" i="3"/>
  <c r="U73" i="3"/>
  <c r="V73" i="3"/>
  <c r="W73" i="3"/>
  <c r="A74" i="3"/>
  <c r="B74" i="3"/>
  <c r="I74" i="3"/>
  <c r="J74" i="3"/>
  <c r="K74" i="3"/>
  <c r="L74" i="3"/>
  <c r="M74" i="3"/>
  <c r="N74" i="3"/>
  <c r="P74" i="3"/>
  <c r="Q74" i="3"/>
  <c r="R74" i="3"/>
  <c r="S74" i="3"/>
  <c r="T74" i="3"/>
  <c r="U74" i="3"/>
  <c r="V74" i="3"/>
  <c r="W74" i="3"/>
  <c r="A75" i="3"/>
  <c r="B75" i="3"/>
  <c r="I75" i="3"/>
  <c r="J75" i="3"/>
  <c r="K75" i="3"/>
  <c r="L75" i="3"/>
  <c r="M75" i="3"/>
  <c r="N75" i="3"/>
  <c r="P75" i="3"/>
  <c r="Q75" i="3"/>
  <c r="R75" i="3"/>
  <c r="S75" i="3"/>
  <c r="T75" i="3"/>
  <c r="U75" i="3"/>
  <c r="V75" i="3"/>
  <c r="W75" i="3"/>
  <c r="A76" i="3"/>
  <c r="B76" i="3"/>
  <c r="I76" i="3"/>
  <c r="J76" i="3"/>
  <c r="K76" i="3"/>
  <c r="L76" i="3"/>
  <c r="M76" i="3"/>
  <c r="N76" i="3"/>
  <c r="P76" i="3"/>
  <c r="Q76" i="3"/>
  <c r="R76" i="3"/>
  <c r="S76" i="3"/>
  <c r="T76" i="3"/>
  <c r="U76" i="3"/>
  <c r="V76" i="3"/>
  <c r="W76" i="3"/>
  <c r="A77" i="3"/>
  <c r="B77" i="3"/>
  <c r="I77" i="3"/>
  <c r="J77" i="3"/>
  <c r="K77" i="3"/>
  <c r="L77" i="3"/>
  <c r="M77" i="3"/>
  <c r="N77" i="3"/>
  <c r="P77" i="3"/>
  <c r="Q77" i="3"/>
  <c r="R77" i="3"/>
  <c r="S77" i="3"/>
  <c r="T77" i="3"/>
  <c r="U77" i="3"/>
  <c r="V77" i="3"/>
  <c r="W77" i="3"/>
  <c r="A78" i="3"/>
  <c r="B78" i="3"/>
  <c r="I78" i="3"/>
  <c r="J78" i="3"/>
  <c r="K78" i="3"/>
  <c r="L78" i="3"/>
  <c r="M78" i="3"/>
  <c r="N78" i="3"/>
  <c r="P78" i="3"/>
  <c r="Q78" i="3"/>
  <c r="R78" i="3"/>
  <c r="S78" i="3"/>
  <c r="T78" i="3"/>
  <c r="U78" i="3"/>
  <c r="V78" i="3"/>
  <c r="W78" i="3"/>
  <c r="A79" i="3"/>
  <c r="B79" i="3"/>
  <c r="I79" i="3"/>
  <c r="J79" i="3"/>
  <c r="K79" i="3"/>
  <c r="L79" i="3"/>
  <c r="M79" i="3"/>
  <c r="N79" i="3"/>
  <c r="P79" i="3"/>
  <c r="Q79" i="3"/>
  <c r="R79" i="3"/>
  <c r="S79" i="3"/>
  <c r="T79" i="3"/>
  <c r="U79" i="3"/>
  <c r="V79" i="3"/>
  <c r="W79" i="3"/>
  <c r="A80" i="3"/>
  <c r="B80" i="3"/>
  <c r="I80" i="3"/>
  <c r="J80" i="3"/>
  <c r="K80" i="3"/>
  <c r="L80" i="3"/>
  <c r="M80" i="3"/>
  <c r="N80" i="3"/>
  <c r="P80" i="3"/>
  <c r="Q80" i="3"/>
  <c r="R80" i="3"/>
  <c r="S80" i="3"/>
  <c r="T80" i="3"/>
  <c r="U80" i="3"/>
  <c r="V80" i="3"/>
  <c r="W80" i="3"/>
  <c r="A81" i="3"/>
  <c r="B81" i="3"/>
  <c r="I81" i="3"/>
  <c r="J81" i="3"/>
  <c r="K81" i="3"/>
  <c r="L81" i="3"/>
  <c r="M81" i="3"/>
  <c r="N81" i="3"/>
  <c r="P81" i="3"/>
  <c r="Q81" i="3"/>
  <c r="R81" i="3"/>
  <c r="S81" i="3"/>
  <c r="T81" i="3"/>
  <c r="U81" i="3"/>
  <c r="V81" i="3"/>
  <c r="W81" i="3"/>
  <c r="A82" i="3"/>
  <c r="B82" i="3"/>
  <c r="I82" i="3"/>
  <c r="J82" i="3"/>
  <c r="K82" i="3"/>
  <c r="L82" i="3"/>
  <c r="M82" i="3"/>
  <c r="N82" i="3"/>
  <c r="P82" i="3"/>
  <c r="Q82" i="3"/>
  <c r="R82" i="3"/>
  <c r="S82" i="3"/>
  <c r="T82" i="3"/>
  <c r="U82" i="3"/>
  <c r="V82" i="3"/>
  <c r="W82" i="3"/>
  <c r="A83" i="3"/>
  <c r="B83" i="3"/>
  <c r="I83" i="3"/>
  <c r="J83" i="3"/>
  <c r="K83" i="3"/>
  <c r="L83" i="3"/>
  <c r="M83" i="3"/>
  <c r="N83" i="3"/>
  <c r="P83" i="3"/>
  <c r="Q83" i="3"/>
  <c r="R83" i="3"/>
  <c r="S83" i="3"/>
  <c r="T83" i="3"/>
  <c r="U83" i="3"/>
  <c r="V83" i="3"/>
  <c r="W83" i="3"/>
  <c r="A84" i="3"/>
  <c r="B84" i="3"/>
  <c r="I84" i="3"/>
  <c r="J84" i="3"/>
  <c r="K84" i="3"/>
  <c r="L84" i="3"/>
  <c r="M84" i="3"/>
  <c r="N84" i="3"/>
  <c r="P84" i="3"/>
  <c r="Q84" i="3"/>
  <c r="R84" i="3"/>
  <c r="S84" i="3"/>
  <c r="T84" i="3"/>
  <c r="U84" i="3"/>
  <c r="V84" i="3"/>
  <c r="W84" i="3"/>
  <c r="A85" i="3"/>
  <c r="B85" i="3"/>
  <c r="I85" i="3"/>
  <c r="J85" i="3"/>
  <c r="K85" i="3"/>
  <c r="L85" i="3"/>
  <c r="M85" i="3"/>
  <c r="N85" i="3"/>
  <c r="P85" i="3"/>
  <c r="Q85" i="3"/>
  <c r="R85" i="3"/>
  <c r="S85" i="3"/>
  <c r="T85" i="3"/>
  <c r="U85" i="3"/>
  <c r="V85" i="3"/>
  <c r="W85" i="3"/>
  <c r="A86" i="3"/>
  <c r="B86" i="3"/>
  <c r="I86" i="3"/>
  <c r="J86" i="3"/>
  <c r="K86" i="3"/>
  <c r="L86" i="3"/>
  <c r="M86" i="3"/>
  <c r="N86" i="3"/>
  <c r="P86" i="3"/>
  <c r="Q86" i="3"/>
  <c r="R86" i="3"/>
  <c r="S86" i="3"/>
  <c r="T86" i="3"/>
  <c r="U86" i="3"/>
  <c r="V86" i="3"/>
  <c r="W86" i="3"/>
  <c r="A87" i="3"/>
  <c r="B87" i="3"/>
  <c r="I87" i="3"/>
  <c r="J87" i="3"/>
  <c r="K87" i="3"/>
  <c r="L87" i="3"/>
  <c r="M87" i="3"/>
  <c r="N87" i="3"/>
  <c r="P87" i="3"/>
  <c r="Q87" i="3"/>
  <c r="R87" i="3"/>
  <c r="S87" i="3"/>
  <c r="T87" i="3"/>
  <c r="U87" i="3"/>
  <c r="V87" i="3"/>
  <c r="W87" i="3"/>
  <c r="A88" i="3"/>
  <c r="B88" i="3"/>
  <c r="I88" i="3"/>
  <c r="J88" i="3"/>
  <c r="K88" i="3"/>
  <c r="L88" i="3"/>
  <c r="M88" i="3"/>
  <c r="N88" i="3"/>
  <c r="P88" i="3"/>
  <c r="Q88" i="3"/>
  <c r="R88" i="3"/>
  <c r="S88" i="3"/>
  <c r="T88" i="3"/>
  <c r="U88" i="3"/>
  <c r="V88" i="3"/>
  <c r="W88" i="3"/>
  <c r="A89" i="3"/>
  <c r="B89" i="3"/>
  <c r="I89" i="3"/>
  <c r="J89" i="3"/>
  <c r="K89" i="3"/>
  <c r="L89" i="3"/>
  <c r="M89" i="3"/>
  <c r="N89" i="3"/>
  <c r="P89" i="3"/>
  <c r="Q89" i="3"/>
  <c r="R89" i="3"/>
  <c r="S89" i="3"/>
  <c r="T89" i="3"/>
  <c r="U89" i="3"/>
  <c r="V89" i="3"/>
  <c r="W89" i="3"/>
  <c r="A90" i="3"/>
  <c r="B90" i="3"/>
  <c r="I90" i="3"/>
  <c r="J90" i="3"/>
  <c r="K90" i="3"/>
  <c r="L90" i="3"/>
  <c r="M90" i="3"/>
  <c r="N90" i="3"/>
  <c r="P90" i="3"/>
  <c r="Q90" i="3"/>
  <c r="R90" i="3"/>
  <c r="S90" i="3"/>
  <c r="T90" i="3"/>
  <c r="U90" i="3"/>
  <c r="V90" i="3"/>
  <c r="W90" i="3"/>
  <c r="A91" i="3"/>
  <c r="B91" i="3"/>
  <c r="I91" i="3"/>
  <c r="J91" i="3"/>
  <c r="K91" i="3"/>
  <c r="L91" i="3"/>
  <c r="M91" i="3"/>
  <c r="N91" i="3"/>
  <c r="P91" i="3"/>
  <c r="Q91" i="3"/>
  <c r="R91" i="3"/>
  <c r="S91" i="3"/>
  <c r="T91" i="3"/>
  <c r="U91" i="3"/>
  <c r="V91" i="3"/>
  <c r="W91" i="3"/>
  <c r="A92" i="3"/>
  <c r="B92" i="3"/>
  <c r="I92" i="3"/>
  <c r="J92" i="3"/>
  <c r="K92" i="3"/>
  <c r="L92" i="3"/>
  <c r="M92" i="3"/>
  <c r="N92" i="3"/>
  <c r="P92" i="3"/>
  <c r="Q92" i="3"/>
  <c r="R92" i="3"/>
  <c r="S92" i="3"/>
  <c r="T92" i="3"/>
  <c r="U92" i="3"/>
  <c r="V92" i="3"/>
  <c r="W92" i="3"/>
  <c r="A93" i="3"/>
  <c r="B93" i="3"/>
  <c r="I93" i="3"/>
  <c r="J93" i="3"/>
  <c r="K93" i="3"/>
  <c r="L93" i="3"/>
  <c r="M93" i="3"/>
  <c r="N93" i="3"/>
  <c r="P93" i="3"/>
  <c r="Q93" i="3"/>
  <c r="R93" i="3"/>
  <c r="S93" i="3"/>
  <c r="T93" i="3"/>
  <c r="U93" i="3"/>
  <c r="V93" i="3"/>
  <c r="W93" i="3"/>
  <c r="A94" i="3"/>
  <c r="B94" i="3"/>
  <c r="I94" i="3"/>
  <c r="J94" i="3"/>
  <c r="K94" i="3"/>
  <c r="L94" i="3"/>
  <c r="M94" i="3"/>
  <c r="N94" i="3"/>
  <c r="P94" i="3"/>
  <c r="Q94" i="3"/>
  <c r="R94" i="3"/>
  <c r="S94" i="3"/>
  <c r="T94" i="3"/>
  <c r="U94" i="3"/>
  <c r="V94" i="3"/>
  <c r="W94" i="3"/>
  <c r="A95" i="3"/>
  <c r="B95" i="3"/>
  <c r="I95" i="3"/>
  <c r="J95" i="3"/>
  <c r="K95" i="3"/>
  <c r="L95" i="3"/>
  <c r="M95" i="3"/>
  <c r="N95" i="3"/>
  <c r="P95" i="3"/>
  <c r="Q95" i="3"/>
  <c r="R95" i="3"/>
  <c r="S95" i="3"/>
  <c r="T95" i="3"/>
  <c r="U95" i="3"/>
  <c r="V95" i="3"/>
  <c r="W95" i="3"/>
  <c r="A96" i="3"/>
  <c r="B96" i="3"/>
  <c r="I96" i="3"/>
  <c r="J96" i="3"/>
  <c r="K96" i="3"/>
  <c r="L96" i="3"/>
  <c r="M96" i="3"/>
  <c r="N96" i="3"/>
  <c r="P96" i="3"/>
  <c r="Q96" i="3"/>
  <c r="R96" i="3"/>
  <c r="S96" i="3"/>
  <c r="T96" i="3"/>
  <c r="U96" i="3"/>
  <c r="V96" i="3"/>
  <c r="W96" i="3"/>
  <c r="A97" i="3"/>
  <c r="B97" i="3"/>
  <c r="I97" i="3"/>
  <c r="J97" i="3"/>
  <c r="K97" i="3"/>
  <c r="L97" i="3"/>
  <c r="M97" i="3"/>
  <c r="N97" i="3"/>
  <c r="P97" i="3"/>
  <c r="Q97" i="3"/>
  <c r="R97" i="3"/>
  <c r="S97" i="3"/>
  <c r="T97" i="3"/>
  <c r="U97" i="3"/>
  <c r="V97" i="3"/>
  <c r="W97" i="3"/>
  <c r="A98" i="3"/>
  <c r="B98" i="3"/>
  <c r="I98" i="3"/>
  <c r="J98" i="3"/>
  <c r="K98" i="3"/>
  <c r="L98" i="3"/>
  <c r="M98" i="3"/>
  <c r="N98" i="3"/>
  <c r="P98" i="3"/>
  <c r="Q98" i="3"/>
  <c r="R98" i="3"/>
  <c r="S98" i="3"/>
  <c r="T98" i="3"/>
  <c r="U98" i="3"/>
  <c r="V98" i="3"/>
  <c r="W98" i="3"/>
  <c r="A99" i="3"/>
  <c r="B99" i="3"/>
  <c r="I99" i="3"/>
  <c r="J99" i="3"/>
  <c r="K99" i="3"/>
  <c r="L99" i="3"/>
  <c r="M99" i="3"/>
  <c r="N99" i="3"/>
  <c r="P99" i="3"/>
  <c r="Q99" i="3"/>
  <c r="R99" i="3"/>
  <c r="S99" i="3"/>
  <c r="T99" i="3"/>
  <c r="U99" i="3"/>
  <c r="V99" i="3"/>
  <c r="W99" i="3"/>
  <c r="A100" i="3"/>
  <c r="B100" i="3"/>
  <c r="I100" i="3"/>
  <c r="J100" i="3"/>
  <c r="K100" i="3"/>
  <c r="L100" i="3"/>
  <c r="M100" i="3"/>
  <c r="N100" i="3"/>
  <c r="P100" i="3"/>
  <c r="Q100" i="3"/>
  <c r="R100" i="3"/>
  <c r="S100" i="3"/>
  <c r="T100" i="3"/>
  <c r="U100" i="3"/>
  <c r="V100" i="3"/>
  <c r="W100" i="3"/>
  <c r="A101" i="3"/>
  <c r="B101" i="3"/>
  <c r="I101" i="3"/>
  <c r="J101" i="3"/>
  <c r="K101" i="3"/>
  <c r="L101" i="3"/>
  <c r="M101" i="3"/>
  <c r="N101" i="3"/>
  <c r="P101" i="3"/>
  <c r="Q101" i="3"/>
  <c r="R101" i="3"/>
  <c r="S101" i="3"/>
  <c r="T101" i="3"/>
  <c r="U101" i="3"/>
  <c r="V101" i="3"/>
  <c r="W101" i="3"/>
  <c r="A102" i="3"/>
  <c r="B102" i="3"/>
  <c r="I102" i="3"/>
  <c r="J102" i="3"/>
  <c r="K102" i="3"/>
  <c r="L102" i="3"/>
  <c r="M102" i="3"/>
  <c r="N102" i="3"/>
  <c r="P102" i="3"/>
  <c r="Q102" i="3"/>
  <c r="R102" i="3"/>
  <c r="S102" i="3"/>
  <c r="T102" i="3"/>
  <c r="U102" i="3"/>
  <c r="V102" i="3"/>
  <c r="W102" i="3"/>
  <c r="A103" i="3"/>
  <c r="B103" i="3"/>
  <c r="I103" i="3"/>
  <c r="J103" i="3"/>
  <c r="K103" i="3"/>
  <c r="L103" i="3"/>
  <c r="M103" i="3"/>
  <c r="N103" i="3"/>
  <c r="P103" i="3"/>
  <c r="Q103" i="3"/>
  <c r="R103" i="3"/>
  <c r="S103" i="3"/>
  <c r="T103" i="3"/>
  <c r="U103" i="3"/>
  <c r="V103" i="3"/>
  <c r="W103" i="3"/>
  <c r="A104" i="3"/>
  <c r="B104" i="3"/>
  <c r="I104" i="3"/>
  <c r="J104" i="3"/>
  <c r="K104" i="3"/>
  <c r="L104" i="3"/>
  <c r="M104" i="3"/>
  <c r="N104" i="3"/>
  <c r="P104" i="3"/>
  <c r="Q104" i="3"/>
  <c r="R104" i="3"/>
  <c r="S104" i="3"/>
  <c r="T104" i="3"/>
  <c r="U104" i="3"/>
  <c r="V104" i="3"/>
  <c r="W104" i="3"/>
  <c r="A105" i="3"/>
  <c r="B105" i="3"/>
  <c r="I105" i="3"/>
  <c r="J105" i="3"/>
  <c r="K105" i="3"/>
  <c r="L105" i="3"/>
  <c r="M105" i="3"/>
  <c r="N105" i="3"/>
  <c r="P105" i="3"/>
  <c r="Q105" i="3"/>
  <c r="R105" i="3"/>
  <c r="S105" i="3"/>
  <c r="T105" i="3"/>
  <c r="U105" i="3"/>
  <c r="V105" i="3"/>
  <c r="W105" i="3"/>
  <c r="A106" i="3"/>
  <c r="B106" i="3"/>
  <c r="I106" i="3"/>
  <c r="J106" i="3"/>
  <c r="K106" i="3"/>
  <c r="L106" i="3"/>
  <c r="M106" i="3"/>
  <c r="N106" i="3"/>
  <c r="P106" i="3"/>
  <c r="Q106" i="3"/>
  <c r="R106" i="3"/>
  <c r="S106" i="3"/>
  <c r="T106" i="3"/>
  <c r="U106" i="3"/>
  <c r="V106" i="3"/>
  <c r="W106" i="3"/>
  <c r="A107" i="3"/>
  <c r="B107" i="3"/>
  <c r="I107" i="3"/>
  <c r="J107" i="3"/>
  <c r="K107" i="3"/>
  <c r="L107" i="3"/>
  <c r="M107" i="3"/>
  <c r="N107" i="3"/>
  <c r="P107" i="3"/>
  <c r="Q107" i="3"/>
  <c r="R107" i="3"/>
  <c r="S107" i="3"/>
  <c r="T107" i="3"/>
  <c r="U107" i="3"/>
  <c r="V107" i="3"/>
  <c r="W107" i="3"/>
  <c r="A108" i="3"/>
  <c r="B108" i="3"/>
  <c r="I108" i="3"/>
  <c r="J108" i="3"/>
  <c r="K108" i="3"/>
  <c r="L108" i="3"/>
  <c r="M108" i="3"/>
  <c r="N108" i="3"/>
  <c r="P108" i="3"/>
  <c r="Q108" i="3"/>
  <c r="R108" i="3"/>
  <c r="S108" i="3"/>
  <c r="T108" i="3"/>
  <c r="U108" i="3"/>
  <c r="V108" i="3"/>
  <c r="W108" i="3"/>
  <c r="A109" i="3"/>
  <c r="B109" i="3"/>
  <c r="I109" i="3"/>
  <c r="J109" i="3"/>
  <c r="K109" i="3"/>
  <c r="L109" i="3"/>
  <c r="M109" i="3"/>
  <c r="N109" i="3"/>
  <c r="P109" i="3"/>
  <c r="Q109" i="3"/>
  <c r="R109" i="3"/>
  <c r="S109" i="3"/>
  <c r="T109" i="3"/>
  <c r="U109" i="3"/>
  <c r="V109" i="3"/>
  <c r="W109" i="3"/>
  <c r="A110" i="3"/>
  <c r="B110" i="3"/>
  <c r="I110" i="3"/>
  <c r="J110" i="3"/>
  <c r="K110" i="3"/>
  <c r="L110" i="3"/>
  <c r="M110" i="3"/>
  <c r="N110" i="3"/>
  <c r="P110" i="3"/>
  <c r="Q110" i="3"/>
  <c r="R110" i="3"/>
  <c r="S110" i="3"/>
  <c r="T110" i="3"/>
  <c r="U110" i="3"/>
  <c r="V110" i="3"/>
  <c r="W110" i="3"/>
  <c r="A111" i="3"/>
  <c r="B111" i="3"/>
  <c r="I111" i="3"/>
  <c r="J111" i="3"/>
  <c r="K111" i="3"/>
  <c r="L111" i="3"/>
  <c r="M111" i="3"/>
  <c r="N111" i="3"/>
  <c r="P111" i="3"/>
  <c r="Q111" i="3"/>
  <c r="R111" i="3"/>
  <c r="S111" i="3"/>
  <c r="T111" i="3"/>
  <c r="U111" i="3"/>
  <c r="V111" i="3"/>
  <c r="W111" i="3"/>
  <c r="A112" i="3"/>
  <c r="B112" i="3"/>
  <c r="I112" i="3"/>
  <c r="J112" i="3"/>
  <c r="K112" i="3"/>
  <c r="L112" i="3"/>
  <c r="M112" i="3"/>
  <c r="N112" i="3"/>
  <c r="P112" i="3"/>
  <c r="Q112" i="3"/>
  <c r="R112" i="3"/>
  <c r="S112" i="3"/>
  <c r="T112" i="3"/>
  <c r="U112" i="3"/>
  <c r="V112" i="3"/>
  <c r="W112" i="3"/>
  <c r="A113" i="3"/>
  <c r="B113" i="3"/>
  <c r="I113" i="3"/>
  <c r="J113" i="3"/>
  <c r="K113" i="3"/>
  <c r="L113" i="3"/>
  <c r="M113" i="3"/>
  <c r="N113" i="3"/>
  <c r="P113" i="3"/>
  <c r="Q113" i="3"/>
  <c r="R113" i="3"/>
  <c r="S113" i="3"/>
  <c r="T113" i="3"/>
  <c r="U113" i="3"/>
  <c r="V113" i="3"/>
  <c r="W113" i="3"/>
  <c r="A114" i="3"/>
  <c r="B114" i="3"/>
  <c r="I114" i="3"/>
  <c r="J114" i="3"/>
  <c r="K114" i="3"/>
  <c r="L114" i="3"/>
  <c r="M114" i="3"/>
  <c r="N114" i="3"/>
  <c r="P114" i="3"/>
  <c r="Q114" i="3"/>
  <c r="R114" i="3"/>
  <c r="S114" i="3"/>
  <c r="T114" i="3"/>
  <c r="U114" i="3"/>
  <c r="V114" i="3"/>
  <c r="W114" i="3"/>
  <c r="A115" i="3"/>
  <c r="B115" i="3"/>
  <c r="I115" i="3"/>
  <c r="J115" i="3"/>
  <c r="K115" i="3"/>
  <c r="L115" i="3"/>
  <c r="M115" i="3"/>
  <c r="N115" i="3"/>
  <c r="P115" i="3"/>
  <c r="Q115" i="3"/>
  <c r="R115" i="3"/>
  <c r="S115" i="3"/>
  <c r="T115" i="3"/>
  <c r="U115" i="3"/>
  <c r="V115" i="3"/>
  <c r="W115" i="3"/>
  <c r="A116" i="3"/>
  <c r="B116" i="3"/>
  <c r="I116" i="3"/>
  <c r="J116" i="3"/>
  <c r="K116" i="3"/>
  <c r="L116" i="3"/>
  <c r="M116" i="3"/>
  <c r="N116" i="3"/>
  <c r="P116" i="3"/>
  <c r="Q116" i="3"/>
  <c r="R116" i="3"/>
  <c r="S116" i="3"/>
  <c r="T116" i="3"/>
  <c r="U116" i="3"/>
  <c r="V116" i="3"/>
  <c r="W116" i="3"/>
  <c r="A117" i="3"/>
  <c r="B117" i="3"/>
  <c r="I117" i="3"/>
  <c r="J117" i="3"/>
  <c r="K117" i="3"/>
  <c r="L117" i="3"/>
  <c r="M117" i="3"/>
  <c r="N117" i="3"/>
  <c r="P117" i="3"/>
  <c r="Q117" i="3"/>
  <c r="R117" i="3"/>
  <c r="S117" i="3"/>
  <c r="T117" i="3"/>
  <c r="U117" i="3"/>
  <c r="V117" i="3"/>
  <c r="W117" i="3"/>
  <c r="A118" i="3"/>
  <c r="B118" i="3"/>
  <c r="I118" i="3"/>
  <c r="J118" i="3"/>
  <c r="K118" i="3"/>
  <c r="L118" i="3"/>
  <c r="M118" i="3"/>
  <c r="N118" i="3"/>
  <c r="P118" i="3"/>
  <c r="Q118" i="3"/>
  <c r="R118" i="3"/>
  <c r="S118" i="3"/>
  <c r="T118" i="3"/>
  <c r="U118" i="3"/>
  <c r="V118" i="3"/>
  <c r="W118" i="3"/>
  <c r="A119" i="3"/>
  <c r="B119" i="3"/>
  <c r="I119" i="3"/>
  <c r="J119" i="3"/>
  <c r="K119" i="3"/>
  <c r="L119" i="3"/>
  <c r="M119" i="3"/>
  <c r="N119" i="3"/>
  <c r="P119" i="3"/>
  <c r="Q119" i="3"/>
  <c r="R119" i="3"/>
  <c r="S119" i="3"/>
  <c r="T119" i="3"/>
  <c r="U119" i="3"/>
  <c r="V119" i="3"/>
  <c r="W119" i="3"/>
  <c r="A120" i="3"/>
  <c r="B120" i="3"/>
  <c r="I120" i="3"/>
  <c r="J120" i="3"/>
  <c r="K120" i="3"/>
  <c r="L120" i="3"/>
  <c r="M120" i="3"/>
  <c r="N120" i="3"/>
  <c r="P120" i="3"/>
  <c r="Q120" i="3"/>
  <c r="R120" i="3"/>
  <c r="S120" i="3"/>
  <c r="T120" i="3"/>
  <c r="U120" i="3"/>
  <c r="V120" i="3"/>
  <c r="W120" i="3"/>
  <c r="A121" i="3"/>
  <c r="B121" i="3"/>
  <c r="I121" i="3"/>
  <c r="J121" i="3"/>
  <c r="K121" i="3"/>
  <c r="L121" i="3"/>
  <c r="M121" i="3"/>
  <c r="N121" i="3"/>
  <c r="P121" i="3"/>
  <c r="Q121" i="3"/>
  <c r="R121" i="3"/>
  <c r="S121" i="3"/>
  <c r="T121" i="3"/>
  <c r="U121" i="3"/>
  <c r="V121" i="3"/>
  <c r="W121" i="3"/>
  <c r="A122" i="3"/>
  <c r="B122" i="3"/>
  <c r="I122" i="3"/>
  <c r="J122" i="3"/>
  <c r="K122" i="3"/>
  <c r="L122" i="3"/>
  <c r="M122" i="3"/>
  <c r="N122" i="3"/>
  <c r="P122" i="3"/>
  <c r="Q122" i="3"/>
  <c r="R122" i="3"/>
  <c r="S122" i="3"/>
  <c r="T122" i="3"/>
  <c r="U122" i="3"/>
  <c r="V122" i="3"/>
  <c r="W122" i="3"/>
  <c r="A123" i="3"/>
  <c r="B123" i="3"/>
  <c r="I123" i="3"/>
  <c r="J123" i="3"/>
  <c r="K123" i="3"/>
  <c r="L123" i="3"/>
  <c r="M123" i="3"/>
  <c r="N123" i="3"/>
  <c r="P123" i="3"/>
  <c r="Q123" i="3"/>
  <c r="R123" i="3"/>
  <c r="S123" i="3"/>
  <c r="T123" i="3"/>
  <c r="U123" i="3"/>
  <c r="V123" i="3"/>
  <c r="W123" i="3"/>
  <c r="A124" i="3"/>
  <c r="B124" i="3"/>
  <c r="I124" i="3"/>
  <c r="J124" i="3"/>
  <c r="K124" i="3"/>
  <c r="L124" i="3"/>
  <c r="M124" i="3"/>
  <c r="N124" i="3"/>
  <c r="P124" i="3"/>
  <c r="Q124" i="3"/>
  <c r="R124" i="3"/>
  <c r="S124" i="3"/>
  <c r="T124" i="3"/>
  <c r="U124" i="3"/>
  <c r="V124" i="3"/>
  <c r="W124" i="3"/>
  <c r="A125" i="3"/>
  <c r="B125" i="3"/>
  <c r="I125" i="3"/>
  <c r="J125" i="3"/>
  <c r="K125" i="3"/>
  <c r="L125" i="3"/>
  <c r="M125" i="3"/>
  <c r="N125" i="3"/>
  <c r="P125" i="3"/>
  <c r="Q125" i="3"/>
  <c r="R125" i="3"/>
  <c r="S125" i="3"/>
  <c r="T125" i="3"/>
  <c r="U125" i="3"/>
  <c r="V125" i="3"/>
  <c r="W125" i="3"/>
  <c r="A126" i="3"/>
  <c r="B126" i="3"/>
  <c r="I126" i="3"/>
  <c r="J126" i="3"/>
  <c r="K126" i="3"/>
  <c r="L126" i="3"/>
  <c r="M126" i="3"/>
  <c r="N126" i="3"/>
  <c r="P126" i="3"/>
  <c r="Q126" i="3"/>
  <c r="R126" i="3"/>
  <c r="S126" i="3"/>
  <c r="T126" i="3"/>
  <c r="U126" i="3"/>
  <c r="V126" i="3"/>
  <c r="W126" i="3"/>
  <c r="A127" i="3"/>
  <c r="B127" i="3"/>
  <c r="I127" i="3"/>
  <c r="J127" i="3"/>
  <c r="K127" i="3"/>
  <c r="L127" i="3"/>
  <c r="M127" i="3"/>
  <c r="N127" i="3"/>
  <c r="P127" i="3"/>
  <c r="Q127" i="3"/>
  <c r="R127" i="3"/>
  <c r="S127" i="3"/>
  <c r="T127" i="3"/>
  <c r="U127" i="3"/>
  <c r="V127" i="3"/>
  <c r="W127" i="3"/>
  <c r="A128" i="3"/>
  <c r="B128" i="3"/>
  <c r="I128" i="3"/>
  <c r="J128" i="3"/>
  <c r="K128" i="3"/>
  <c r="L128" i="3"/>
  <c r="M128" i="3"/>
  <c r="N128" i="3"/>
  <c r="P128" i="3"/>
  <c r="Q128" i="3"/>
  <c r="R128" i="3"/>
  <c r="S128" i="3"/>
  <c r="T128" i="3"/>
  <c r="U128" i="3"/>
  <c r="V128" i="3"/>
  <c r="W128" i="3"/>
  <c r="A129" i="3"/>
  <c r="B129" i="3"/>
  <c r="I129" i="3"/>
  <c r="J129" i="3"/>
  <c r="K129" i="3"/>
  <c r="L129" i="3"/>
  <c r="M129" i="3"/>
  <c r="N129" i="3"/>
  <c r="P129" i="3"/>
  <c r="Q129" i="3"/>
  <c r="R129" i="3"/>
  <c r="S129" i="3"/>
  <c r="T129" i="3"/>
  <c r="U129" i="3"/>
  <c r="V129" i="3"/>
  <c r="W129" i="3"/>
  <c r="A130" i="3"/>
  <c r="B130" i="3"/>
  <c r="I130" i="3"/>
  <c r="J130" i="3"/>
  <c r="K130" i="3"/>
  <c r="L130" i="3"/>
  <c r="M130" i="3"/>
  <c r="N130" i="3"/>
  <c r="P130" i="3"/>
  <c r="Q130" i="3"/>
  <c r="R130" i="3"/>
  <c r="S130" i="3"/>
  <c r="T130" i="3"/>
  <c r="U130" i="3"/>
  <c r="V130" i="3"/>
  <c r="W130" i="3"/>
  <c r="A131" i="3"/>
  <c r="B131" i="3"/>
  <c r="I131" i="3"/>
  <c r="J131" i="3"/>
  <c r="K131" i="3"/>
  <c r="L131" i="3"/>
  <c r="M131" i="3"/>
  <c r="N131" i="3"/>
  <c r="P131" i="3"/>
  <c r="Q131" i="3"/>
  <c r="R131" i="3"/>
  <c r="S131" i="3"/>
  <c r="T131" i="3"/>
  <c r="U131" i="3"/>
  <c r="V131" i="3"/>
  <c r="W131" i="3"/>
  <c r="A132" i="3"/>
  <c r="B132" i="3"/>
  <c r="I132" i="3"/>
  <c r="J132" i="3"/>
  <c r="K132" i="3"/>
  <c r="L132" i="3"/>
  <c r="M132" i="3"/>
  <c r="N132" i="3"/>
  <c r="P132" i="3"/>
  <c r="Q132" i="3"/>
  <c r="R132" i="3"/>
  <c r="S132" i="3"/>
  <c r="T132" i="3"/>
  <c r="U132" i="3"/>
  <c r="V132" i="3"/>
  <c r="W132" i="3"/>
  <c r="A133" i="3"/>
  <c r="B133" i="3"/>
  <c r="I133" i="3"/>
  <c r="J133" i="3"/>
  <c r="K133" i="3"/>
  <c r="L133" i="3"/>
  <c r="M133" i="3"/>
  <c r="N133" i="3"/>
  <c r="P133" i="3"/>
  <c r="Q133" i="3"/>
  <c r="R133" i="3"/>
  <c r="S133" i="3"/>
  <c r="T133" i="3"/>
  <c r="U133" i="3"/>
  <c r="V133" i="3"/>
  <c r="W133" i="3"/>
  <c r="A134" i="3"/>
  <c r="B134" i="3"/>
  <c r="I134" i="3"/>
  <c r="J134" i="3"/>
  <c r="K134" i="3"/>
  <c r="L134" i="3"/>
  <c r="M134" i="3"/>
  <c r="N134" i="3"/>
  <c r="P134" i="3"/>
  <c r="Q134" i="3"/>
  <c r="R134" i="3"/>
  <c r="S134" i="3"/>
  <c r="T134" i="3"/>
  <c r="U134" i="3"/>
  <c r="V134" i="3"/>
  <c r="W134" i="3"/>
  <c r="A135" i="3"/>
  <c r="B135" i="3"/>
  <c r="I135" i="3"/>
  <c r="J135" i="3"/>
  <c r="K135" i="3"/>
  <c r="L135" i="3"/>
  <c r="M135" i="3"/>
  <c r="N135" i="3"/>
  <c r="P135" i="3"/>
  <c r="Q135" i="3"/>
  <c r="R135" i="3"/>
  <c r="S135" i="3"/>
  <c r="T135" i="3"/>
  <c r="U135" i="3"/>
  <c r="V135" i="3"/>
  <c r="W135" i="3"/>
  <c r="A136" i="3"/>
  <c r="B136" i="3"/>
  <c r="I136" i="3"/>
  <c r="J136" i="3"/>
  <c r="K136" i="3"/>
  <c r="L136" i="3"/>
  <c r="M136" i="3"/>
  <c r="N136" i="3"/>
  <c r="P136" i="3"/>
  <c r="Q136" i="3"/>
  <c r="R136" i="3"/>
  <c r="S136" i="3"/>
  <c r="T136" i="3"/>
  <c r="U136" i="3"/>
  <c r="V136" i="3"/>
  <c r="W136" i="3"/>
  <c r="A137" i="3"/>
  <c r="B137" i="3"/>
  <c r="I137" i="3"/>
  <c r="J137" i="3"/>
  <c r="K137" i="3"/>
  <c r="L137" i="3"/>
  <c r="M137" i="3"/>
  <c r="N137" i="3"/>
  <c r="P137" i="3"/>
  <c r="Q137" i="3"/>
  <c r="R137" i="3"/>
  <c r="S137" i="3"/>
  <c r="T137" i="3"/>
  <c r="U137" i="3"/>
  <c r="V137" i="3"/>
  <c r="W137" i="3"/>
  <c r="A138" i="3"/>
  <c r="B138" i="3"/>
  <c r="I138" i="3"/>
  <c r="J138" i="3"/>
  <c r="K138" i="3"/>
  <c r="L138" i="3"/>
  <c r="M138" i="3"/>
  <c r="N138" i="3"/>
  <c r="P138" i="3"/>
  <c r="Q138" i="3"/>
  <c r="R138" i="3"/>
  <c r="S138" i="3"/>
  <c r="T138" i="3"/>
  <c r="U138" i="3"/>
  <c r="V138" i="3"/>
  <c r="W138" i="3"/>
  <c r="A139" i="3"/>
  <c r="B139" i="3"/>
  <c r="I139" i="3"/>
  <c r="J139" i="3"/>
  <c r="K139" i="3"/>
  <c r="L139" i="3"/>
  <c r="M139" i="3"/>
  <c r="N139" i="3"/>
  <c r="P139" i="3"/>
  <c r="Q139" i="3"/>
  <c r="R139" i="3"/>
  <c r="S139" i="3"/>
  <c r="T139" i="3"/>
  <c r="U139" i="3"/>
  <c r="V139" i="3"/>
  <c r="W139" i="3"/>
  <c r="A140" i="3"/>
  <c r="B140" i="3"/>
  <c r="I140" i="3"/>
  <c r="J140" i="3"/>
  <c r="K140" i="3"/>
  <c r="L140" i="3"/>
  <c r="M140" i="3"/>
  <c r="N140" i="3"/>
  <c r="P140" i="3"/>
  <c r="Q140" i="3"/>
  <c r="R140" i="3"/>
  <c r="S140" i="3"/>
  <c r="T140" i="3"/>
  <c r="U140" i="3"/>
  <c r="V140" i="3"/>
  <c r="W140" i="3"/>
  <c r="A141" i="3"/>
  <c r="B141" i="3"/>
  <c r="I141" i="3"/>
  <c r="J141" i="3"/>
  <c r="K141" i="3"/>
  <c r="L141" i="3"/>
  <c r="M141" i="3"/>
  <c r="N141" i="3"/>
  <c r="P141" i="3"/>
  <c r="Q141" i="3"/>
  <c r="R141" i="3"/>
  <c r="S141" i="3"/>
  <c r="T141" i="3"/>
  <c r="U141" i="3"/>
  <c r="V141" i="3"/>
  <c r="W141" i="3"/>
  <c r="A142" i="3"/>
  <c r="B142" i="3"/>
  <c r="I142" i="3"/>
  <c r="J142" i="3"/>
  <c r="K142" i="3"/>
  <c r="L142" i="3"/>
  <c r="M142" i="3"/>
  <c r="N142" i="3"/>
  <c r="P142" i="3"/>
  <c r="Q142" i="3"/>
  <c r="R142" i="3"/>
  <c r="S142" i="3"/>
  <c r="T142" i="3"/>
  <c r="U142" i="3"/>
  <c r="V142" i="3"/>
  <c r="W142" i="3"/>
  <c r="A143" i="3"/>
  <c r="B143" i="3"/>
  <c r="I143" i="3"/>
  <c r="J143" i="3"/>
  <c r="K143" i="3"/>
  <c r="L143" i="3"/>
  <c r="M143" i="3"/>
  <c r="N143" i="3"/>
  <c r="P143" i="3"/>
  <c r="Q143" i="3"/>
  <c r="R143" i="3"/>
  <c r="S143" i="3"/>
  <c r="T143" i="3"/>
  <c r="U143" i="3"/>
  <c r="V143" i="3"/>
  <c r="W143" i="3"/>
  <c r="A144" i="3"/>
  <c r="B144" i="3"/>
  <c r="I144" i="3"/>
  <c r="J144" i="3"/>
  <c r="K144" i="3"/>
  <c r="L144" i="3"/>
  <c r="M144" i="3"/>
  <c r="N144" i="3"/>
  <c r="P144" i="3"/>
  <c r="Q144" i="3"/>
  <c r="R144" i="3"/>
  <c r="S144" i="3"/>
  <c r="T144" i="3"/>
  <c r="U144" i="3"/>
  <c r="V144" i="3"/>
  <c r="W144" i="3"/>
  <c r="A145" i="3"/>
  <c r="B145" i="3"/>
  <c r="I145" i="3"/>
  <c r="J145" i="3"/>
  <c r="K145" i="3"/>
  <c r="L145" i="3"/>
  <c r="M145" i="3"/>
  <c r="N145" i="3"/>
  <c r="P145" i="3"/>
  <c r="Q145" i="3"/>
  <c r="R145" i="3"/>
  <c r="S145" i="3"/>
  <c r="T145" i="3"/>
  <c r="U145" i="3"/>
  <c r="V145" i="3"/>
  <c r="W145" i="3"/>
  <c r="A146" i="3"/>
  <c r="B146" i="3"/>
  <c r="I146" i="3"/>
  <c r="J146" i="3"/>
  <c r="K146" i="3"/>
  <c r="L146" i="3"/>
  <c r="M146" i="3"/>
  <c r="N146" i="3"/>
  <c r="P146" i="3"/>
  <c r="Q146" i="3"/>
  <c r="R146" i="3"/>
  <c r="S146" i="3"/>
  <c r="T146" i="3"/>
  <c r="U146" i="3"/>
  <c r="V146" i="3"/>
  <c r="W146" i="3"/>
  <c r="A147" i="3"/>
  <c r="B147" i="3"/>
  <c r="I147" i="3"/>
  <c r="J147" i="3"/>
  <c r="K147" i="3"/>
  <c r="L147" i="3"/>
  <c r="M147" i="3"/>
  <c r="N147" i="3"/>
  <c r="P147" i="3"/>
  <c r="Q147" i="3"/>
  <c r="R147" i="3"/>
  <c r="S147" i="3"/>
  <c r="T147" i="3"/>
  <c r="U147" i="3"/>
  <c r="V147" i="3"/>
  <c r="W147" i="3"/>
  <c r="A148" i="3"/>
  <c r="B148" i="3"/>
  <c r="I148" i="3"/>
  <c r="J148" i="3"/>
  <c r="K148" i="3"/>
  <c r="L148" i="3"/>
  <c r="M148" i="3"/>
  <c r="N148" i="3"/>
  <c r="P148" i="3"/>
  <c r="Q148" i="3"/>
  <c r="R148" i="3"/>
  <c r="S148" i="3"/>
  <c r="T148" i="3"/>
  <c r="U148" i="3"/>
  <c r="V148" i="3"/>
  <c r="W148" i="3"/>
  <c r="A149" i="3"/>
  <c r="B149" i="3"/>
  <c r="I149" i="3"/>
  <c r="J149" i="3"/>
  <c r="K149" i="3"/>
  <c r="L149" i="3"/>
  <c r="M149" i="3"/>
  <c r="N149" i="3"/>
  <c r="P149" i="3"/>
  <c r="Q149" i="3"/>
  <c r="R149" i="3"/>
  <c r="S149" i="3"/>
  <c r="T149" i="3"/>
  <c r="U149" i="3"/>
  <c r="V149" i="3"/>
  <c r="W149" i="3"/>
  <c r="A150" i="3"/>
  <c r="B150" i="3"/>
  <c r="I150" i="3"/>
  <c r="J150" i="3"/>
  <c r="K150" i="3"/>
  <c r="L150" i="3"/>
  <c r="M150" i="3"/>
  <c r="N150" i="3"/>
  <c r="P150" i="3"/>
  <c r="Q150" i="3"/>
  <c r="R150" i="3"/>
  <c r="S150" i="3"/>
  <c r="T150" i="3"/>
  <c r="U150" i="3"/>
  <c r="V150" i="3"/>
  <c r="W150" i="3"/>
  <c r="A151" i="3"/>
  <c r="B151" i="3"/>
  <c r="I151" i="3"/>
  <c r="J151" i="3"/>
  <c r="K151" i="3"/>
  <c r="L151" i="3"/>
  <c r="M151" i="3"/>
  <c r="N151" i="3"/>
  <c r="P151" i="3"/>
  <c r="Q151" i="3"/>
  <c r="R151" i="3"/>
  <c r="S151" i="3"/>
  <c r="T151" i="3"/>
  <c r="U151" i="3"/>
  <c r="V151" i="3"/>
  <c r="W151" i="3"/>
  <c r="A152" i="3"/>
  <c r="B152" i="3"/>
  <c r="I152" i="3"/>
  <c r="J152" i="3"/>
  <c r="K152" i="3"/>
  <c r="L152" i="3"/>
  <c r="M152" i="3"/>
  <c r="N152" i="3"/>
  <c r="P152" i="3"/>
  <c r="Q152" i="3"/>
  <c r="R152" i="3"/>
  <c r="S152" i="3"/>
  <c r="T152" i="3"/>
  <c r="U152" i="3"/>
  <c r="V152" i="3"/>
  <c r="W152" i="3"/>
  <c r="A153" i="3"/>
  <c r="B153" i="3"/>
  <c r="I153" i="3"/>
  <c r="J153" i="3"/>
  <c r="K153" i="3"/>
  <c r="L153" i="3"/>
  <c r="M153" i="3"/>
  <c r="N153" i="3"/>
  <c r="P153" i="3"/>
  <c r="Q153" i="3"/>
  <c r="R153" i="3"/>
  <c r="S153" i="3"/>
  <c r="T153" i="3"/>
  <c r="U153" i="3"/>
  <c r="V153" i="3"/>
  <c r="W153" i="3"/>
  <c r="A154" i="3"/>
  <c r="B154" i="3"/>
  <c r="I154" i="3"/>
  <c r="J154" i="3"/>
  <c r="K154" i="3"/>
  <c r="L154" i="3"/>
  <c r="M154" i="3"/>
  <c r="N154" i="3"/>
  <c r="P154" i="3"/>
  <c r="Q154" i="3"/>
  <c r="R154" i="3"/>
  <c r="S154" i="3"/>
  <c r="T154" i="3"/>
  <c r="U154" i="3"/>
  <c r="V154" i="3"/>
  <c r="W154" i="3"/>
  <c r="A155" i="3"/>
  <c r="B155" i="3"/>
  <c r="I155" i="3"/>
  <c r="J155" i="3"/>
  <c r="K155" i="3"/>
  <c r="L155" i="3"/>
  <c r="M155" i="3"/>
  <c r="N155" i="3"/>
  <c r="P155" i="3"/>
  <c r="Q155" i="3"/>
  <c r="R155" i="3"/>
  <c r="S155" i="3"/>
  <c r="T155" i="3"/>
  <c r="U155" i="3"/>
  <c r="V155" i="3"/>
  <c r="W155" i="3"/>
  <c r="A156" i="3"/>
  <c r="B156" i="3"/>
  <c r="I156" i="3"/>
  <c r="J156" i="3"/>
  <c r="K156" i="3"/>
  <c r="L156" i="3"/>
  <c r="M156" i="3"/>
  <c r="N156" i="3"/>
  <c r="P156" i="3"/>
  <c r="Q156" i="3"/>
  <c r="R156" i="3"/>
  <c r="S156" i="3"/>
  <c r="T156" i="3"/>
  <c r="U156" i="3"/>
  <c r="V156" i="3"/>
  <c r="W156" i="3"/>
  <c r="A157" i="3"/>
  <c r="B157" i="3"/>
  <c r="I157" i="3"/>
  <c r="J157" i="3"/>
  <c r="K157" i="3"/>
  <c r="L157" i="3"/>
  <c r="M157" i="3"/>
  <c r="N157" i="3"/>
  <c r="P157" i="3"/>
  <c r="Q157" i="3"/>
  <c r="R157" i="3"/>
  <c r="S157" i="3"/>
  <c r="T157" i="3"/>
  <c r="U157" i="3"/>
  <c r="V157" i="3"/>
  <c r="W157" i="3"/>
  <c r="A158" i="3"/>
  <c r="B158" i="3"/>
  <c r="I158" i="3"/>
  <c r="J158" i="3"/>
  <c r="K158" i="3"/>
  <c r="L158" i="3"/>
  <c r="M158" i="3"/>
  <c r="N158" i="3"/>
  <c r="P158" i="3"/>
  <c r="Q158" i="3"/>
  <c r="R158" i="3"/>
  <c r="S158" i="3"/>
  <c r="T158" i="3"/>
  <c r="U158" i="3"/>
  <c r="V158" i="3"/>
  <c r="W158" i="3"/>
  <c r="A159" i="3"/>
  <c r="B159" i="3"/>
  <c r="I159" i="3"/>
  <c r="J159" i="3"/>
  <c r="K159" i="3"/>
  <c r="L159" i="3"/>
  <c r="M159" i="3"/>
  <c r="N159" i="3"/>
  <c r="P159" i="3"/>
  <c r="Q159" i="3"/>
  <c r="R159" i="3"/>
  <c r="S159" i="3"/>
  <c r="T159" i="3"/>
  <c r="U159" i="3"/>
  <c r="V159" i="3"/>
  <c r="W159" i="3"/>
  <c r="A160" i="3"/>
  <c r="B160" i="3"/>
  <c r="I160" i="3"/>
  <c r="J160" i="3"/>
  <c r="K160" i="3"/>
  <c r="L160" i="3"/>
  <c r="M160" i="3"/>
  <c r="N160" i="3"/>
  <c r="P160" i="3"/>
  <c r="Q160" i="3"/>
  <c r="R160" i="3"/>
  <c r="S160" i="3"/>
  <c r="T160" i="3"/>
  <c r="U160" i="3"/>
  <c r="V160" i="3"/>
  <c r="W160" i="3"/>
  <c r="A161" i="3"/>
  <c r="B161" i="3"/>
  <c r="I161" i="3"/>
  <c r="J161" i="3"/>
  <c r="K161" i="3"/>
  <c r="L161" i="3"/>
  <c r="M161" i="3"/>
  <c r="N161" i="3"/>
  <c r="P161" i="3"/>
  <c r="Q161" i="3"/>
  <c r="R161" i="3"/>
  <c r="S161" i="3"/>
  <c r="T161" i="3"/>
  <c r="U161" i="3"/>
  <c r="V161" i="3"/>
  <c r="W161" i="3"/>
  <c r="A162" i="3"/>
  <c r="B162" i="3"/>
  <c r="I162" i="3"/>
  <c r="J162" i="3"/>
  <c r="K162" i="3"/>
  <c r="L162" i="3"/>
  <c r="M162" i="3"/>
  <c r="N162" i="3"/>
  <c r="P162" i="3"/>
  <c r="Q162" i="3"/>
  <c r="R162" i="3"/>
  <c r="S162" i="3"/>
  <c r="T162" i="3"/>
  <c r="U162" i="3"/>
  <c r="V162" i="3"/>
  <c r="W162" i="3"/>
  <c r="A163" i="3"/>
  <c r="B163" i="3"/>
  <c r="I163" i="3"/>
  <c r="J163" i="3"/>
  <c r="K163" i="3"/>
  <c r="L163" i="3"/>
  <c r="M163" i="3"/>
  <c r="N163" i="3"/>
  <c r="P163" i="3"/>
  <c r="Q163" i="3"/>
  <c r="R163" i="3"/>
  <c r="S163" i="3"/>
  <c r="T163" i="3"/>
  <c r="U163" i="3"/>
  <c r="V163" i="3"/>
  <c r="W163" i="3"/>
  <c r="A164" i="3"/>
  <c r="B164" i="3"/>
  <c r="I164" i="3"/>
  <c r="J164" i="3"/>
  <c r="K164" i="3"/>
  <c r="L164" i="3"/>
  <c r="M164" i="3"/>
  <c r="N164" i="3"/>
  <c r="P164" i="3"/>
  <c r="Q164" i="3"/>
  <c r="R164" i="3"/>
  <c r="S164" i="3"/>
  <c r="T164" i="3"/>
  <c r="U164" i="3"/>
  <c r="V164" i="3"/>
  <c r="W164" i="3"/>
  <c r="A165" i="3"/>
  <c r="B165" i="3"/>
  <c r="I165" i="3"/>
  <c r="J165" i="3"/>
  <c r="K165" i="3"/>
  <c r="L165" i="3"/>
  <c r="M165" i="3"/>
  <c r="N165" i="3"/>
  <c r="P165" i="3"/>
  <c r="Q165" i="3"/>
  <c r="R165" i="3"/>
  <c r="S165" i="3"/>
  <c r="T165" i="3"/>
  <c r="U165" i="3"/>
  <c r="V165" i="3"/>
  <c r="W165" i="3"/>
  <c r="A166" i="3"/>
  <c r="B166" i="3"/>
  <c r="I166" i="3"/>
  <c r="J166" i="3"/>
  <c r="K166" i="3"/>
  <c r="L166" i="3"/>
  <c r="M166" i="3"/>
  <c r="N166" i="3"/>
  <c r="P166" i="3"/>
  <c r="Q166" i="3"/>
  <c r="R166" i="3"/>
  <c r="S166" i="3"/>
  <c r="T166" i="3"/>
  <c r="U166" i="3"/>
  <c r="V166" i="3"/>
  <c r="W166" i="3"/>
  <c r="A167" i="3"/>
  <c r="B167" i="3"/>
  <c r="I167" i="3"/>
  <c r="J167" i="3"/>
  <c r="K167" i="3"/>
  <c r="L167" i="3"/>
  <c r="M167" i="3"/>
  <c r="N167" i="3"/>
  <c r="P167" i="3"/>
  <c r="Q167" i="3"/>
  <c r="R167" i="3"/>
  <c r="S167" i="3"/>
  <c r="T167" i="3"/>
  <c r="U167" i="3"/>
  <c r="V167" i="3"/>
  <c r="W167" i="3"/>
  <c r="A168" i="3"/>
  <c r="B168" i="3"/>
  <c r="I168" i="3"/>
  <c r="J168" i="3"/>
  <c r="K168" i="3"/>
  <c r="L168" i="3"/>
  <c r="M168" i="3"/>
  <c r="N168" i="3"/>
  <c r="P168" i="3"/>
  <c r="Q168" i="3"/>
  <c r="R168" i="3"/>
  <c r="S168" i="3"/>
  <c r="T168" i="3"/>
  <c r="U168" i="3"/>
  <c r="V168" i="3"/>
  <c r="W168" i="3"/>
  <c r="A169" i="3"/>
  <c r="B169" i="3"/>
  <c r="I169" i="3"/>
  <c r="J169" i="3"/>
  <c r="K169" i="3"/>
  <c r="L169" i="3"/>
  <c r="M169" i="3"/>
  <c r="N169" i="3"/>
  <c r="P169" i="3"/>
  <c r="Q169" i="3"/>
  <c r="R169" i="3"/>
  <c r="S169" i="3"/>
  <c r="T169" i="3"/>
  <c r="U169" i="3"/>
  <c r="V169" i="3"/>
  <c r="W169" i="3"/>
  <c r="A170" i="3"/>
  <c r="B170" i="3"/>
  <c r="I170" i="3"/>
  <c r="J170" i="3"/>
  <c r="K170" i="3"/>
  <c r="L170" i="3"/>
  <c r="M170" i="3"/>
  <c r="N170" i="3"/>
  <c r="P170" i="3"/>
  <c r="Q170" i="3"/>
  <c r="R170" i="3"/>
  <c r="S170" i="3"/>
  <c r="T170" i="3"/>
  <c r="U170" i="3"/>
  <c r="V170" i="3"/>
  <c r="W170" i="3"/>
  <c r="A171" i="3"/>
  <c r="B171" i="3"/>
  <c r="I171" i="3"/>
  <c r="J171" i="3"/>
  <c r="K171" i="3"/>
  <c r="L171" i="3"/>
  <c r="M171" i="3"/>
  <c r="N171" i="3"/>
  <c r="P171" i="3"/>
  <c r="Q171" i="3"/>
  <c r="R171" i="3"/>
  <c r="S171" i="3"/>
  <c r="T171" i="3"/>
  <c r="U171" i="3"/>
  <c r="V171" i="3"/>
  <c r="W171" i="3"/>
  <c r="A172" i="3"/>
  <c r="B172" i="3"/>
  <c r="I172" i="3"/>
  <c r="J172" i="3"/>
  <c r="K172" i="3"/>
  <c r="L172" i="3"/>
  <c r="M172" i="3"/>
  <c r="N172" i="3"/>
  <c r="P172" i="3"/>
  <c r="Q172" i="3"/>
  <c r="R172" i="3"/>
  <c r="S172" i="3"/>
  <c r="T172" i="3"/>
  <c r="U172" i="3"/>
  <c r="V172" i="3"/>
  <c r="W172" i="3"/>
  <c r="A173" i="3"/>
  <c r="B173" i="3"/>
  <c r="I173" i="3"/>
  <c r="J173" i="3"/>
  <c r="K173" i="3"/>
  <c r="L173" i="3"/>
  <c r="M173" i="3"/>
  <c r="N173" i="3"/>
  <c r="P173" i="3"/>
  <c r="Q173" i="3"/>
  <c r="R173" i="3"/>
  <c r="S173" i="3"/>
  <c r="T173" i="3"/>
  <c r="U173" i="3"/>
  <c r="V173" i="3"/>
  <c r="W173" i="3"/>
  <c r="A174" i="3"/>
  <c r="B174" i="3"/>
  <c r="I174" i="3"/>
  <c r="J174" i="3"/>
  <c r="K174" i="3"/>
  <c r="L174" i="3"/>
  <c r="M174" i="3"/>
  <c r="N174" i="3"/>
  <c r="P174" i="3"/>
  <c r="Q174" i="3"/>
  <c r="R174" i="3"/>
  <c r="S174" i="3"/>
  <c r="T174" i="3"/>
  <c r="U174" i="3"/>
  <c r="V174" i="3"/>
  <c r="W174" i="3"/>
  <c r="A175" i="3"/>
  <c r="B175" i="3"/>
  <c r="I175" i="3"/>
  <c r="J175" i="3"/>
  <c r="K175" i="3"/>
  <c r="L175" i="3"/>
  <c r="M175" i="3"/>
  <c r="N175" i="3"/>
  <c r="P175" i="3"/>
  <c r="Q175" i="3"/>
  <c r="R175" i="3"/>
  <c r="S175" i="3"/>
  <c r="T175" i="3"/>
  <c r="U175" i="3"/>
  <c r="V175" i="3"/>
  <c r="W175" i="3"/>
  <c r="A176" i="3"/>
  <c r="B176" i="3"/>
  <c r="I176" i="3"/>
  <c r="J176" i="3"/>
  <c r="K176" i="3"/>
  <c r="L176" i="3"/>
  <c r="M176" i="3"/>
  <c r="N176" i="3"/>
  <c r="P176" i="3"/>
  <c r="Q176" i="3"/>
  <c r="R176" i="3"/>
  <c r="S176" i="3"/>
  <c r="T176" i="3"/>
  <c r="U176" i="3"/>
  <c r="V176" i="3"/>
  <c r="W176" i="3"/>
  <c r="A177" i="3"/>
  <c r="B177" i="3"/>
  <c r="I177" i="3"/>
  <c r="J177" i="3"/>
  <c r="K177" i="3"/>
  <c r="L177" i="3"/>
  <c r="M177" i="3"/>
  <c r="N177" i="3"/>
  <c r="P177" i="3"/>
  <c r="Q177" i="3"/>
  <c r="R177" i="3"/>
  <c r="S177" i="3"/>
  <c r="T177" i="3"/>
  <c r="U177" i="3"/>
  <c r="V177" i="3"/>
  <c r="W177" i="3"/>
  <c r="A178" i="3"/>
  <c r="B178" i="3"/>
  <c r="I178" i="3"/>
  <c r="J178" i="3"/>
  <c r="K178" i="3"/>
  <c r="L178" i="3"/>
  <c r="M178" i="3"/>
  <c r="N178" i="3"/>
  <c r="P178" i="3"/>
  <c r="Q178" i="3"/>
  <c r="R178" i="3"/>
  <c r="S178" i="3"/>
  <c r="T178" i="3"/>
  <c r="U178" i="3"/>
  <c r="V178" i="3"/>
  <c r="W178" i="3"/>
  <c r="A179" i="3"/>
  <c r="B179" i="3"/>
  <c r="I179" i="3"/>
  <c r="J179" i="3"/>
  <c r="K179" i="3"/>
  <c r="L179" i="3"/>
  <c r="M179" i="3"/>
  <c r="N179" i="3"/>
  <c r="P179" i="3"/>
  <c r="Q179" i="3"/>
  <c r="R179" i="3"/>
  <c r="S179" i="3"/>
  <c r="T179" i="3"/>
  <c r="U179" i="3"/>
  <c r="V179" i="3"/>
  <c r="W179" i="3"/>
  <c r="A180" i="3"/>
  <c r="B180" i="3"/>
  <c r="I180" i="3"/>
  <c r="J180" i="3"/>
  <c r="K180" i="3"/>
  <c r="L180" i="3"/>
  <c r="M180" i="3"/>
  <c r="N180" i="3"/>
  <c r="P180" i="3"/>
  <c r="Q180" i="3"/>
  <c r="R180" i="3"/>
  <c r="S180" i="3"/>
  <c r="T180" i="3"/>
  <c r="U180" i="3"/>
  <c r="V180" i="3"/>
  <c r="W180" i="3"/>
  <c r="A181" i="3"/>
  <c r="B181" i="3"/>
  <c r="I181" i="3"/>
  <c r="J181" i="3"/>
  <c r="K181" i="3"/>
  <c r="L181" i="3"/>
  <c r="M181" i="3"/>
  <c r="N181" i="3"/>
  <c r="P181" i="3"/>
  <c r="Q181" i="3"/>
  <c r="R181" i="3"/>
  <c r="S181" i="3"/>
  <c r="T181" i="3"/>
  <c r="U181" i="3"/>
  <c r="V181" i="3"/>
  <c r="W181" i="3"/>
  <c r="A182" i="3"/>
  <c r="B182" i="3"/>
  <c r="I182" i="3"/>
  <c r="J182" i="3"/>
  <c r="K182" i="3"/>
  <c r="L182" i="3"/>
  <c r="M182" i="3"/>
  <c r="N182" i="3"/>
  <c r="P182" i="3"/>
  <c r="Q182" i="3"/>
  <c r="R182" i="3"/>
  <c r="S182" i="3"/>
  <c r="T182" i="3"/>
  <c r="U182" i="3"/>
  <c r="V182" i="3"/>
  <c r="W182" i="3"/>
  <c r="A183" i="3"/>
  <c r="B183" i="3"/>
  <c r="I183" i="3"/>
  <c r="J183" i="3"/>
  <c r="K183" i="3"/>
  <c r="L183" i="3"/>
  <c r="M183" i="3"/>
  <c r="N183" i="3"/>
  <c r="P183" i="3"/>
  <c r="Q183" i="3"/>
  <c r="R183" i="3"/>
  <c r="S183" i="3"/>
  <c r="T183" i="3"/>
  <c r="U183" i="3"/>
  <c r="V183" i="3"/>
  <c r="W183" i="3"/>
  <c r="A184" i="3"/>
  <c r="B184" i="3"/>
  <c r="I184" i="3"/>
  <c r="J184" i="3"/>
  <c r="K184" i="3"/>
  <c r="L184" i="3"/>
  <c r="M184" i="3"/>
  <c r="N184" i="3"/>
  <c r="P184" i="3"/>
  <c r="Q184" i="3"/>
  <c r="R184" i="3"/>
  <c r="S184" i="3"/>
  <c r="T184" i="3"/>
  <c r="U184" i="3"/>
  <c r="V184" i="3"/>
  <c r="W184" i="3"/>
  <c r="A185" i="3"/>
  <c r="B185" i="3"/>
  <c r="I185" i="3"/>
  <c r="J185" i="3"/>
  <c r="K185" i="3"/>
  <c r="L185" i="3"/>
  <c r="M185" i="3"/>
  <c r="N185" i="3"/>
  <c r="P185" i="3"/>
  <c r="Q185" i="3"/>
  <c r="R185" i="3"/>
  <c r="S185" i="3"/>
  <c r="T185" i="3"/>
  <c r="U185" i="3"/>
  <c r="V185" i="3"/>
  <c r="W185" i="3"/>
  <c r="A186" i="3"/>
  <c r="B186" i="3"/>
  <c r="I186" i="3"/>
  <c r="J186" i="3"/>
  <c r="K186" i="3"/>
  <c r="L186" i="3"/>
  <c r="M186" i="3"/>
  <c r="N186" i="3"/>
  <c r="P186" i="3"/>
  <c r="Q186" i="3"/>
  <c r="R186" i="3"/>
  <c r="S186" i="3"/>
  <c r="T186" i="3"/>
  <c r="U186" i="3"/>
  <c r="V186" i="3"/>
  <c r="W186" i="3"/>
  <c r="A187" i="3"/>
  <c r="B187" i="3"/>
  <c r="I187" i="3"/>
  <c r="J187" i="3"/>
  <c r="K187" i="3"/>
  <c r="L187" i="3"/>
  <c r="M187" i="3"/>
  <c r="N187" i="3"/>
  <c r="P187" i="3"/>
  <c r="Q187" i="3"/>
  <c r="R187" i="3"/>
  <c r="S187" i="3"/>
  <c r="T187" i="3"/>
  <c r="U187" i="3"/>
  <c r="V187" i="3"/>
  <c r="W187" i="3"/>
  <c r="A188" i="3"/>
  <c r="B188" i="3"/>
  <c r="I188" i="3"/>
  <c r="J188" i="3"/>
  <c r="K188" i="3"/>
  <c r="L188" i="3"/>
  <c r="M188" i="3"/>
  <c r="N188" i="3"/>
  <c r="P188" i="3"/>
  <c r="Q188" i="3"/>
  <c r="R188" i="3"/>
  <c r="S188" i="3"/>
  <c r="T188" i="3"/>
  <c r="U188" i="3"/>
  <c r="V188" i="3"/>
  <c r="W188" i="3"/>
  <c r="A189" i="3"/>
  <c r="B189" i="3"/>
  <c r="I189" i="3"/>
  <c r="J189" i="3"/>
  <c r="K189" i="3"/>
  <c r="L189" i="3"/>
  <c r="M189" i="3"/>
  <c r="N189" i="3"/>
  <c r="P189" i="3"/>
  <c r="Q189" i="3"/>
  <c r="R189" i="3"/>
  <c r="S189" i="3"/>
  <c r="T189" i="3"/>
  <c r="U189" i="3"/>
  <c r="V189" i="3"/>
  <c r="W189" i="3"/>
  <c r="A190" i="3"/>
  <c r="B190" i="3"/>
  <c r="I190" i="3"/>
  <c r="J190" i="3"/>
  <c r="K190" i="3"/>
  <c r="L190" i="3"/>
  <c r="M190" i="3"/>
  <c r="N190" i="3"/>
  <c r="P190" i="3"/>
  <c r="Q190" i="3"/>
  <c r="R190" i="3"/>
  <c r="S190" i="3"/>
  <c r="T190" i="3"/>
  <c r="U190" i="3"/>
  <c r="V190" i="3"/>
  <c r="W190" i="3"/>
  <c r="A191" i="3"/>
  <c r="B191" i="3"/>
  <c r="I191" i="3"/>
  <c r="J191" i="3"/>
  <c r="K191" i="3"/>
  <c r="L191" i="3"/>
  <c r="M191" i="3"/>
  <c r="N191" i="3"/>
  <c r="P191" i="3"/>
  <c r="Q191" i="3"/>
  <c r="R191" i="3"/>
  <c r="S191" i="3"/>
  <c r="T191" i="3"/>
  <c r="U191" i="3"/>
  <c r="V191" i="3"/>
  <c r="W191" i="3"/>
  <c r="A192" i="3"/>
  <c r="B192" i="3"/>
  <c r="I192" i="3"/>
  <c r="J192" i="3"/>
  <c r="K192" i="3"/>
  <c r="L192" i="3"/>
  <c r="M192" i="3"/>
  <c r="N192" i="3"/>
  <c r="P192" i="3"/>
  <c r="Q192" i="3"/>
  <c r="R192" i="3"/>
  <c r="S192" i="3"/>
  <c r="T192" i="3"/>
  <c r="U192" i="3"/>
  <c r="V192" i="3"/>
  <c r="W192" i="3"/>
  <c r="A193" i="3"/>
  <c r="B193" i="3"/>
  <c r="I193" i="3"/>
  <c r="J193" i="3"/>
  <c r="K193" i="3"/>
  <c r="L193" i="3"/>
  <c r="M193" i="3"/>
  <c r="N193" i="3"/>
  <c r="P193" i="3"/>
  <c r="Q193" i="3"/>
  <c r="R193" i="3"/>
  <c r="S193" i="3"/>
  <c r="T193" i="3"/>
  <c r="U193" i="3"/>
  <c r="V193" i="3"/>
  <c r="W193" i="3"/>
  <c r="A194" i="3"/>
  <c r="B194" i="3"/>
  <c r="I194" i="3"/>
  <c r="J194" i="3"/>
  <c r="K194" i="3"/>
  <c r="L194" i="3"/>
  <c r="M194" i="3"/>
  <c r="N194" i="3"/>
  <c r="P194" i="3"/>
  <c r="Q194" i="3"/>
  <c r="R194" i="3"/>
  <c r="S194" i="3"/>
  <c r="T194" i="3"/>
  <c r="U194" i="3"/>
  <c r="V194" i="3"/>
  <c r="W194" i="3"/>
  <c r="A195" i="3"/>
  <c r="B195" i="3"/>
  <c r="I195" i="3"/>
  <c r="J195" i="3"/>
  <c r="K195" i="3"/>
  <c r="L195" i="3"/>
  <c r="M195" i="3"/>
  <c r="N195" i="3"/>
  <c r="P195" i="3"/>
  <c r="Q195" i="3"/>
  <c r="R195" i="3"/>
  <c r="S195" i="3"/>
  <c r="T195" i="3"/>
  <c r="U195" i="3"/>
  <c r="V195" i="3"/>
  <c r="W195" i="3"/>
  <c r="A196" i="3"/>
  <c r="B196" i="3"/>
  <c r="I196" i="3"/>
  <c r="J196" i="3"/>
  <c r="K196" i="3"/>
  <c r="L196" i="3"/>
  <c r="M196" i="3"/>
  <c r="N196" i="3"/>
  <c r="P196" i="3"/>
  <c r="Q196" i="3"/>
  <c r="R196" i="3"/>
  <c r="S196" i="3"/>
  <c r="T196" i="3"/>
  <c r="U196" i="3"/>
  <c r="V196" i="3"/>
  <c r="W196" i="3"/>
  <c r="A197" i="3"/>
  <c r="B197" i="3"/>
  <c r="I197" i="3"/>
  <c r="J197" i="3"/>
  <c r="K197" i="3"/>
  <c r="L197" i="3"/>
  <c r="M197" i="3"/>
  <c r="N197" i="3"/>
  <c r="P197" i="3"/>
  <c r="Q197" i="3"/>
  <c r="R197" i="3"/>
  <c r="S197" i="3"/>
  <c r="T197" i="3"/>
  <c r="U197" i="3"/>
  <c r="V197" i="3"/>
  <c r="W197" i="3"/>
  <c r="A198" i="3"/>
  <c r="B198" i="3"/>
  <c r="I198" i="3"/>
  <c r="J198" i="3"/>
  <c r="K198" i="3"/>
  <c r="L198" i="3"/>
  <c r="M198" i="3"/>
  <c r="N198" i="3"/>
  <c r="P198" i="3"/>
  <c r="Q198" i="3"/>
  <c r="R198" i="3"/>
  <c r="S198" i="3"/>
  <c r="T198" i="3"/>
  <c r="U198" i="3"/>
  <c r="V198" i="3"/>
  <c r="W198" i="3"/>
  <c r="A199" i="3"/>
  <c r="B199" i="3"/>
  <c r="I199" i="3"/>
  <c r="J199" i="3"/>
  <c r="K199" i="3"/>
  <c r="L199" i="3"/>
  <c r="M199" i="3"/>
  <c r="N199" i="3"/>
  <c r="P199" i="3"/>
  <c r="Q199" i="3"/>
  <c r="R199" i="3"/>
  <c r="S199" i="3"/>
  <c r="T199" i="3"/>
  <c r="U199" i="3"/>
  <c r="V199" i="3"/>
  <c r="W199" i="3"/>
  <c r="A200" i="3"/>
  <c r="B200" i="3"/>
  <c r="I200" i="3"/>
  <c r="J200" i="3"/>
  <c r="K200" i="3"/>
  <c r="L200" i="3"/>
  <c r="M200" i="3"/>
  <c r="N200" i="3"/>
  <c r="P200" i="3"/>
  <c r="Q200" i="3"/>
  <c r="R200" i="3"/>
  <c r="S200" i="3"/>
  <c r="T200" i="3"/>
  <c r="U200" i="3"/>
  <c r="V200" i="3"/>
  <c r="W200" i="3"/>
  <c r="A201" i="3"/>
  <c r="B201" i="3"/>
  <c r="I201" i="3"/>
  <c r="J201" i="3"/>
  <c r="K201" i="3"/>
  <c r="L201" i="3"/>
  <c r="M201" i="3"/>
  <c r="N201" i="3"/>
  <c r="P201" i="3"/>
  <c r="Q201" i="3"/>
  <c r="R201" i="3"/>
  <c r="S201" i="3"/>
  <c r="T201" i="3"/>
  <c r="U201" i="3"/>
  <c r="V201" i="3"/>
  <c r="W201" i="3"/>
  <c r="A202" i="3"/>
  <c r="B202" i="3"/>
  <c r="I202" i="3"/>
  <c r="J202" i="3"/>
  <c r="K202" i="3"/>
  <c r="L202" i="3"/>
  <c r="M202" i="3"/>
  <c r="N202" i="3"/>
  <c r="P202" i="3"/>
  <c r="Q202" i="3"/>
  <c r="R202" i="3"/>
  <c r="S202" i="3"/>
  <c r="T202" i="3"/>
  <c r="U202" i="3"/>
  <c r="V202" i="3"/>
  <c r="W202" i="3"/>
  <c r="A203" i="3"/>
  <c r="B203" i="3"/>
  <c r="I203" i="3"/>
  <c r="J203" i="3"/>
  <c r="K203" i="3"/>
  <c r="L203" i="3"/>
  <c r="M203" i="3"/>
  <c r="N203" i="3"/>
  <c r="P203" i="3"/>
  <c r="Q203" i="3"/>
  <c r="R203" i="3"/>
  <c r="S203" i="3"/>
  <c r="T203" i="3"/>
  <c r="U203" i="3"/>
  <c r="V203" i="3"/>
  <c r="W203" i="3"/>
  <c r="A204" i="3"/>
  <c r="B204" i="3"/>
  <c r="I204" i="3"/>
  <c r="J204" i="3"/>
  <c r="K204" i="3"/>
  <c r="L204" i="3"/>
  <c r="M204" i="3"/>
  <c r="N204" i="3"/>
  <c r="P204" i="3"/>
  <c r="Q204" i="3"/>
  <c r="R204" i="3"/>
  <c r="S204" i="3"/>
  <c r="T204" i="3"/>
  <c r="U204" i="3"/>
  <c r="V204" i="3"/>
  <c r="W204" i="3"/>
  <c r="A205" i="3"/>
  <c r="B205" i="3"/>
  <c r="I205" i="3"/>
  <c r="J205" i="3"/>
  <c r="K205" i="3"/>
  <c r="L205" i="3"/>
  <c r="M205" i="3"/>
  <c r="N205" i="3"/>
  <c r="P205" i="3"/>
  <c r="Q205" i="3"/>
  <c r="R205" i="3"/>
  <c r="S205" i="3"/>
  <c r="T205" i="3"/>
  <c r="U205" i="3"/>
  <c r="V205" i="3"/>
  <c r="W205" i="3"/>
  <c r="A206" i="3"/>
  <c r="B206" i="3"/>
  <c r="I206" i="3"/>
  <c r="J206" i="3"/>
  <c r="K206" i="3"/>
  <c r="L206" i="3"/>
  <c r="M206" i="3"/>
  <c r="N206" i="3"/>
  <c r="P206" i="3"/>
  <c r="Q206" i="3"/>
  <c r="R206" i="3"/>
  <c r="S206" i="3"/>
  <c r="T206" i="3"/>
  <c r="U206" i="3"/>
  <c r="V206" i="3"/>
  <c r="W206" i="3"/>
  <c r="A207" i="3"/>
  <c r="B207" i="3"/>
  <c r="I207" i="3"/>
  <c r="J207" i="3"/>
  <c r="K207" i="3"/>
  <c r="L207" i="3"/>
  <c r="M207" i="3"/>
  <c r="N207" i="3"/>
  <c r="P207" i="3"/>
  <c r="Q207" i="3"/>
  <c r="R207" i="3"/>
  <c r="S207" i="3"/>
  <c r="T207" i="3"/>
  <c r="U207" i="3"/>
  <c r="V207" i="3"/>
  <c r="W207" i="3"/>
  <c r="A208" i="3"/>
  <c r="B208" i="3"/>
  <c r="I208" i="3"/>
  <c r="J208" i="3"/>
  <c r="K208" i="3"/>
  <c r="L208" i="3"/>
  <c r="M208" i="3"/>
  <c r="N208" i="3"/>
  <c r="P208" i="3"/>
  <c r="Q208" i="3"/>
  <c r="R208" i="3"/>
  <c r="S208" i="3"/>
  <c r="T208" i="3"/>
  <c r="U208" i="3"/>
  <c r="V208" i="3"/>
  <c r="W208" i="3"/>
  <c r="A209" i="3"/>
  <c r="B209" i="3"/>
  <c r="I209" i="3"/>
  <c r="J209" i="3"/>
  <c r="K209" i="3"/>
  <c r="L209" i="3"/>
  <c r="M209" i="3"/>
  <c r="N209" i="3"/>
  <c r="P209" i="3"/>
  <c r="Q209" i="3"/>
  <c r="R209" i="3"/>
  <c r="S209" i="3"/>
  <c r="T209" i="3"/>
  <c r="U209" i="3"/>
  <c r="V209" i="3"/>
  <c r="W209" i="3"/>
  <c r="A210" i="3"/>
  <c r="B210" i="3"/>
  <c r="I210" i="3"/>
  <c r="J210" i="3"/>
  <c r="K210" i="3"/>
  <c r="L210" i="3"/>
  <c r="M210" i="3"/>
  <c r="N210" i="3"/>
  <c r="P210" i="3"/>
  <c r="Q210" i="3"/>
  <c r="R210" i="3"/>
  <c r="S210" i="3"/>
  <c r="T210" i="3"/>
  <c r="U210" i="3"/>
  <c r="V210" i="3"/>
  <c r="W210" i="3"/>
  <c r="A211" i="3"/>
  <c r="B211" i="3"/>
  <c r="I211" i="3"/>
  <c r="J211" i="3"/>
  <c r="K211" i="3"/>
  <c r="L211" i="3"/>
  <c r="M211" i="3"/>
  <c r="N211" i="3"/>
  <c r="P211" i="3"/>
  <c r="Q211" i="3"/>
  <c r="R211" i="3"/>
  <c r="S211" i="3"/>
  <c r="T211" i="3"/>
  <c r="U211" i="3"/>
  <c r="V211" i="3"/>
  <c r="W211" i="3"/>
  <c r="A212" i="3"/>
  <c r="B212" i="3"/>
  <c r="I212" i="3"/>
  <c r="J212" i="3"/>
  <c r="K212" i="3"/>
  <c r="L212" i="3"/>
  <c r="M212" i="3"/>
  <c r="N212" i="3"/>
  <c r="P212" i="3"/>
  <c r="Q212" i="3"/>
  <c r="R212" i="3"/>
  <c r="S212" i="3"/>
  <c r="T212" i="3"/>
  <c r="U212" i="3"/>
  <c r="V212" i="3"/>
  <c r="W212" i="3"/>
  <c r="A213" i="3"/>
  <c r="B213" i="3"/>
  <c r="I213" i="3"/>
  <c r="J213" i="3"/>
  <c r="K213" i="3"/>
  <c r="L213" i="3"/>
  <c r="M213" i="3"/>
  <c r="N213" i="3"/>
  <c r="P213" i="3"/>
  <c r="Q213" i="3"/>
  <c r="R213" i="3"/>
  <c r="S213" i="3"/>
  <c r="T213" i="3"/>
  <c r="U213" i="3"/>
  <c r="V213" i="3"/>
  <c r="W213" i="3"/>
  <c r="A214" i="3"/>
  <c r="B214" i="3"/>
  <c r="I214" i="3"/>
  <c r="J214" i="3"/>
  <c r="K214" i="3"/>
  <c r="L214" i="3"/>
  <c r="M214" i="3"/>
  <c r="N214" i="3"/>
  <c r="P214" i="3"/>
  <c r="Q214" i="3"/>
  <c r="R214" i="3"/>
  <c r="S214" i="3"/>
  <c r="T214" i="3"/>
  <c r="U214" i="3"/>
  <c r="V214" i="3"/>
  <c r="W214" i="3"/>
  <c r="A215" i="3"/>
  <c r="B215" i="3"/>
  <c r="I215" i="3"/>
  <c r="J215" i="3"/>
  <c r="K215" i="3"/>
  <c r="L215" i="3"/>
  <c r="M215" i="3"/>
  <c r="N215" i="3"/>
  <c r="P215" i="3"/>
  <c r="Q215" i="3"/>
  <c r="R215" i="3"/>
  <c r="S215" i="3"/>
  <c r="T215" i="3"/>
  <c r="U215" i="3"/>
  <c r="V215" i="3"/>
  <c r="W215" i="3"/>
  <c r="A216" i="3"/>
  <c r="B216" i="3"/>
  <c r="I216" i="3"/>
  <c r="J216" i="3"/>
  <c r="K216" i="3"/>
  <c r="L216" i="3"/>
  <c r="M216" i="3"/>
  <c r="N216" i="3"/>
  <c r="P216" i="3"/>
  <c r="Q216" i="3"/>
  <c r="R216" i="3"/>
  <c r="S216" i="3"/>
  <c r="T216" i="3"/>
  <c r="U216" i="3"/>
  <c r="V216" i="3"/>
  <c r="W216" i="3"/>
  <c r="A217" i="3"/>
  <c r="B217" i="3"/>
  <c r="I217" i="3"/>
  <c r="J217" i="3"/>
  <c r="K217" i="3"/>
  <c r="L217" i="3"/>
  <c r="M217" i="3"/>
  <c r="N217" i="3"/>
  <c r="P217" i="3"/>
  <c r="Q217" i="3"/>
  <c r="R217" i="3"/>
  <c r="S217" i="3"/>
  <c r="T217" i="3"/>
  <c r="U217" i="3"/>
  <c r="V217" i="3"/>
  <c r="W217" i="3"/>
  <c r="A218" i="3"/>
  <c r="B218" i="3"/>
  <c r="I218" i="3"/>
  <c r="J218" i="3"/>
  <c r="K218" i="3"/>
  <c r="L218" i="3"/>
  <c r="M218" i="3"/>
  <c r="N218" i="3"/>
  <c r="P218" i="3"/>
  <c r="Q218" i="3"/>
  <c r="R218" i="3"/>
  <c r="S218" i="3"/>
  <c r="T218" i="3"/>
  <c r="U218" i="3"/>
  <c r="V218" i="3"/>
  <c r="W218" i="3"/>
  <c r="A219" i="3"/>
  <c r="B219" i="3"/>
  <c r="I219" i="3"/>
  <c r="J219" i="3"/>
  <c r="K219" i="3"/>
  <c r="L219" i="3"/>
  <c r="M219" i="3"/>
  <c r="N219" i="3"/>
  <c r="P219" i="3"/>
  <c r="Q219" i="3"/>
  <c r="R219" i="3"/>
  <c r="S219" i="3"/>
  <c r="T219" i="3"/>
  <c r="U219" i="3"/>
  <c r="V219" i="3"/>
  <c r="W219" i="3"/>
  <c r="A220" i="3"/>
  <c r="B220" i="3"/>
  <c r="I220" i="3"/>
  <c r="J220" i="3"/>
  <c r="K220" i="3"/>
  <c r="L220" i="3"/>
  <c r="M220" i="3"/>
  <c r="N220" i="3"/>
  <c r="P220" i="3"/>
  <c r="Q220" i="3"/>
  <c r="R220" i="3"/>
  <c r="S220" i="3"/>
  <c r="T220" i="3"/>
  <c r="U220" i="3"/>
  <c r="V220" i="3"/>
  <c r="W220" i="3"/>
  <c r="A221" i="3"/>
  <c r="B221" i="3"/>
  <c r="I221" i="3"/>
  <c r="J221" i="3"/>
  <c r="K221" i="3"/>
  <c r="L221" i="3"/>
  <c r="M221" i="3"/>
  <c r="N221" i="3"/>
  <c r="P221" i="3"/>
  <c r="Q221" i="3"/>
  <c r="R221" i="3"/>
  <c r="S221" i="3"/>
  <c r="T221" i="3"/>
  <c r="U221" i="3"/>
  <c r="V221" i="3"/>
  <c r="W221" i="3"/>
  <c r="A222" i="3"/>
  <c r="B222" i="3"/>
  <c r="I222" i="3"/>
  <c r="J222" i="3"/>
  <c r="K222" i="3"/>
  <c r="L222" i="3"/>
  <c r="M222" i="3"/>
  <c r="N222" i="3"/>
  <c r="P222" i="3"/>
  <c r="Q222" i="3"/>
  <c r="R222" i="3"/>
  <c r="S222" i="3"/>
  <c r="T222" i="3"/>
  <c r="U222" i="3"/>
  <c r="V222" i="3"/>
  <c r="W222" i="3"/>
  <c r="A223" i="3"/>
  <c r="B223" i="3"/>
  <c r="I223" i="3"/>
  <c r="J223" i="3"/>
  <c r="K223" i="3"/>
  <c r="L223" i="3"/>
  <c r="M223" i="3"/>
  <c r="N223" i="3"/>
  <c r="P223" i="3"/>
  <c r="Q223" i="3"/>
  <c r="R223" i="3"/>
  <c r="S223" i="3"/>
  <c r="T223" i="3"/>
  <c r="U223" i="3"/>
  <c r="V223" i="3"/>
  <c r="W223" i="3"/>
  <c r="A224" i="3"/>
  <c r="B224" i="3"/>
  <c r="I224" i="3"/>
  <c r="J224" i="3"/>
  <c r="K224" i="3"/>
  <c r="L224" i="3"/>
  <c r="M224" i="3"/>
  <c r="N224" i="3"/>
  <c r="P224" i="3"/>
  <c r="Q224" i="3"/>
  <c r="R224" i="3"/>
  <c r="S224" i="3"/>
  <c r="T224" i="3"/>
  <c r="U224" i="3"/>
  <c r="V224" i="3"/>
  <c r="W224" i="3"/>
  <c r="A225" i="3"/>
  <c r="B225" i="3"/>
  <c r="I225" i="3"/>
  <c r="J225" i="3"/>
  <c r="K225" i="3"/>
  <c r="L225" i="3"/>
  <c r="M225" i="3"/>
  <c r="N225" i="3"/>
  <c r="P225" i="3"/>
  <c r="Q225" i="3"/>
  <c r="R225" i="3"/>
  <c r="S225" i="3"/>
  <c r="T225" i="3"/>
  <c r="U225" i="3"/>
  <c r="V225" i="3"/>
  <c r="W225" i="3"/>
  <c r="A226" i="3"/>
  <c r="B226" i="3"/>
  <c r="I226" i="3"/>
  <c r="J226" i="3"/>
  <c r="K226" i="3"/>
  <c r="L226" i="3"/>
  <c r="M226" i="3"/>
  <c r="N226" i="3"/>
  <c r="P226" i="3"/>
  <c r="Q226" i="3"/>
  <c r="R226" i="3"/>
  <c r="S226" i="3"/>
  <c r="T226" i="3"/>
  <c r="U226" i="3"/>
  <c r="V226" i="3"/>
  <c r="W226" i="3"/>
  <c r="A227" i="3"/>
  <c r="B227" i="3"/>
  <c r="I227" i="3"/>
  <c r="J227" i="3"/>
  <c r="K227" i="3"/>
  <c r="L227" i="3"/>
  <c r="M227" i="3"/>
  <c r="N227" i="3"/>
  <c r="P227" i="3"/>
  <c r="Q227" i="3"/>
  <c r="R227" i="3"/>
  <c r="S227" i="3"/>
  <c r="T227" i="3"/>
  <c r="U227" i="3"/>
  <c r="V227" i="3"/>
  <c r="W227" i="3"/>
  <c r="A228" i="3"/>
  <c r="B228" i="3"/>
  <c r="I228" i="3"/>
  <c r="J228" i="3"/>
  <c r="K228" i="3"/>
  <c r="L228" i="3"/>
  <c r="M228" i="3"/>
  <c r="N228" i="3"/>
  <c r="P228" i="3"/>
  <c r="Q228" i="3"/>
  <c r="R228" i="3"/>
  <c r="S228" i="3"/>
  <c r="T228" i="3"/>
  <c r="U228" i="3"/>
  <c r="V228" i="3"/>
  <c r="W228" i="3"/>
  <c r="A229" i="3"/>
  <c r="B229" i="3"/>
  <c r="I229" i="3"/>
  <c r="J229" i="3"/>
  <c r="K229" i="3"/>
  <c r="L229" i="3"/>
  <c r="M229" i="3"/>
  <c r="N229" i="3"/>
  <c r="P229" i="3"/>
  <c r="Q229" i="3"/>
  <c r="R229" i="3"/>
  <c r="S229" i="3"/>
  <c r="T229" i="3"/>
  <c r="U229" i="3"/>
  <c r="V229" i="3"/>
  <c r="W229" i="3"/>
  <c r="A230" i="3"/>
  <c r="B230" i="3"/>
  <c r="I230" i="3"/>
  <c r="J230" i="3"/>
  <c r="K230" i="3"/>
  <c r="L230" i="3"/>
  <c r="M230" i="3"/>
  <c r="N230" i="3"/>
  <c r="P230" i="3"/>
  <c r="Q230" i="3"/>
  <c r="R230" i="3"/>
  <c r="S230" i="3"/>
  <c r="T230" i="3"/>
  <c r="U230" i="3"/>
  <c r="V230" i="3"/>
  <c r="W230" i="3"/>
  <c r="A231" i="3"/>
  <c r="B231" i="3"/>
  <c r="I231" i="3"/>
  <c r="J231" i="3"/>
  <c r="K231" i="3"/>
  <c r="L231" i="3"/>
  <c r="M231" i="3"/>
  <c r="N231" i="3"/>
  <c r="P231" i="3"/>
  <c r="Q231" i="3"/>
  <c r="R231" i="3"/>
  <c r="S231" i="3"/>
  <c r="T231" i="3"/>
  <c r="U231" i="3"/>
  <c r="V231" i="3"/>
  <c r="W231" i="3"/>
  <c r="A232" i="3"/>
  <c r="B232" i="3"/>
  <c r="I232" i="3"/>
  <c r="J232" i="3"/>
  <c r="K232" i="3"/>
  <c r="L232" i="3"/>
  <c r="M232" i="3"/>
  <c r="N232" i="3"/>
  <c r="P232" i="3"/>
  <c r="Q232" i="3"/>
  <c r="R232" i="3"/>
  <c r="S232" i="3"/>
  <c r="T232" i="3"/>
  <c r="U232" i="3"/>
  <c r="V232" i="3"/>
  <c r="W232" i="3"/>
  <c r="A233" i="3"/>
  <c r="B233" i="3"/>
  <c r="I233" i="3"/>
  <c r="J233" i="3"/>
  <c r="K233" i="3"/>
  <c r="L233" i="3"/>
  <c r="M233" i="3"/>
  <c r="N233" i="3"/>
  <c r="P233" i="3"/>
  <c r="Q233" i="3"/>
  <c r="R233" i="3"/>
  <c r="S233" i="3"/>
  <c r="T233" i="3"/>
  <c r="U233" i="3"/>
  <c r="V233" i="3"/>
  <c r="W233" i="3"/>
  <c r="A234" i="3"/>
  <c r="B234" i="3"/>
  <c r="I234" i="3"/>
  <c r="J234" i="3"/>
  <c r="K234" i="3"/>
  <c r="L234" i="3"/>
  <c r="M234" i="3"/>
  <c r="N234" i="3"/>
  <c r="P234" i="3"/>
  <c r="Q234" i="3"/>
  <c r="R234" i="3"/>
  <c r="S234" i="3"/>
  <c r="T234" i="3"/>
  <c r="U234" i="3"/>
  <c r="V234" i="3"/>
  <c r="W234" i="3"/>
  <c r="A235" i="3"/>
  <c r="B235" i="3"/>
  <c r="I235" i="3"/>
  <c r="J235" i="3"/>
  <c r="K235" i="3"/>
  <c r="L235" i="3"/>
  <c r="M235" i="3"/>
  <c r="N235" i="3"/>
  <c r="P235" i="3"/>
  <c r="Q235" i="3"/>
  <c r="R235" i="3"/>
  <c r="S235" i="3"/>
  <c r="T235" i="3"/>
  <c r="U235" i="3"/>
  <c r="V235" i="3"/>
  <c r="W235" i="3"/>
  <c r="A236" i="3"/>
  <c r="B236" i="3"/>
  <c r="I236" i="3"/>
  <c r="J236" i="3"/>
  <c r="K236" i="3"/>
  <c r="L236" i="3"/>
  <c r="M236" i="3"/>
  <c r="N236" i="3"/>
  <c r="P236" i="3"/>
  <c r="Q236" i="3"/>
  <c r="R236" i="3"/>
  <c r="S236" i="3"/>
  <c r="T236" i="3"/>
  <c r="U236" i="3"/>
  <c r="V236" i="3"/>
  <c r="W236" i="3"/>
  <c r="A237" i="3"/>
  <c r="B237" i="3"/>
  <c r="I237" i="3"/>
  <c r="J237" i="3"/>
  <c r="K237" i="3"/>
  <c r="L237" i="3"/>
  <c r="M237" i="3"/>
  <c r="N237" i="3"/>
  <c r="P237" i="3"/>
  <c r="Q237" i="3"/>
  <c r="R237" i="3"/>
  <c r="S237" i="3"/>
  <c r="T237" i="3"/>
  <c r="U237" i="3"/>
  <c r="V237" i="3"/>
  <c r="W237" i="3"/>
  <c r="A238" i="3"/>
  <c r="B238" i="3"/>
  <c r="I238" i="3"/>
  <c r="J238" i="3"/>
  <c r="K238" i="3"/>
  <c r="L238" i="3"/>
  <c r="M238" i="3"/>
  <c r="N238" i="3"/>
  <c r="P238" i="3"/>
  <c r="Q238" i="3"/>
  <c r="R238" i="3"/>
  <c r="S238" i="3"/>
  <c r="T238" i="3"/>
  <c r="U238" i="3"/>
  <c r="V238" i="3"/>
  <c r="W238" i="3"/>
  <c r="A239" i="3"/>
  <c r="B239" i="3"/>
  <c r="I239" i="3"/>
  <c r="J239" i="3"/>
  <c r="K239" i="3"/>
  <c r="L239" i="3"/>
  <c r="M239" i="3"/>
  <c r="N239" i="3"/>
  <c r="P239" i="3"/>
  <c r="Q239" i="3"/>
  <c r="R239" i="3"/>
  <c r="S239" i="3"/>
  <c r="T239" i="3"/>
  <c r="U239" i="3"/>
  <c r="V239" i="3"/>
  <c r="W239" i="3"/>
  <c r="A240" i="3"/>
  <c r="B240" i="3"/>
  <c r="I240" i="3"/>
  <c r="J240" i="3"/>
  <c r="K240" i="3"/>
  <c r="L240" i="3"/>
  <c r="M240" i="3"/>
  <c r="N240" i="3"/>
  <c r="P240" i="3"/>
  <c r="Q240" i="3"/>
  <c r="R240" i="3"/>
  <c r="S240" i="3"/>
  <c r="T240" i="3"/>
  <c r="U240" i="3"/>
  <c r="V240" i="3"/>
  <c r="W240" i="3"/>
  <c r="A241" i="3"/>
  <c r="B241" i="3"/>
  <c r="I241" i="3"/>
  <c r="J241" i="3"/>
  <c r="K241" i="3"/>
  <c r="L241" i="3"/>
  <c r="M241" i="3"/>
  <c r="N241" i="3"/>
  <c r="P241" i="3"/>
  <c r="Q241" i="3"/>
  <c r="R241" i="3"/>
  <c r="S241" i="3"/>
  <c r="T241" i="3"/>
  <c r="U241" i="3"/>
  <c r="V241" i="3"/>
  <c r="W241" i="3"/>
  <c r="A242" i="3"/>
  <c r="B242" i="3"/>
  <c r="I242" i="3"/>
  <c r="J242" i="3"/>
  <c r="K242" i="3"/>
  <c r="L242" i="3"/>
  <c r="M242" i="3"/>
  <c r="N242" i="3"/>
  <c r="P242" i="3"/>
  <c r="Q242" i="3"/>
  <c r="R242" i="3"/>
  <c r="S242" i="3"/>
  <c r="T242" i="3"/>
  <c r="U242" i="3"/>
  <c r="V242" i="3"/>
  <c r="W242" i="3"/>
  <c r="A243" i="3"/>
  <c r="B243" i="3"/>
  <c r="I243" i="3"/>
  <c r="J243" i="3"/>
  <c r="K243" i="3"/>
  <c r="L243" i="3"/>
  <c r="M243" i="3"/>
  <c r="N243" i="3"/>
  <c r="P243" i="3"/>
  <c r="Q243" i="3"/>
  <c r="R243" i="3"/>
  <c r="S243" i="3"/>
  <c r="T243" i="3"/>
  <c r="U243" i="3"/>
  <c r="V243" i="3"/>
  <c r="W243" i="3"/>
  <c r="A244" i="3"/>
  <c r="B244" i="3"/>
  <c r="I244" i="3"/>
  <c r="J244" i="3"/>
  <c r="K244" i="3"/>
  <c r="L244" i="3"/>
  <c r="M244" i="3"/>
  <c r="N244" i="3"/>
  <c r="P244" i="3"/>
  <c r="Q244" i="3"/>
  <c r="R244" i="3"/>
  <c r="S244" i="3"/>
  <c r="T244" i="3"/>
  <c r="U244" i="3"/>
  <c r="V244" i="3"/>
  <c r="W244" i="3"/>
  <c r="A245" i="3"/>
  <c r="B245" i="3"/>
  <c r="I245" i="3"/>
  <c r="J245" i="3"/>
  <c r="K245" i="3"/>
  <c r="L245" i="3"/>
  <c r="M245" i="3"/>
  <c r="N245" i="3"/>
  <c r="P245" i="3"/>
  <c r="Q245" i="3"/>
  <c r="R245" i="3"/>
  <c r="S245" i="3"/>
  <c r="T245" i="3"/>
  <c r="U245" i="3"/>
  <c r="V245" i="3"/>
  <c r="W245" i="3"/>
  <c r="A246" i="3"/>
  <c r="B246" i="3"/>
  <c r="I246" i="3"/>
  <c r="J246" i="3"/>
  <c r="K246" i="3"/>
  <c r="L246" i="3"/>
  <c r="M246" i="3"/>
  <c r="N246" i="3"/>
  <c r="P246" i="3"/>
  <c r="Q246" i="3"/>
  <c r="R246" i="3"/>
  <c r="S246" i="3"/>
  <c r="T246" i="3"/>
  <c r="U246" i="3"/>
  <c r="V246" i="3"/>
  <c r="W246" i="3"/>
  <c r="A247" i="3"/>
  <c r="B247" i="3"/>
  <c r="I247" i="3"/>
  <c r="J247" i="3"/>
  <c r="K247" i="3"/>
  <c r="L247" i="3"/>
  <c r="M247" i="3"/>
  <c r="N247" i="3"/>
  <c r="P247" i="3"/>
  <c r="Q247" i="3"/>
  <c r="R247" i="3"/>
  <c r="S247" i="3"/>
  <c r="T247" i="3"/>
  <c r="U247" i="3"/>
  <c r="V247" i="3"/>
  <c r="W247" i="3"/>
  <c r="A248" i="3"/>
  <c r="B248" i="3"/>
  <c r="I248" i="3"/>
  <c r="J248" i="3"/>
  <c r="K248" i="3"/>
  <c r="L248" i="3"/>
  <c r="M248" i="3"/>
  <c r="N248" i="3"/>
  <c r="P248" i="3"/>
  <c r="Q248" i="3"/>
  <c r="R248" i="3"/>
  <c r="S248" i="3"/>
  <c r="T248" i="3"/>
  <c r="U248" i="3"/>
  <c r="V248" i="3"/>
  <c r="W248" i="3"/>
  <c r="A249" i="3"/>
  <c r="B249" i="3"/>
  <c r="I249" i="3"/>
  <c r="J249" i="3"/>
  <c r="K249" i="3"/>
  <c r="L249" i="3"/>
  <c r="M249" i="3"/>
  <c r="N249" i="3"/>
  <c r="P249" i="3"/>
  <c r="Q249" i="3"/>
  <c r="R249" i="3"/>
  <c r="S249" i="3"/>
  <c r="T249" i="3"/>
  <c r="U249" i="3"/>
  <c r="V249" i="3"/>
  <c r="W249" i="3"/>
  <c r="A250" i="3"/>
  <c r="B250" i="3"/>
  <c r="I250" i="3"/>
  <c r="J250" i="3"/>
  <c r="K250" i="3"/>
  <c r="L250" i="3"/>
  <c r="M250" i="3"/>
  <c r="N250" i="3"/>
  <c r="P250" i="3"/>
  <c r="Q250" i="3"/>
  <c r="R250" i="3"/>
  <c r="S250" i="3"/>
  <c r="T250" i="3"/>
  <c r="U250" i="3"/>
  <c r="V250" i="3"/>
  <c r="W250" i="3"/>
  <c r="A251" i="3"/>
  <c r="B251" i="3"/>
  <c r="I251" i="3"/>
  <c r="J251" i="3"/>
  <c r="K251" i="3"/>
  <c r="L251" i="3"/>
  <c r="M251" i="3"/>
  <c r="N251" i="3"/>
  <c r="P251" i="3"/>
  <c r="Q251" i="3"/>
  <c r="R251" i="3"/>
  <c r="S251" i="3"/>
  <c r="T251" i="3"/>
  <c r="U251" i="3"/>
  <c r="V251" i="3"/>
  <c r="W251" i="3"/>
  <c r="A252" i="3"/>
  <c r="B252" i="3"/>
  <c r="I252" i="3"/>
  <c r="J252" i="3"/>
  <c r="K252" i="3"/>
  <c r="L252" i="3"/>
  <c r="M252" i="3"/>
  <c r="N252" i="3"/>
  <c r="P252" i="3"/>
  <c r="Q252" i="3"/>
  <c r="R252" i="3"/>
  <c r="S252" i="3"/>
  <c r="T252" i="3"/>
  <c r="U252" i="3"/>
  <c r="V252" i="3"/>
  <c r="W252" i="3"/>
  <c r="A253" i="3"/>
  <c r="B253" i="3"/>
  <c r="I253" i="3"/>
  <c r="J253" i="3"/>
  <c r="K253" i="3"/>
  <c r="L253" i="3"/>
  <c r="M253" i="3"/>
  <c r="N253" i="3"/>
  <c r="P253" i="3"/>
  <c r="Q253" i="3"/>
  <c r="R253" i="3"/>
  <c r="S253" i="3"/>
  <c r="T253" i="3"/>
  <c r="U253" i="3"/>
  <c r="V253" i="3"/>
  <c r="W253" i="3"/>
  <c r="A254" i="3"/>
  <c r="B254" i="3"/>
  <c r="I254" i="3"/>
  <c r="J254" i="3"/>
  <c r="K254" i="3"/>
  <c r="L254" i="3"/>
  <c r="M254" i="3"/>
  <c r="N254" i="3"/>
  <c r="P254" i="3"/>
  <c r="Q254" i="3"/>
  <c r="R254" i="3"/>
  <c r="S254" i="3"/>
  <c r="T254" i="3"/>
  <c r="U254" i="3"/>
  <c r="V254" i="3"/>
  <c r="W254" i="3"/>
  <c r="A255" i="3"/>
  <c r="B255" i="3"/>
  <c r="I255" i="3"/>
  <c r="J255" i="3"/>
  <c r="K255" i="3"/>
  <c r="L255" i="3"/>
  <c r="M255" i="3"/>
  <c r="N255" i="3"/>
  <c r="P255" i="3"/>
  <c r="Q255" i="3"/>
  <c r="R255" i="3"/>
  <c r="S255" i="3"/>
  <c r="T255" i="3"/>
  <c r="U255" i="3"/>
  <c r="V255" i="3"/>
  <c r="W255" i="3"/>
  <c r="A256" i="3"/>
  <c r="B256" i="3"/>
  <c r="I256" i="3"/>
  <c r="J256" i="3"/>
  <c r="K256" i="3"/>
  <c r="L256" i="3"/>
  <c r="M256" i="3"/>
  <c r="N256" i="3"/>
  <c r="P256" i="3"/>
  <c r="Q256" i="3"/>
  <c r="R256" i="3"/>
  <c r="S256" i="3"/>
  <c r="T256" i="3"/>
  <c r="U256" i="3"/>
  <c r="V256" i="3"/>
  <c r="W256" i="3"/>
  <c r="A257" i="3"/>
  <c r="B257" i="3"/>
  <c r="I257" i="3"/>
  <c r="J257" i="3"/>
  <c r="K257" i="3"/>
  <c r="L257" i="3"/>
  <c r="M257" i="3"/>
  <c r="N257" i="3"/>
  <c r="P257" i="3"/>
  <c r="Q257" i="3"/>
  <c r="R257" i="3"/>
  <c r="S257" i="3"/>
  <c r="T257" i="3"/>
  <c r="U257" i="3"/>
  <c r="V257" i="3"/>
  <c r="W257" i="3"/>
  <c r="A258" i="3"/>
  <c r="B258" i="3"/>
  <c r="I258" i="3"/>
  <c r="J258" i="3"/>
  <c r="K258" i="3"/>
  <c r="L258" i="3"/>
  <c r="M258" i="3"/>
  <c r="N258" i="3"/>
  <c r="P258" i="3"/>
  <c r="Q258" i="3"/>
  <c r="R258" i="3"/>
  <c r="S258" i="3"/>
  <c r="T258" i="3"/>
  <c r="U258" i="3"/>
  <c r="V258" i="3"/>
  <c r="W258" i="3"/>
  <c r="A259" i="3"/>
  <c r="B259" i="3"/>
  <c r="I259" i="3"/>
  <c r="J259" i="3"/>
  <c r="K259" i="3"/>
  <c r="L259" i="3"/>
  <c r="M259" i="3"/>
  <c r="N259" i="3"/>
  <c r="P259" i="3"/>
  <c r="Q259" i="3"/>
  <c r="R259" i="3"/>
  <c r="S259" i="3"/>
  <c r="T259" i="3"/>
  <c r="U259" i="3"/>
  <c r="V259" i="3"/>
  <c r="W259" i="3"/>
  <c r="A260" i="3"/>
  <c r="B260" i="3"/>
  <c r="I260" i="3"/>
  <c r="J260" i="3"/>
  <c r="K260" i="3"/>
  <c r="L260" i="3"/>
  <c r="M260" i="3"/>
  <c r="N260" i="3"/>
  <c r="P260" i="3"/>
  <c r="Q260" i="3"/>
  <c r="R260" i="3"/>
  <c r="S260" i="3"/>
  <c r="T260" i="3"/>
  <c r="U260" i="3"/>
  <c r="V260" i="3"/>
  <c r="W260" i="3"/>
  <c r="A261" i="3"/>
  <c r="B261" i="3"/>
  <c r="I261" i="3"/>
  <c r="J261" i="3"/>
  <c r="K261" i="3"/>
  <c r="L261" i="3"/>
  <c r="M261" i="3"/>
  <c r="N261" i="3"/>
  <c r="P261" i="3"/>
  <c r="Q261" i="3"/>
  <c r="R261" i="3"/>
  <c r="S261" i="3"/>
  <c r="T261" i="3"/>
  <c r="U261" i="3"/>
  <c r="V261" i="3"/>
  <c r="W261" i="3"/>
  <c r="A262" i="3"/>
  <c r="B262" i="3"/>
  <c r="I262" i="3"/>
  <c r="J262" i="3"/>
  <c r="K262" i="3"/>
  <c r="L262" i="3"/>
  <c r="M262" i="3"/>
  <c r="N262" i="3"/>
  <c r="P262" i="3"/>
  <c r="Q262" i="3"/>
  <c r="R262" i="3"/>
  <c r="S262" i="3"/>
  <c r="T262" i="3"/>
  <c r="U262" i="3"/>
  <c r="V262" i="3"/>
  <c r="W262" i="3"/>
  <c r="A263" i="3"/>
  <c r="B263" i="3"/>
  <c r="I263" i="3"/>
  <c r="J263" i="3"/>
  <c r="K263" i="3"/>
  <c r="L263" i="3"/>
  <c r="M263" i="3"/>
  <c r="N263" i="3"/>
  <c r="P263" i="3"/>
  <c r="Q263" i="3"/>
  <c r="R263" i="3"/>
  <c r="S263" i="3"/>
  <c r="T263" i="3"/>
  <c r="U263" i="3"/>
  <c r="V263" i="3"/>
  <c r="W263" i="3"/>
  <c r="A264" i="3"/>
  <c r="B264" i="3"/>
  <c r="I264" i="3"/>
  <c r="J264" i="3"/>
  <c r="K264" i="3"/>
  <c r="L264" i="3"/>
  <c r="M264" i="3"/>
  <c r="N264" i="3"/>
  <c r="P264" i="3"/>
  <c r="Q264" i="3"/>
  <c r="R264" i="3"/>
  <c r="S264" i="3"/>
  <c r="T264" i="3"/>
  <c r="U264" i="3"/>
  <c r="V264" i="3"/>
  <c r="W264" i="3"/>
  <c r="A265" i="3"/>
  <c r="B265" i="3"/>
  <c r="I265" i="3"/>
  <c r="J265" i="3"/>
  <c r="K265" i="3"/>
  <c r="L265" i="3"/>
  <c r="M265" i="3"/>
  <c r="N265" i="3"/>
  <c r="P265" i="3"/>
  <c r="Q265" i="3"/>
  <c r="R265" i="3"/>
  <c r="S265" i="3"/>
  <c r="T265" i="3"/>
  <c r="U265" i="3"/>
  <c r="V265" i="3"/>
  <c r="W265" i="3"/>
  <c r="A266" i="3"/>
  <c r="B266" i="3"/>
  <c r="I266" i="3"/>
  <c r="J266" i="3"/>
  <c r="K266" i="3"/>
  <c r="L266" i="3"/>
  <c r="M266" i="3"/>
  <c r="N266" i="3"/>
  <c r="P266" i="3"/>
  <c r="Q266" i="3"/>
  <c r="R266" i="3"/>
  <c r="S266" i="3"/>
  <c r="T266" i="3"/>
  <c r="U266" i="3"/>
  <c r="V266" i="3"/>
  <c r="W266" i="3"/>
  <c r="A267" i="3"/>
  <c r="B267" i="3"/>
  <c r="I267" i="3"/>
  <c r="J267" i="3"/>
  <c r="K267" i="3"/>
  <c r="L267" i="3"/>
  <c r="M267" i="3"/>
  <c r="N267" i="3"/>
  <c r="P267" i="3"/>
  <c r="Q267" i="3"/>
  <c r="R267" i="3"/>
  <c r="S267" i="3"/>
  <c r="T267" i="3"/>
  <c r="U267" i="3"/>
  <c r="V267" i="3"/>
  <c r="W267" i="3"/>
  <c r="A268" i="3"/>
  <c r="B268" i="3"/>
  <c r="I268" i="3"/>
  <c r="J268" i="3"/>
  <c r="K268" i="3"/>
  <c r="L268" i="3"/>
  <c r="M268" i="3"/>
  <c r="N268" i="3"/>
  <c r="P268" i="3"/>
  <c r="Q268" i="3"/>
  <c r="R268" i="3"/>
  <c r="S268" i="3"/>
  <c r="T268" i="3"/>
  <c r="U268" i="3"/>
  <c r="V268" i="3"/>
  <c r="W268" i="3"/>
  <c r="A269" i="3"/>
  <c r="B269" i="3"/>
  <c r="I269" i="3"/>
  <c r="J269" i="3"/>
  <c r="K269" i="3"/>
  <c r="L269" i="3"/>
  <c r="M269" i="3"/>
  <c r="N269" i="3"/>
  <c r="P269" i="3"/>
  <c r="Q269" i="3"/>
  <c r="R269" i="3"/>
  <c r="S269" i="3"/>
  <c r="T269" i="3"/>
  <c r="U269" i="3"/>
  <c r="V269" i="3"/>
  <c r="W269" i="3"/>
  <c r="A270" i="3"/>
  <c r="B270" i="3"/>
  <c r="I270" i="3"/>
  <c r="J270" i="3"/>
  <c r="K270" i="3"/>
  <c r="L270" i="3"/>
  <c r="M270" i="3"/>
  <c r="N270" i="3"/>
  <c r="P270" i="3"/>
  <c r="Q270" i="3"/>
  <c r="R270" i="3"/>
  <c r="S270" i="3"/>
  <c r="T270" i="3"/>
  <c r="U270" i="3"/>
  <c r="V270" i="3"/>
  <c r="W270" i="3"/>
  <c r="A271" i="3"/>
  <c r="B271" i="3"/>
  <c r="I271" i="3"/>
  <c r="J271" i="3"/>
  <c r="K271" i="3"/>
  <c r="L271" i="3"/>
  <c r="M271" i="3"/>
  <c r="N271" i="3"/>
  <c r="P271" i="3"/>
  <c r="Q271" i="3"/>
  <c r="R271" i="3"/>
  <c r="S271" i="3"/>
  <c r="T271" i="3"/>
  <c r="U271" i="3"/>
  <c r="V271" i="3"/>
  <c r="W271" i="3"/>
  <c r="A272" i="3"/>
  <c r="B272" i="3"/>
  <c r="I272" i="3"/>
  <c r="J272" i="3"/>
  <c r="K272" i="3"/>
  <c r="L272" i="3"/>
  <c r="M272" i="3"/>
  <c r="N272" i="3"/>
  <c r="P272" i="3"/>
  <c r="Q272" i="3"/>
  <c r="R272" i="3"/>
  <c r="S272" i="3"/>
  <c r="T272" i="3"/>
  <c r="U272" i="3"/>
  <c r="V272" i="3"/>
  <c r="W272" i="3"/>
  <c r="A273" i="3"/>
  <c r="B273" i="3"/>
  <c r="I273" i="3"/>
  <c r="J273" i="3"/>
  <c r="K273" i="3"/>
  <c r="L273" i="3"/>
  <c r="M273" i="3"/>
  <c r="N273" i="3"/>
  <c r="P273" i="3"/>
  <c r="Q273" i="3"/>
  <c r="R273" i="3"/>
  <c r="S273" i="3"/>
  <c r="T273" i="3"/>
  <c r="U273" i="3"/>
  <c r="V273" i="3"/>
  <c r="W273" i="3"/>
  <c r="A274" i="3"/>
  <c r="B274" i="3"/>
  <c r="I274" i="3"/>
  <c r="J274" i="3"/>
  <c r="K274" i="3"/>
  <c r="L274" i="3"/>
  <c r="M274" i="3"/>
  <c r="N274" i="3"/>
  <c r="P274" i="3"/>
  <c r="Q274" i="3"/>
  <c r="R274" i="3"/>
  <c r="S274" i="3"/>
  <c r="T274" i="3"/>
  <c r="U274" i="3"/>
  <c r="V274" i="3"/>
  <c r="W274" i="3"/>
  <c r="A275" i="3"/>
  <c r="B275" i="3"/>
  <c r="I275" i="3"/>
  <c r="J275" i="3"/>
  <c r="K275" i="3"/>
  <c r="L275" i="3"/>
  <c r="M275" i="3"/>
  <c r="N275" i="3"/>
  <c r="P275" i="3"/>
  <c r="Q275" i="3"/>
  <c r="R275" i="3"/>
  <c r="S275" i="3"/>
  <c r="T275" i="3"/>
  <c r="U275" i="3"/>
  <c r="V275" i="3"/>
  <c r="W275" i="3"/>
  <c r="A276" i="3"/>
  <c r="B276" i="3"/>
  <c r="I276" i="3"/>
  <c r="J276" i="3"/>
  <c r="K276" i="3"/>
  <c r="L276" i="3"/>
  <c r="M276" i="3"/>
  <c r="N276" i="3"/>
  <c r="P276" i="3"/>
  <c r="Q276" i="3"/>
  <c r="R276" i="3"/>
  <c r="S276" i="3"/>
  <c r="T276" i="3"/>
  <c r="U276" i="3"/>
  <c r="V276" i="3"/>
  <c r="W276" i="3"/>
  <c r="A277" i="3"/>
  <c r="B277" i="3"/>
  <c r="I277" i="3"/>
  <c r="J277" i="3"/>
  <c r="K277" i="3"/>
  <c r="L277" i="3"/>
  <c r="M277" i="3"/>
  <c r="N277" i="3"/>
  <c r="P277" i="3"/>
  <c r="Q277" i="3"/>
  <c r="R277" i="3"/>
  <c r="S277" i="3"/>
  <c r="T277" i="3"/>
  <c r="U277" i="3"/>
  <c r="V277" i="3"/>
  <c r="W277" i="3"/>
  <c r="A278" i="3"/>
  <c r="B278" i="3"/>
  <c r="I278" i="3"/>
  <c r="J278" i="3"/>
  <c r="K278" i="3"/>
  <c r="L278" i="3"/>
  <c r="M278" i="3"/>
  <c r="N278" i="3"/>
  <c r="P278" i="3"/>
  <c r="Q278" i="3"/>
  <c r="R278" i="3"/>
  <c r="S278" i="3"/>
  <c r="T278" i="3"/>
  <c r="U278" i="3"/>
  <c r="V278" i="3"/>
  <c r="W278" i="3"/>
  <c r="A279" i="3"/>
  <c r="B279" i="3"/>
  <c r="I279" i="3"/>
  <c r="J279" i="3"/>
  <c r="K279" i="3"/>
  <c r="L279" i="3"/>
  <c r="M279" i="3"/>
  <c r="N279" i="3"/>
  <c r="P279" i="3"/>
  <c r="Q279" i="3"/>
  <c r="R279" i="3"/>
  <c r="S279" i="3"/>
  <c r="T279" i="3"/>
  <c r="U279" i="3"/>
  <c r="V279" i="3"/>
  <c r="W279" i="3"/>
  <c r="A280" i="3"/>
  <c r="B280" i="3"/>
  <c r="I280" i="3"/>
  <c r="J280" i="3"/>
  <c r="K280" i="3"/>
  <c r="L280" i="3"/>
  <c r="M280" i="3"/>
  <c r="N280" i="3"/>
  <c r="P280" i="3"/>
  <c r="Q280" i="3"/>
  <c r="R280" i="3"/>
  <c r="S280" i="3"/>
  <c r="T280" i="3"/>
  <c r="U280" i="3"/>
  <c r="V280" i="3"/>
  <c r="W280" i="3"/>
  <c r="A281" i="3"/>
  <c r="B281" i="3"/>
  <c r="I281" i="3"/>
  <c r="J281" i="3"/>
  <c r="K281" i="3"/>
  <c r="L281" i="3"/>
  <c r="M281" i="3"/>
  <c r="N281" i="3"/>
  <c r="P281" i="3"/>
  <c r="Q281" i="3"/>
  <c r="R281" i="3"/>
  <c r="S281" i="3"/>
  <c r="T281" i="3"/>
  <c r="U281" i="3"/>
  <c r="V281" i="3"/>
  <c r="W281" i="3"/>
  <c r="A282" i="3"/>
  <c r="B282" i="3"/>
  <c r="I282" i="3"/>
  <c r="J282" i="3"/>
  <c r="K282" i="3"/>
  <c r="L282" i="3"/>
  <c r="M282" i="3"/>
  <c r="N282" i="3"/>
  <c r="P282" i="3"/>
  <c r="Q282" i="3"/>
  <c r="R282" i="3"/>
  <c r="S282" i="3"/>
  <c r="T282" i="3"/>
  <c r="U282" i="3"/>
  <c r="V282" i="3"/>
  <c r="W282" i="3"/>
  <c r="A283" i="3"/>
  <c r="B283" i="3"/>
  <c r="I283" i="3"/>
  <c r="J283" i="3"/>
  <c r="K283" i="3"/>
  <c r="L283" i="3"/>
  <c r="M283" i="3"/>
  <c r="N283" i="3"/>
  <c r="P283" i="3"/>
  <c r="Q283" i="3"/>
  <c r="R283" i="3"/>
  <c r="S283" i="3"/>
  <c r="T283" i="3"/>
  <c r="U283" i="3"/>
  <c r="V283" i="3"/>
  <c r="W283" i="3"/>
  <c r="A284" i="3"/>
  <c r="B284" i="3"/>
  <c r="I284" i="3"/>
  <c r="J284" i="3"/>
  <c r="K284" i="3"/>
  <c r="L284" i="3"/>
  <c r="M284" i="3"/>
  <c r="N284" i="3"/>
  <c r="P284" i="3"/>
  <c r="Q284" i="3"/>
  <c r="R284" i="3"/>
  <c r="S284" i="3"/>
  <c r="T284" i="3"/>
  <c r="U284" i="3"/>
  <c r="V284" i="3"/>
  <c r="W284" i="3"/>
  <c r="A285" i="3"/>
  <c r="B285" i="3"/>
  <c r="I285" i="3"/>
  <c r="J285" i="3"/>
  <c r="K285" i="3"/>
  <c r="L285" i="3"/>
  <c r="M285" i="3"/>
  <c r="N285" i="3"/>
  <c r="P285" i="3"/>
  <c r="Q285" i="3"/>
  <c r="R285" i="3"/>
  <c r="S285" i="3"/>
  <c r="T285" i="3"/>
  <c r="U285" i="3"/>
  <c r="V285" i="3"/>
  <c r="W285" i="3"/>
  <c r="A286" i="3"/>
  <c r="B286" i="3"/>
  <c r="I286" i="3"/>
  <c r="J286" i="3"/>
  <c r="K286" i="3"/>
  <c r="L286" i="3"/>
  <c r="M286" i="3"/>
  <c r="N286" i="3"/>
  <c r="P286" i="3"/>
  <c r="Q286" i="3"/>
  <c r="R286" i="3"/>
  <c r="S286" i="3"/>
  <c r="T286" i="3"/>
  <c r="U286" i="3"/>
  <c r="V286" i="3"/>
  <c r="W286" i="3"/>
  <c r="A287" i="3"/>
  <c r="B287" i="3"/>
  <c r="I287" i="3"/>
  <c r="J287" i="3"/>
  <c r="K287" i="3"/>
  <c r="L287" i="3"/>
  <c r="M287" i="3"/>
  <c r="N287" i="3"/>
  <c r="P287" i="3"/>
  <c r="Q287" i="3"/>
  <c r="R287" i="3"/>
  <c r="S287" i="3"/>
  <c r="T287" i="3"/>
  <c r="U287" i="3"/>
  <c r="V287" i="3"/>
  <c r="W287" i="3"/>
  <c r="A288" i="3"/>
  <c r="B288" i="3"/>
  <c r="I288" i="3"/>
  <c r="J288" i="3"/>
  <c r="K288" i="3"/>
  <c r="L288" i="3"/>
  <c r="M288" i="3"/>
  <c r="N288" i="3"/>
  <c r="P288" i="3"/>
  <c r="Q288" i="3"/>
  <c r="R288" i="3"/>
  <c r="S288" i="3"/>
  <c r="T288" i="3"/>
  <c r="U288" i="3"/>
  <c r="V288" i="3"/>
  <c r="W288" i="3"/>
  <c r="A289" i="3"/>
  <c r="B289" i="3"/>
  <c r="I289" i="3"/>
  <c r="J289" i="3"/>
  <c r="K289" i="3"/>
  <c r="L289" i="3"/>
  <c r="M289" i="3"/>
  <c r="N289" i="3"/>
  <c r="P289" i="3"/>
  <c r="Q289" i="3"/>
  <c r="R289" i="3"/>
  <c r="S289" i="3"/>
  <c r="T289" i="3"/>
  <c r="U289" i="3"/>
  <c r="V289" i="3"/>
  <c r="W289" i="3"/>
  <c r="A290" i="3"/>
  <c r="B290" i="3"/>
  <c r="I290" i="3"/>
  <c r="J290" i="3"/>
  <c r="K290" i="3"/>
  <c r="L290" i="3"/>
  <c r="M290" i="3"/>
  <c r="N290" i="3"/>
  <c r="P290" i="3"/>
  <c r="Q290" i="3"/>
  <c r="R290" i="3"/>
  <c r="S290" i="3"/>
  <c r="T290" i="3"/>
  <c r="U290" i="3"/>
  <c r="V290" i="3"/>
  <c r="W290" i="3"/>
  <c r="A291" i="3"/>
  <c r="B291" i="3"/>
  <c r="I291" i="3"/>
  <c r="J291" i="3"/>
  <c r="K291" i="3"/>
  <c r="L291" i="3"/>
  <c r="M291" i="3"/>
  <c r="N291" i="3"/>
  <c r="P291" i="3"/>
  <c r="Q291" i="3"/>
  <c r="R291" i="3"/>
  <c r="S291" i="3"/>
  <c r="T291" i="3"/>
  <c r="U291" i="3"/>
  <c r="V291" i="3"/>
  <c r="W291" i="3"/>
  <c r="A292" i="3"/>
  <c r="B292" i="3"/>
  <c r="I292" i="3"/>
  <c r="J292" i="3"/>
  <c r="K292" i="3"/>
  <c r="L292" i="3"/>
  <c r="M292" i="3"/>
  <c r="N292" i="3"/>
  <c r="P292" i="3"/>
  <c r="Q292" i="3"/>
  <c r="R292" i="3"/>
  <c r="S292" i="3"/>
  <c r="T292" i="3"/>
  <c r="U292" i="3"/>
  <c r="V292" i="3"/>
  <c r="W292" i="3"/>
  <c r="A293" i="3"/>
  <c r="B293" i="3"/>
  <c r="I293" i="3"/>
  <c r="J293" i="3"/>
  <c r="K293" i="3"/>
  <c r="L293" i="3"/>
  <c r="M293" i="3"/>
  <c r="N293" i="3"/>
  <c r="P293" i="3"/>
  <c r="Q293" i="3"/>
  <c r="R293" i="3"/>
  <c r="S293" i="3"/>
  <c r="T293" i="3"/>
  <c r="U293" i="3"/>
  <c r="V293" i="3"/>
  <c r="W293" i="3"/>
  <c r="A294" i="3"/>
  <c r="B294" i="3"/>
  <c r="I294" i="3"/>
  <c r="J294" i="3"/>
  <c r="K294" i="3"/>
  <c r="L294" i="3"/>
  <c r="M294" i="3"/>
  <c r="N294" i="3"/>
  <c r="P294" i="3"/>
  <c r="Q294" i="3"/>
  <c r="R294" i="3"/>
  <c r="S294" i="3"/>
  <c r="T294" i="3"/>
  <c r="U294" i="3"/>
  <c r="V294" i="3"/>
  <c r="W294" i="3"/>
  <c r="A295" i="3"/>
  <c r="B295" i="3"/>
  <c r="I295" i="3"/>
  <c r="J295" i="3"/>
  <c r="K295" i="3"/>
  <c r="L295" i="3"/>
  <c r="M295" i="3"/>
  <c r="N295" i="3"/>
  <c r="P295" i="3"/>
  <c r="Q295" i="3"/>
  <c r="R295" i="3"/>
  <c r="S295" i="3"/>
  <c r="T295" i="3"/>
  <c r="U295" i="3"/>
  <c r="V295" i="3"/>
  <c r="W295" i="3"/>
  <c r="A296" i="3"/>
  <c r="B296" i="3"/>
  <c r="I296" i="3"/>
  <c r="J296" i="3"/>
  <c r="K296" i="3"/>
  <c r="L296" i="3"/>
  <c r="M296" i="3"/>
  <c r="N296" i="3"/>
  <c r="P296" i="3"/>
  <c r="Q296" i="3"/>
  <c r="R296" i="3"/>
  <c r="S296" i="3"/>
  <c r="T296" i="3"/>
  <c r="U296" i="3"/>
  <c r="V296" i="3"/>
  <c r="W296" i="3"/>
  <c r="A297" i="3"/>
  <c r="B297" i="3"/>
  <c r="I297" i="3"/>
  <c r="J297" i="3"/>
  <c r="K297" i="3"/>
  <c r="L297" i="3"/>
  <c r="M297" i="3"/>
  <c r="N297" i="3"/>
  <c r="P297" i="3"/>
  <c r="Q297" i="3"/>
  <c r="R297" i="3"/>
  <c r="S297" i="3"/>
  <c r="T297" i="3"/>
  <c r="U297" i="3"/>
  <c r="V297" i="3"/>
  <c r="W297" i="3"/>
  <c r="A298" i="3"/>
  <c r="B298" i="3"/>
  <c r="I298" i="3"/>
  <c r="J298" i="3"/>
  <c r="K298" i="3"/>
  <c r="L298" i="3"/>
  <c r="M298" i="3"/>
  <c r="N298" i="3"/>
  <c r="P298" i="3"/>
  <c r="Q298" i="3"/>
  <c r="R298" i="3"/>
  <c r="S298" i="3"/>
  <c r="T298" i="3"/>
  <c r="U298" i="3"/>
  <c r="V298" i="3"/>
  <c r="W298" i="3"/>
  <c r="A299" i="3"/>
  <c r="B299" i="3"/>
  <c r="I299" i="3"/>
  <c r="J299" i="3"/>
  <c r="K299" i="3"/>
  <c r="L299" i="3"/>
  <c r="M299" i="3"/>
  <c r="N299" i="3"/>
  <c r="P299" i="3"/>
  <c r="Q299" i="3"/>
  <c r="R299" i="3"/>
  <c r="S299" i="3"/>
  <c r="T299" i="3"/>
  <c r="U299" i="3"/>
  <c r="V299" i="3"/>
  <c r="W299" i="3"/>
  <c r="A300" i="3"/>
  <c r="B300" i="3"/>
  <c r="I300" i="3"/>
  <c r="J300" i="3"/>
  <c r="K300" i="3"/>
  <c r="L300" i="3"/>
  <c r="M300" i="3"/>
  <c r="N300" i="3"/>
  <c r="P300" i="3"/>
  <c r="Q300" i="3"/>
  <c r="R300" i="3"/>
  <c r="S300" i="3"/>
  <c r="T300" i="3"/>
  <c r="U300" i="3"/>
  <c r="V300" i="3"/>
  <c r="W300" i="3"/>
  <c r="A301" i="3"/>
  <c r="B301" i="3"/>
  <c r="I301" i="3"/>
  <c r="J301" i="3"/>
  <c r="K301" i="3"/>
  <c r="L301" i="3"/>
  <c r="M301" i="3"/>
  <c r="N301" i="3"/>
  <c r="P301" i="3"/>
  <c r="Q301" i="3"/>
  <c r="R301" i="3"/>
  <c r="S301" i="3"/>
  <c r="T301" i="3"/>
  <c r="U301" i="3"/>
  <c r="V301" i="3"/>
  <c r="W301" i="3"/>
  <c r="A302" i="3"/>
  <c r="B302" i="3"/>
  <c r="I302" i="3"/>
  <c r="J302" i="3"/>
  <c r="K302" i="3"/>
  <c r="L302" i="3"/>
  <c r="M302" i="3"/>
  <c r="N302" i="3"/>
  <c r="P302" i="3"/>
  <c r="Q302" i="3"/>
  <c r="R302" i="3"/>
  <c r="S302" i="3"/>
  <c r="T302" i="3"/>
  <c r="U302" i="3"/>
  <c r="V302" i="3"/>
  <c r="W302" i="3"/>
  <c r="A303" i="3"/>
  <c r="B303" i="3"/>
  <c r="I303" i="3"/>
  <c r="J303" i="3"/>
  <c r="K303" i="3"/>
  <c r="L303" i="3"/>
  <c r="M303" i="3"/>
  <c r="N303" i="3"/>
  <c r="P303" i="3"/>
  <c r="Q303" i="3"/>
  <c r="R303" i="3"/>
  <c r="S303" i="3"/>
  <c r="T303" i="3"/>
  <c r="U303" i="3"/>
  <c r="V303" i="3"/>
  <c r="W303" i="3"/>
  <c r="A304" i="3"/>
  <c r="B304" i="3"/>
  <c r="I304" i="3"/>
  <c r="J304" i="3"/>
  <c r="K304" i="3"/>
  <c r="L304" i="3"/>
  <c r="M304" i="3"/>
  <c r="N304" i="3"/>
  <c r="P304" i="3"/>
  <c r="Q304" i="3"/>
  <c r="R304" i="3"/>
  <c r="S304" i="3"/>
  <c r="T304" i="3"/>
  <c r="U304" i="3"/>
  <c r="V304" i="3"/>
  <c r="W304" i="3"/>
  <c r="A305" i="3"/>
  <c r="B305" i="3"/>
  <c r="I305" i="3"/>
  <c r="J305" i="3"/>
  <c r="K305" i="3"/>
  <c r="L305" i="3"/>
  <c r="M305" i="3"/>
  <c r="N305" i="3"/>
  <c r="P305" i="3"/>
  <c r="Q305" i="3"/>
  <c r="R305" i="3"/>
  <c r="S305" i="3"/>
  <c r="T305" i="3"/>
  <c r="U305" i="3"/>
  <c r="V305" i="3"/>
  <c r="W305" i="3"/>
  <c r="A306" i="3"/>
  <c r="B306" i="3"/>
  <c r="I306" i="3"/>
  <c r="J306" i="3"/>
  <c r="K306" i="3"/>
  <c r="L306" i="3"/>
  <c r="M306" i="3"/>
  <c r="N306" i="3"/>
  <c r="P306" i="3"/>
  <c r="Q306" i="3"/>
  <c r="R306" i="3"/>
  <c r="S306" i="3"/>
  <c r="T306" i="3"/>
  <c r="U306" i="3"/>
  <c r="V306" i="3"/>
  <c r="W306" i="3"/>
  <c r="A307" i="3"/>
  <c r="B307" i="3"/>
  <c r="I307" i="3"/>
  <c r="J307" i="3"/>
  <c r="K307" i="3"/>
  <c r="L307" i="3"/>
  <c r="M307" i="3"/>
  <c r="N307" i="3"/>
  <c r="P307" i="3"/>
  <c r="Q307" i="3"/>
  <c r="R307" i="3"/>
  <c r="S307" i="3"/>
  <c r="T307" i="3"/>
  <c r="U307" i="3"/>
  <c r="V307" i="3"/>
  <c r="W307" i="3"/>
  <c r="A308" i="3"/>
  <c r="B308" i="3"/>
  <c r="I308" i="3"/>
  <c r="J308" i="3"/>
  <c r="K308" i="3"/>
  <c r="L308" i="3"/>
  <c r="M308" i="3"/>
  <c r="N308" i="3"/>
  <c r="P308" i="3"/>
  <c r="Q308" i="3"/>
  <c r="R308" i="3"/>
  <c r="S308" i="3"/>
  <c r="T308" i="3"/>
  <c r="U308" i="3"/>
  <c r="V308" i="3"/>
  <c r="W308" i="3"/>
  <c r="A309" i="3"/>
  <c r="B309" i="3"/>
  <c r="I309" i="3"/>
  <c r="J309" i="3"/>
  <c r="K309" i="3"/>
  <c r="L309" i="3"/>
  <c r="M309" i="3"/>
  <c r="N309" i="3"/>
  <c r="P309" i="3"/>
  <c r="Q309" i="3"/>
  <c r="R309" i="3"/>
  <c r="S309" i="3"/>
  <c r="T309" i="3"/>
  <c r="U309" i="3"/>
  <c r="V309" i="3"/>
  <c r="W309" i="3"/>
  <c r="A310" i="3"/>
  <c r="B310" i="3"/>
  <c r="I310" i="3"/>
  <c r="J310" i="3"/>
  <c r="K310" i="3"/>
  <c r="L310" i="3"/>
  <c r="M310" i="3"/>
  <c r="N310" i="3"/>
  <c r="P310" i="3"/>
  <c r="Q310" i="3"/>
  <c r="R310" i="3"/>
  <c r="S310" i="3"/>
  <c r="T310" i="3"/>
  <c r="U310" i="3"/>
  <c r="V310" i="3"/>
  <c r="W310" i="3"/>
  <c r="A311" i="3"/>
  <c r="B311" i="3"/>
  <c r="I311" i="3"/>
  <c r="J311" i="3"/>
  <c r="K311" i="3"/>
  <c r="L311" i="3"/>
  <c r="M311" i="3"/>
  <c r="N311" i="3"/>
  <c r="P311" i="3"/>
  <c r="Q311" i="3"/>
  <c r="R311" i="3"/>
  <c r="S311" i="3"/>
  <c r="T311" i="3"/>
  <c r="U311" i="3"/>
  <c r="V311" i="3"/>
  <c r="W311" i="3"/>
  <c r="A312" i="3"/>
  <c r="B312" i="3"/>
  <c r="I312" i="3"/>
  <c r="J312" i="3"/>
  <c r="K312" i="3"/>
  <c r="L312" i="3"/>
  <c r="M312" i="3"/>
  <c r="N312" i="3"/>
  <c r="P312" i="3"/>
  <c r="Q312" i="3"/>
  <c r="R312" i="3"/>
  <c r="S312" i="3"/>
  <c r="T312" i="3"/>
  <c r="U312" i="3"/>
  <c r="V312" i="3"/>
  <c r="W312" i="3"/>
  <c r="A313" i="3"/>
  <c r="B313" i="3"/>
  <c r="I313" i="3"/>
  <c r="J313" i="3"/>
  <c r="K313" i="3"/>
  <c r="L313" i="3"/>
  <c r="M313" i="3"/>
  <c r="N313" i="3"/>
  <c r="P313" i="3"/>
  <c r="Q313" i="3"/>
  <c r="R313" i="3"/>
  <c r="S313" i="3"/>
  <c r="T313" i="3"/>
  <c r="U313" i="3"/>
  <c r="V313" i="3"/>
  <c r="W313" i="3"/>
  <c r="A314" i="3"/>
  <c r="B314" i="3"/>
  <c r="I314" i="3"/>
  <c r="J314" i="3"/>
  <c r="K314" i="3"/>
  <c r="L314" i="3"/>
  <c r="M314" i="3"/>
  <c r="N314" i="3"/>
  <c r="P314" i="3"/>
  <c r="Q314" i="3"/>
  <c r="R314" i="3"/>
  <c r="S314" i="3"/>
  <c r="T314" i="3"/>
  <c r="U314" i="3"/>
  <c r="V314" i="3"/>
  <c r="W314" i="3"/>
  <c r="A315" i="3"/>
  <c r="B315" i="3"/>
  <c r="I315" i="3"/>
  <c r="J315" i="3"/>
  <c r="K315" i="3"/>
  <c r="L315" i="3"/>
  <c r="M315" i="3"/>
  <c r="N315" i="3"/>
  <c r="P315" i="3"/>
  <c r="Q315" i="3"/>
  <c r="R315" i="3"/>
  <c r="S315" i="3"/>
  <c r="T315" i="3"/>
  <c r="U315" i="3"/>
  <c r="V315" i="3"/>
  <c r="W315" i="3"/>
  <c r="A316" i="3"/>
  <c r="B316" i="3"/>
  <c r="I316" i="3"/>
  <c r="J316" i="3"/>
  <c r="K316" i="3"/>
  <c r="L316" i="3"/>
  <c r="M316" i="3"/>
  <c r="N316" i="3"/>
  <c r="P316" i="3"/>
  <c r="Q316" i="3"/>
  <c r="R316" i="3"/>
  <c r="S316" i="3"/>
  <c r="T316" i="3"/>
  <c r="U316" i="3"/>
  <c r="V316" i="3"/>
  <c r="W316" i="3"/>
  <c r="A317" i="3"/>
  <c r="B317" i="3"/>
  <c r="I317" i="3"/>
  <c r="J317" i="3"/>
  <c r="K317" i="3"/>
  <c r="L317" i="3"/>
  <c r="M317" i="3"/>
  <c r="N317" i="3"/>
  <c r="P317" i="3"/>
  <c r="Q317" i="3"/>
  <c r="R317" i="3"/>
  <c r="S317" i="3"/>
  <c r="T317" i="3"/>
  <c r="U317" i="3"/>
  <c r="V317" i="3"/>
  <c r="W317" i="3"/>
  <c r="A318" i="3"/>
  <c r="B318" i="3"/>
  <c r="I318" i="3"/>
  <c r="J318" i="3"/>
  <c r="K318" i="3"/>
  <c r="L318" i="3"/>
  <c r="M318" i="3"/>
  <c r="N318" i="3"/>
  <c r="P318" i="3"/>
  <c r="Q318" i="3"/>
  <c r="R318" i="3"/>
  <c r="S318" i="3"/>
  <c r="T318" i="3"/>
  <c r="U318" i="3"/>
  <c r="V318" i="3"/>
  <c r="W318" i="3"/>
  <c r="A319" i="3"/>
  <c r="B319" i="3"/>
  <c r="I319" i="3"/>
  <c r="J319" i="3"/>
  <c r="K319" i="3"/>
  <c r="L319" i="3"/>
  <c r="M319" i="3"/>
  <c r="N319" i="3"/>
  <c r="P319" i="3"/>
  <c r="Q319" i="3"/>
  <c r="R319" i="3"/>
  <c r="S319" i="3"/>
  <c r="T319" i="3"/>
  <c r="U319" i="3"/>
  <c r="V319" i="3"/>
  <c r="W319" i="3"/>
  <c r="A320" i="3"/>
  <c r="B320" i="3"/>
  <c r="I320" i="3"/>
  <c r="J320" i="3"/>
  <c r="K320" i="3"/>
  <c r="L320" i="3"/>
  <c r="M320" i="3"/>
  <c r="N320" i="3"/>
  <c r="P320" i="3"/>
  <c r="Q320" i="3"/>
  <c r="R320" i="3"/>
  <c r="S320" i="3"/>
  <c r="T320" i="3"/>
  <c r="U320" i="3"/>
  <c r="V320" i="3"/>
  <c r="W320" i="3"/>
  <c r="A321" i="3"/>
  <c r="B321" i="3"/>
  <c r="I321" i="3"/>
  <c r="J321" i="3"/>
  <c r="K321" i="3"/>
  <c r="L321" i="3"/>
  <c r="M321" i="3"/>
  <c r="N321" i="3"/>
  <c r="P321" i="3"/>
  <c r="Q321" i="3"/>
  <c r="R321" i="3"/>
  <c r="S321" i="3"/>
  <c r="T321" i="3"/>
  <c r="U321" i="3"/>
  <c r="V321" i="3"/>
  <c r="W321" i="3"/>
  <c r="A322" i="3"/>
  <c r="B322" i="3"/>
  <c r="I322" i="3"/>
  <c r="J322" i="3"/>
  <c r="K322" i="3"/>
  <c r="L322" i="3"/>
  <c r="M322" i="3"/>
  <c r="N322" i="3"/>
  <c r="P322" i="3"/>
  <c r="Q322" i="3"/>
  <c r="R322" i="3"/>
  <c r="S322" i="3"/>
  <c r="T322" i="3"/>
  <c r="U322" i="3"/>
  <c r="V322" i="3"/>
  <c r="W322" i="3"/>
  <c r="A323" i="3"/>
  <c r="B323" i="3"/>
  <c r="I323" i="3"/>
  <c r="J323" i="3"/>
  <c r="K323" i="3"/>
  <c r="L323" i="3"/>
  <c r="M323" i="3"/>
  <c r="N323" i="3"/>
  <c r="P323" i="3"/>
  <c r="Q323" i="3"/>
  <c r="R323" i="3"/>
  <c r="S323" i="3"/>
  <c r="T323" i="3"/>
  <c r="U323" i="3"/>
  <c r="V323" i="3"/>
  <c r="W323" i="3"/>
  <c r="A324" i="3"/>
  <c r="B324" i="3"/>
  <c r="I324" i="3"/>
  <c r="J324" i="3"/>
  <c r="K324" i="3"/>
  <c r="L324" i="3"/>
  <c r="M324" i="3"/>
  <c r="N324" i="3"/>
  <c r="P324" i="3"/>
  <c r="Q324" i="3"/>
  <c r="R324" i="3"/>
  <c r="S324" i="3"/>
  <c r="T324" i="3"/>
  <c r="U324" i="3"/>
  <c r="V324" i="3"/>
  <c r="W324" i="3"/>
  <c r="A325" i="3"/>
  <c r="B325" i="3"/>
  <c r="I325" i="3"/>
  <c r="J325" i="3"/>
  <c r="K325" i="3"/>
  <c r="L325" i="3"/>
  <c r="M325" i="3"/>
  <c r="N325" i="3"/>
  <c r="P325" i="3"/>
  <c r="Q325" i="3"/>
  <c r="R325" i="3"/>
  <c r="S325" i="3"/>
  <c r="T325" i="3"/>
  <c r="U325" i="3"/>
  <c r="V325" i="3"/>
  <c r="W325" i="3"/>
  <c r="A326" i="3"/>
  <c r="B326" i="3"/>
  <c r="I326" i="3"/>
  <c r="J326" i="3"/>
  <c r="K326" i="3"/>
  <c r="L326" i="3"/>
  <c r="M326" i="3"/>
  <c r="N326" i="3"/>
  <c r="P326" i="3"/>
  <c r="Q326" i="3"/>
  <c r="R326" i="3"/>
  <c r="S326" i="3"/>
  <c r="T326" i="3"/>
  <c r="U326" i="3"/>
  <c r="V326" i="3"/>
  <c r="W326" i="3"/>
  <c r="A327" i="3"/>
  <c r="B327" i="3"/>
  <c r="I327" i="3"/>
  <c r="J327" i="3"/>
  <c r="K327" i="3"/>
  <c r="L327" i="3"/>
  <c r="M327" i="3"/>
  <c r="N327" i="3"/>
  <c r="P327" i="3"/>
  <c r="Q327" i="3"/>
  <c r="R327" i="3"/>
  <c r="S327" i="3"/>
  <c r="T327" i="3"/>
  <c r="U327" i="3"/>
  <c r="V327" i="3"/>
  <c r="W327" i="3"/>
  <c r="A328" i="3"/>
  <c r="B328" i="3"/>
  <c r="I328" i="3"/>
  <c r="J328" i="3"/>
  <c r="K328" i="3"/>
  <c r="L328" i="3"/>
  <c r="M328" i="3"/>
  <c r="N328" i="3"/>
  <c r="P328" i="3"/>
  <c r="Q328" i="3"/>
  <c r="R328" i="3"/>
  <c r="S328" i="3"/>
  <c r="T328" i="3"/>
  <c r="U328" i="3"/>
  <c r="V328" i="3"/>
  <c r="W328" i="3"/>
  <c r="A329" i="3"/>
  <c r="B329" i="3"/>
  <c r="I329" i="3"/>
  <c r="J329" i="3"/>
  <c r="K329" i="3"/>
  <c r="L329" i="3"/>
  <c r="M329" i="3"/>
  <c r="N329" i="3"/>
  <c r="P329" i="3"/>
  <c r="Q329" i="3"/>
  <c r="R329" i="3"/>
  <c r="S329" i="3"/>
  <c r="T329" i="3"/>
  <c r="U329" i="3"/>
  <c r="V329" i="3"/>
  <c r="W329" i="3"/>
  <c r="A330" i="3"/>
  <c r="B330" i="3"/>
  <c r="I330" i="3"/>
  <c r="J330" i="3"/>
  <c r="K330" i="3"/>
  <c r="L330" i="3"/>
  <c r="M330" i="3"/>
  <c r="N330" i="3"/>
  <c r="P330" i="3"/>
  <c r="Q330" i="3"/>
  <c r="R330" i="3"/>
  <c r="S330" i="3"/>
  <c r="T330" i="3"/>
  <c r="U330" i="3"/>
  <c r="V330" i="3"/>
  <c r="W330" i="3"/>
  <c r="A331" i="3"/>
  <c r="B331" i="3"/>
  <c r="I331" i="3"/>
  <c r="J331" i="3"/>
  <c r="K331" i="3"/>
  <c r="L331" i="3"/>
  <c r="M331" i="3"/>
  <c r="N331" i="3"/>
  <c r="P331" i="3"/>
  <c r="Q331" i="3"/>
  <c r="R331" i="3"/>
  <c r="S331" i="3"/>
  <c r="T331" i="3"/>
  <c r="U331" i="3"/>
  <c r="V331" i="3"/>
  <c r="W331" i="3"/>
  <c r="A332" i="3"/>
  <c r="B332" i="3"/>
  <c r="I332" i="3"/>
  <c r="J332" i="3"/>
  <c r="K332" i="3"/>
  <c r="L332" i="3"/>
  <c r="M332" i="3"/>
  <c r="N332" i="3"/>
  <c r="P332" i="3"/>
  <c r="Q332" i="3"/>
  <c r="R332" i="3"/>
  <c r="S332" i="3"/>
  <c r="T332" i="3"/>
  <c r="U332" i="3"/>
  <c r="V332" i="3"/>
  <c r="W332" i="3"/>
  <c r="A333" i="3"/>
  <c r="B333" i="3"/>
  <c r="I333" i="3"/>
  <c r="J333" i="3"/>
  <c r="K333" i="3"/>
  <c r="L333" i="3"/>
  <c r="M333" i="3"/>
  <c r="N333" i="3"/>
  <c r="P333" i="3"/>
  <c r="Q333" i="3"/>
  <c r="R333" i="3"/>
  <c r="S333" i="3"/>
  <c r="T333" i="3"/>
  <c r="U333" i="3"/>
  <c r="V333" i="3"/>
  <c r="W333" i="3"/>
  <c r="A334" i="3"/>
  <c r="B334" i="3"/>
  <c r="I334" i="3"/>
  <c r="J334" i="3"/>
  <c r="K334" i="3"/>
  <c r="L334" i="3"/>
  <c r="M334" i="3"/>
  <c r="N334" i="3"/>
  <c r="P334" i="3"/>
  <c r="Q334" i="3"/>
  <c r="R334" i="3"/>
  <c r="S334" i="3"/>
  <c r="T334" i="3"/>
  <c r="U334" i="3"/>
  <c r="V334" i="3"/>
  <c r="W334" i="3"/>
  <c r="A335" i="3"/>
  <c r="B335" i="3"/>
  <c r="I335" i="3"/>
  <c r="J335" i="3"/>
  <c r="K335" i="3"/>
  <c r="L335" i="3"/>
  <c r="M335" i="3"/>
  <c r="N335" i="3"/>
  <c r="P335" i="3"/>
  <c r="Q335" i="3"/>
  <c r="R335" i="3"/>
  <c r="S335" i="3"/>
  <c r="T335" i="3"/>
  <c r="U335" i="3"/>
  <c r="V335" i="3"/>
  <c r="W335" i="3"/>
  <c r="A336" i="3"/>
  <c r="B336" i="3"/>
  <c r="I336" i="3"/>
  <c r="J336" i="3"/>
  <c r="K336" i="3"/>
  <c r="L336" i="3"/>
  <c r="M336" i="3"/>
  <c r="N336" i="3"/>
  <c r="P336" i="3"/>
  <c r="Q336" i="3"/>
  <c r="R336" i="3"/>
  <c r="S336" i="3"/>
  <c r="T336" i="3"/>
  <c r="U336" i="3"/>
  <c r="V336" i="3"/>
  <c r="W336" i="3"/>
  <c r="A337" i="3"/>
  <c r="B337" i="3"/>
  <c r="I337" i="3"/>
  <c r="J337" i="3"/>
  <c r="K337" i="3"/>
  <c r="L337" i="3"/>
  <c r="M337" i="3"/>
  <c r="N337" i="3"/>
  <c r="P337" i="3"/>
  <c r="Q337" i="3"/>
  <c r="R337" i="3"/>
  <c r="S337" i="3"/>
  <c r="T337" i="3"/>
  <c r="U337" i="3"/>
  <c r="V337" i="3"/>
  <c r="W337" i="3"/>
  <c r="A338" i="3"/>
  <c r="B338" i="3"/>
  <c r="I338" i="3"/>
  <c r="J338" i="3"/>
  <c r="K338" i="3"/>
  <c r="L338" i="3"/>
  <c r="M338" i="3"/>
  <c r="N338" i="3"/>
  <c r="P338" i="3"/>
  <c r="Q338" i="3"/>
  <c r="R338" i="3"/>
  <c r="S338" i="3"/>
  <c r="T338" i="3"/>
  <c r="U338" i="3"/>
  <c r="V338" i="3"/>
  <c r="W338" i="3"/>
  <c r="A339" i="3"/>
  <c r="B339" i="3"/>
  <c r="I339" i="3"/>
  <c r="J339" i="3"/>
  <c r="K339" i="3"/>
  <c r="L339" i="3"/>
  <c r="M339" i="3"/>
  <c r="N339" i="3"/>
  <c r="P339" i="3"/>
  <c r="Q339" i="3"/>
  <c r="R339" i="3"/>
  <c r="S339" i="3"/>
  <c r="T339" i="3"/>
  <c r="U339" i="3"/>
  <c r="V339" i="3"/>
  <c r="W339" i="3"/>
  <c r="A340" i="3"/>
  <c r="B340" i="3"/>
  <c r="I340" i="3"/>
  <c r="J340" i="3"/>
  <c r="K340" i="3"/>
  <c r="L340" i="3"/>
  <c r="M340" i="3"/>
  <c r="N340" i="3"/>
  <c r="P340" i="3"/>
  <c r="Q340" i="3"/>
  <c r="R340" i="3"/>
  <c r="S340" i="3"/>
  <c r="T340" i="3"/>
  <c r="U340" i="3"/>
  <c r="V340" i="3"/>
  <c r="W340" i="3"/>
  <c r="A341" i="3"/>
  <c r="B341" i="3"/>
  <c r="I341" i="3"/>
  <c r="J341" i="3"/>
  <c r="K341" i="3"/>
  <c r="L341" i="3"/>
  <c r="M341" i="3"/>
  <c r="N341" i="3"/>
  <c r="P341" i="3"/>
  <c r="Q341" i="3"/>
  <c r="R341" i="3"/>
  <c r="S341" i="3"/>
  <c r="T341" i="3"/>
  <c r="U341" i="3"/>
  <c r="V341" i="3"/>
  <c r="W341" i="3"/>
  <c r="A342" i="3"/>
  <c r="B342" i="3"/>
  <c r="I342" i="3"/>
  <c r="J342" i="3"/>
  <c r="K342" i="3"/>
  <c r="L342" i="3"/>
  <c r="M342" i="3"/>
  <c r="N342" i="3"/>
  <c r="P342" i="3"/>
  <c r="Q342" i="3"/>
  <c r="R342" i="3"/>
  <c r="S342" i="3"/>
  <c r="T342" i="3"/>
  <c r="U342" i="3"/>
  <c r="V342" i="3"/>
  <c r="W342" i="3"/>
  <c r="A343" i="3"/>
  <c r="B343" i="3"/>
  <c r="I343" i="3"/>
  <c r="J343" i="3"/>
  <c r="K343" i="3"/>
  <c r="L343" i="3"/>
  <c r="M343" i="3"/>
  <c r="N343" i="3"/>
  <c r="P343" i="3"/>
  <c r="Q343" i="3"/>
  <c r="R343" i="3"/>
  <c r="S343" i="3"/>
  <c r="T343" i="3"/>
  <c r="U343" i="3"/>
  <c r="V343" i="3"/>
  <c r="W343" i="3"/>
  <c r="A344" i="3"/>
  <c r="B344" i="3"/>
  <c r="I344" i="3"/>
  <c r="J344" i="3"/>
  <c r="K344" i="3"/>
  <c r="L344" i="3"/>
  <c r="M344" i="3"/>
  <c r="N344" i="3"/>
  <c r="P344" i="3"/>
  <c r="Q344" i="3"/>
  <c r="R344" i="3"/>
  <c r="S344" i="3"/>
  <c r="T344" i="3"/>
  <c r="U344" i="3"/>
  <c r="V344" i="3"/>
  <c r="W344" i="3"/>
  <c r="A345" i="3"/>
  <c r="B345" i="3"/>
  <c r="I345" i="3"/>
  <c r="J345" i="3"/>
  <c r="K345" i="3"/>
  <c r="L345" i="3"/>
  <c r="M345" i="3"/>
  <c r="N345" i="3"/>
  <c r="P345" i="3"/>
  <c r="Q345" i="3"/>
  <c r="R345" i="3"/>
  <c r="S345" i="3"/>
  <c r="T345" i="3"/>
  <c r="U345" i="3"/>
  <c r="V345" i="3"/>
  <c r="W345" i="3"/>
  <c r="A346" i="3"/>
  <c r="B346" i="3"/>
  <c r="I346" i="3"/>
  <c r="J346" i="3"/>
  <c r="K346" i="3"/>
  <c r="L346" i="3"/>
  <c r="M346" i="3"/>
  <c r="N346" i="3"/>
  <c r="P346" i="3"/>
  <c r="Q346" i="3"/>
  <c r="R346" i="3"/>
  <c r="S346" i="3"/>
  <c r="T346" i="3"/>
  <c r="U346" i="3"/>
  <c r="V346" i="3"/>
  <c r="W346" i="3"/>
  <c r="A347" i="3"/>
  <c r="B347" i="3"/>
  <c r="I347" i="3"/>
  <c r="J347" i="3"/>
  <c r="K347" i="3"/>
  <c r="L347" i="3"/>
  <c r="M347" i="3"/>
  <c r="N347" i="3"/>
  <c r="P347" i="3"/>
  <c r="Q347" i="3"/>
  <c r="R347" i="3"/>
  <c r="S347" i="3"/>
  <c r="T347" i="3"/>
  <c r="U347" i="3"/>
  <c r="V347" i="3"/>
  <c r="W347" i="3"/>
  <c r="A348" i="3"/>
  <c r="B348" i="3"/>
  <c r="I348" i="3"/>
  <c r="J348" i="3"/>
  <c r="K348" i="3"/>
  <c r="L348" i="3"/>
  <c r="M348" i="3"/>
  <c r="N348" i="3"/>
  <c r="P348" i="3"/>
  <c r="Q348" i="3"/>
  <c r="R348" i="3"/>
  <c r="S348" i="3"/>
  <c r="T348" i="3"/>
  <c r="U348" i="3"/>
  <c r="V348" i="3"/>
  <c r="W348" i="3"/>
  <c r="A349" i="3"/>
  <c r="B349" i="3"/>
  <c r="I349" i="3"/>
  <c r="J349" i="3"/>
  <c r="K349" i="3"/>
  <c r="L349" i="3"/>
  <c r="M349" i="3"/>
  <c r="N349" i="3"/>
  <c r="P349" i="3"/>
  <c r="Q349" i="3"/>
  <c r="R349" i="3"/>
  <c r="S349" i="3"/>
  <c r="T349" i="3"/>
  <c r="U349" i="3"/>
  <c r="V349" i="3"/>
  <c r="W349" i="3"/>
  <c r="A350" i="3"/>
  <c r="B350" i="3"/>
  <c r="I350" i="3"/>
  <c r="J350" i="3"/>
  <c r="K350" i="3"/>
  <c r="L350" i="3"/>
  <c r="M350" i="3"/>
  <c r="N350" i="3"/>
  <c r="P350" i="3"/>
  <c r="Q350" i="3"/>
  <c r="R350" i="3"/>
  <c r="S350" i="3"/>
  <c r="T350" i="3"/>
  <c r="U350" i="3"/>
  <c r="V350" i="3"/>
  <c r="W350" i="3"/>
  <c r="A351" i="3"/>
  <c r="B351" i="3"/>
  <c r="I351" i="3"/>
  <c r="J351" i="3"/>
  <c r="K351" i="3"/>
  <c r="L351" i="3"/>
  <c r="M351" i="3"/>
  <c r="N351" i="3"/>
  <c r="P351" i="3"/>
  <c r="Q351" i="3"/>
  <c r="R351" i="3"/>
  <c r="S351" i="3"/>
  <c r="T351" i="3"/>
  <c r="U351" i="3"/>
  <c r="V351" i="3"/>
  <c r="W351" i="3"/>
  <c r="A352" i="3"/>
  <c r="B352" i="3"/>
  <c r="I352" i="3"/>
  <c r="J352" i="3"/>
  <c r="K352" i="3"/>
  <c r="L352" i="3"/>
  <c r="M352" i="3"/>
  <c r="N352" i="3"/>
  <c r="P352" i="3"/>
  <c r="Q352" i="3"/>
  <c r="R352" i="3"/>
  <c r="S352" i="3"/>
  <c r="T352" i="3"/>
  <c r="U352" i="3"/>
  <c r="V352" i="3"/>
  <c r="W352" i="3"/>
  <c r="A353" i="3"/>
  <c r="B353" i="3"/>
  <c r="I353" i="3"/>
  <c r="J353" i="3"/>
  <c r="K353" i="3"/>
  <c r="L353" i="3"/>
  <c r="M353" i="3"/>
  <c r="N353" i="3"/>
  <c r="P353" i="3"/>
  <c r="Q353" i="3"/>
  <c r="R353" i="3"/>
  <c r="S353" i="3"/>
  <c r="T353" i="3"/>
  <c r="U353" i="3"/>
  <c r="V353" i="3"/>
  <c r="W353" i="3"/>
  <c r="A354" i="3"/>
  <c r="B354" i="3"/>
  <c r="I354" i="3"/>
  <c r="J354" i="3"/>
  <c r="K354" i="3"/>
  <c r="L354" i="3"/>
  <c r="M354" i="3"/>
  <c r="N354" i="3"/>
  <c r="P354" i="3"/>
  <c r="Q354" i="3"/>
  <c r="R354" i="3"/>
  <c r="S354" i="3"/>
  <c r="T354" i="3"/>
  <c r="U354" i="3"/>
  <c r="V354" i="3"/>
  <c r="W354" i="3"/>
  <c r="A355" i="3"/>
  <c r="B355" i="3"/>
  <c r="I355" i="3"/>
  <c r="J355" i="3"/>
  <c r="K355" i="3"/>
  <c r="L355" i="3"/>
  <c r="M355" i="3"/>
  <c r="N355" i="3"/>
  <c r="P355" i="3"/>
  <c r="Q355" i="3"/>
  <c r="R355" i="3"/>
  <c r="S355" i="3"/>
  <c r="T355" i="3"/>
  <c r="U355" i="3"/>
  <c r="V355" i="3"/>
  <c r="W355" i="3"/>
  <c r="A356" i="3"/>
  <c r="B356" i="3"/>
  <c r="I356" i="3"/>
  <c r="J356" i="3"/>
  <c r="K356" i="3"/>
  <c r="L356" i="3"/>
  <c r="M356" i="3"/>
  <c r="N356" i="3"/>
  <c r="P356" i="3"/>
  <c r="Q356" i="3"/>
  <c r="R356" i="3"/>
  <c r="S356" i="3"/>
  <c r="T356" i="3"/>
  <c r="U356" i="3"/>
  <c r="V356" i="3"/>
  <c r="W356" i="3"/>
  <c r="A357" i="3"/>
  <c r="B357" i="3"/>
  <c r="I357" i="3"/>
  <c r="J357" i="3"/>
  <c r="K357" i="3"/>
  <c r="L357" i="3"/>
  <c r="M357" i="3"/>
  <c r="N357" i="3"/>
  <c r="P357" i="3"/>
  <c r="Q357" i="3"/>
  <c r="R357" i="3"/>
  <c r="S357" i="3"/>
  <c r="T357" i="3"/>
  <c r="U357" i="3"/>
  <c r="V357" i="3"/>
  <c r="W357" i="3"/>
  <c r="A358" i="3"/>
  <c r="B358" i="3"/>
  <c r="I358" i="3"/>
  <c r="J358" i="3"/>
  <c r="K358" i="3"/>
  <c r="L358" i="3"/>
  <c r="M358" i="3"/>
  <c r="N358" i="3"/>
  <c r="P358" i="3"/>
  <c r="Q358" i="3"/>
  <c r="R358" i="3"/>
  <c r="S358" i="3"/>
  <c r="T358" i="3"/>
  <c r="U358" i="3"/>
  <c r="V358" i="3"/>
  <c r="W358" i="3"/>
  <c r="A359" i="3"/>
  <c r="B359" i="3"/>
  <c r="I359" i="3"/>
  <c r="J359" i="3"/>
  <c r="K359" i="3"/>
  <c r="L359" i="3"/>
  <c r="M359" i="3"/>
  <c r="N359" i="3"/>
  <c r="P359" i="3"/>
  <c r="Q359" i="3"/>
  <c r="R359" i="3"/>
  <c r="S359" i="3"/>
  <c r="T359" i="3"/>
  <c r="U359" i="3"/>
  <c r="V359" i="3"/>
  <c r="W359" i="3"/>
  <c r="A360" i="3"/>
  <c r="B360" i="3"/>
  <c r="I360" i="3"/>
  <c r="J360" i="3"/>
  <c r="K360" i="3"/>
  <c r="L360" i="3"/>
  <c r="M360" i="3"/>
  <c r="N360" i="3"/>
  <c r="P360" i="3"/>
  <c r="Q360" i="3"/>
  <c r="R360" i="3"/>
  <c r="S360" i="3"/>
  <c r="T360" i="3"/>
  <c r="U360" i="3"/>
  <c r="V360" i="3"/>
  <c r="W360" i="3"/>
  <c r="A361" i="3"/>
  <c r="B361" i="3"/>
  <c r="I361" i="3"/>
  <c r="J361" i="3"/>
  <c r="K361" i="3"/>
  <c r="L361" i="3"/>
  <c r="M361" i="3"/>
  <c r="N361" i="3"/>
  <c r="P361" i="3"/>
  <c r="Q361" i="3"/>
  <c r="R361" i="3"/>
  <c r="S361" i="3"/>
  <c r="T361" i="3"/>
  <c r="U361" i="3"/>
  <c r="V361" i="3"/>
  <c r="W361" i="3"/>
  <c r="A362" i="3"/>
  <c r="B362" i="3"/>
  <c r="I362" i="3"/>
  <c r="J362" i="3"/>
  <c r="K362" i="3"/>
  <c r="L362" i="3"/>
  <c r="M362" i="3"/>
  <c r="N362" i="3"/>
  <c r="P362" i="3"/>
  <c r="Q362" i="3"/>
  <c r="R362" i="3"/>
  <c r="S362" i="3"/>
  <c r="T362" i="3"/>
  <c r="U362" i="3"/>
  <c r="V362" i="3"/>
  <c r="W362" i="3"/>
  <c r="A363" i="3"/>
  <c r="B363" i="3"/>
  <c r="I363" i="3"/>
  <c r="J363" i="3"/>
  <c r="K363" i="3"/>
  <c r="L363" i="3"/>
  <c r="M363" i="3"/>
  <c r="N363" i="3"/>
  <c r="P363" i="3"/>
  <c r="Q363" i="3"/>
  <c r="R363" i="3"/>
  <c r="S363" i="3"/>
  <c r="T363" i="3"/>
  <c r="U363" i="3"/>
  <c r="V363" i="3"/>
  <c r="W363" i="3"/>
  <c r="A364" i="3"/>
  <c r="B364" i="3"/>
  <c r="I364" i="3"/>
  <c r="J364" i="3"/>
  <c r="K364" i="3"/>
  <c r="L364" i="3"/>
  <c r="M364" i="3"/>
  <c r="N364" i="3"/>
  <c r="P364" i="3"/>
  <c r="Q364" i="3"/>
  <c r="R364" i="3"/>
  <c r="S364" i="3"/>
  <c r="T364" i="3"/>
  <c r="U364" i="3"/>
  <c r="V364" i="3"/>
  <c r="W364" i="3"/>
  <c r="A365" i="3"/>
  <c r="B365" i="3"/>
  <c r="I365" i="3"/>
  <c r="J365" i="3"/>
  <c r="K365" i="3"/>
  <c r="L365" i="3"/>
  <c r="M365" i="3"/>
  <c r="N365" i="3"/>
  <c r="P365" i="3"/>
  <c r="Q365" i="3"/>
  <c r="R365" i="3"/>
  <c r="S365" i="3"/>
  <c r="T365" i="3"/>
  <c r="U365" i="3"/>
  <c r="V365" i="3"/>
  <c r="W365" i="3"/>
  <c r="A366" i="3"/>
  <c r="B366" i="3"/>
  <c r="I366" i="3"/>
  <c r="J366" i="3"/>
  <c r="K366" i="3"/>
  <c r="L366" i="3"/>
  <c r="M366" i="3"/>
  <c r="N366" i="3"/>
  <c r="P366" i="3"/>
  <c r="Q366" i="3"/>
  <c r="R366" i="3"/>
  <c r="S366" i="3"/>
  <c r="T366" i="3"/>
  <c r="U366" i="3"/>
  <c r="V366" i="3"/>
  <c r="W366" i="3"/>
  <c r="A367" i="3"/>
  <c r="B367" i="3"/>
  <c r="I367" i="3"/>
  <c r="J367" i="3"/>
  <c r="K367" i="3"/>
  <c r="L367" i="3"/>
  <c r="M367" i="3"/>
  <c r="N367" i="3"/>
  <c r="P367" i="3"/>
  <c r="Q367" i="3"/>
  <c r="R367" i="3"/>
  <c r="S367" i="3"/>
  <c r="T367" i="3"/>
  <c r="U367" i="3"/>
  <c r="V367" i="3"/>
  <c r="W367" i="3"/>
  <c r="A368" i="3"/>
  <c r="B368" i="3"/>
  <c r="I368" i="3"/>
  <c r="J368" i="3"/>
  <c r="K368" i="3"/>
  <c r="L368" i="3"/>
  <c r="M368" i="3"/>
  <c r="N368" i="3"/>
  <c r="P368" i="3"/>
  <c r="Q368" i="3"/>
  <c r="R368" i="3"/>
  <c r="S368" i="3"/>
  <c r="T368" i="3"/>
  <c r="U368" i="3"/>
  <c r="V368" i="3"/>
  <c r="W368" i="3"/>
  <c r="A369" i="3"/>
  <c r="B369" i="3"/>
  <c r="I369" i="3"/>
  <c r="J369" i="3"/>
  <c r="K369" i="3"/>
  <c r="L369" i="3"/>
  <c r="M369" i="3"/>
  <c r="N369" i="3"/>
  <c r="P369" i="3"/>
  <c r="Q369" i="3"/>
  <c r="R369" i="3"/>
  <c r="S369" i="3"/>
  <c r="T369" i="3"/>
  <c r="U369" i="3"/>
  <c r="V369" i="3"/>
  <c r="W369" i="3"/>
  <c r="A370" i="3"/>
  <c r="B370" i="3"/>
  <c r="I370" i="3"/>
  <c r="J370" i="3"/>
  <c r="K370" i="3"/>
  <c r="L370" i="3"/>
  <c r="M370" i="3"/>
  <c r="N370" i="3"/>
  <c r="P370" i="3"/>
  <c r="Q370" i="3"/>
  <c r="R370" i="3"/>
  <c r="S370" i="3"/>
  <c r="T370" i="3"/>
  <c r="U370" i="3"/>
  <c r="V370" i="3"/>
  <c r="W370" i="3"/>
  <c r="A371" i="3"/>
  <c r="B371" i="3"/>
  <c r="I371" i="3"/>
  <c r="J371" i="3"/>
  <c r="K371" i="3"/>
  <c r="L371" i="3"/>
  <c r="M371" i="3"/>
  <c r="N371" i="3"/>
  <c r="P371" i="3"/>
  <c r="Q371" i="3"/>
  <c r="R371" i="3"/>
  <c r="S371" i="3"/>
  <c r="T371" i="3"/>
  <c r="U371" i="3"/>
  <c r="V371" i="3"/>
  <c r="W371" i="3"/>
  <c r="N12" i="1"/>
  <c r="O12" i="1"/>
  <c r="P12" i="1"/>
  <c r="Q12" i="1"/>
  <c r="R12" i="1"/>
  <c r="N14" i="1"/>
  <c r="O14" i="1"/>
  <c r="P14" i="1"/>
  <c r="Q14" i="1"/>
  <c r="R14" i="1"/>
  <c r="N15" i="1"/>
  <c r="O15" i="1"/>
  <c r="P15" i="1"/>
  <c r="Q15" i="1"/>
  <c r="R15" i="1"/>
  <c r="J20" i="1"/>
  <c r="N20" i="1"/>
  <c r="O20" i="1"/>
  <c r="P20" i="1"/>
  <c r="Q20" i="1"/>
  <c r="R20" i="1"/>
  <c r="S20" i="1"/>
  <c r="D22" i="1"/>
  <c r="G22" i="1"/>
  <c r="J22" i="1"/>
  <c r="N22" i="1"/>
  <c r="O22" i="1"/>
  <c r="P22" i="1"/>
  <c r="Q22" i="1"/>
  <c r="R22" i="1"/>
  <c r="D23" i="1"/>
  <c r="G23" i="1"/>
  <c r="J23" i="1"/>
  <c r="N23" i="1"/>
  <c r="O23" i="1"/>
  <c r="P23" i="1"/>
  <c r="Q23" i="1"/>
  <c r="R23" i="1"/>
  <c r="N24" i="1"/>
  <c r="O24" i="1"/>
  <c r="P24" i="1"/>
  <c r="Q24" i="1"/>
  <c r="R24" i="1"/>
  <c r="J26" i="1"/>
  <c r="N26" i="1"/>
  <c r="O26" i="1"/>
  <c r="P26" i="1"/>
  <c r="Q26" i="1"/>
  <c r="R26" i="1"/>
  <c r="J28" i="1"/>
  <c r="N28" i="1"/>
  <c r="O28" i="1"/>
  <c r="P28" i="1"/>
  <c r="Q28" i="1"/>
  <c r="R28" i="1"/>
  <c r="D29" i="1"/>
  <c r="G29" i="1"/>
  <c r="J29" i="1"/>
  <c r="N29" i="1"/>
  <c r="O29" i="1"/>
  <c r="P29" i="1"/>
  <c r="Q29" i="1"/>
  <c r="R29" i="1"/>
  <c r="D30" i="1"/>
  <c r="G30" i="1"/>
  <c r="N30" i="1"/>
  <c r="O30" i="1"/>
  <c r="P30" i="1"/>
  <c r="Q30" i="1"/>
  <c r="R30" i="1"/>
  <c r="D31" i="1"/>
  <c r="G31" i="1"/>
  <c r="N31" i="1"/>
  <c r="O31" i="1"/>
  <c r="P31" i="1"/>
  <c r="Q31" i="1"/>
  <c r="R31" i="1"/>
  <c r="N32" i="1"/>
  <c r="O32" i="1"/>
  <c r="P32" i="1"/>
  <c r="Q32" i="1"/>
  <c r="R32" i="1"/>
  <c r="P34" i="1"/>
  <c r="Q34" i="1"/>
  <c r="R34" i="1"/>
  <c r="J39" i="1"/>
  <c r="N39" i="1"/>
  <c r="O39" i="1"/>
  <c r="P39" i="1"/>
  <c r="Q39" i="1"/>
  <c r="R39" i="1"/>
  <c r="D41" i="1"/>
  <c r="G41" i="1"/>
  <c r="J41" i="1"/>
  <c r="N41" i="1"/>
  <c r="O41" i="1"/>
  <c r="P41" i="1"/>
  <c r="Q41" i="1"/>
  <c r="R41" i="1"/>
  <c r="D42" i="1"/>
  <c r="N42" i="1"/>
  <c r="O42" i="1"/>
  <c r="P42" i="1"/>
  <c r="Q42" i="1"/>
  <c r="R42" i="1"/>
  <c r="D43" i="1"/>
  <c r="G43" i="1"/>
  <c r="N43" i="1"/>
  <c r="O43" i="1"/>
  <c r="P43" i="1"/>
  <c r="Q43" i="1"/>
  <c r="R43" i="1"/>
  <c r="D44" i="1"/>
  <c r="G44" i="1"/>
  <c r="N44" i="1"/>
  <c r="O44" i="1"/>
  <c r="P44" i="1"/>
  <c r="Q44" i="1"/>
  <c r="R44" i="1"/>
  <c r="D45" i="1"/>
  <c r="N45" i="1"/>
  <c r="O45" i="1"/>
  <c r="P45" i="1"/>
  <c r="Q45" i="1"/>
  <c r="R45" i="1"/>
  <c r="R46" i="1"/>
  <c r="J48" i="1"/>
  <c r="N48" i="1"/>
  <c r="O48" i="1"/>
  <c r="P48" i="1"/>
  <c r="Q48" i="1"/>
  <c r="R48" i="1"/>
  <c r="D49" i="1"/>
  <c r="G49" i="1"/>
  <c r="N49" i="1"/>
  <c r="O49" i="1"/>
  <c r="P49" i="1"/>
  <c r="Q49" i="1"/>
  <c r="R49" i="1"/>
  <c r="D50" i="1"/>
  <c r="G50" i="1"/>
  <c r="N50" i="1"/>
  <c r="O50" i="1"/>
  <c r="P50" i="1"/>
  <c r="Q50" i="1"/>
  <c r="R50" i="1"/>
  <c r="R51" i="1"/>
  <c r="N54" i="1"/>
  <c r="O54" i="1"/>
  <c r="P54" i="1"/>
  <c r="Q54" i="1"/>
  <c r="R54" i="1"/>
  <c r="N55" i="1"/>
  <c r="O55" i="1"/>
  <c r="P55" i="1"/>
  <c r="Q55" i="1"/>
  <c r="R55" i="1"/>
  <c r="N56" i="1"/>
  <c r="O56" i="1"/>
  <c r="P56" i="1"/>
  <c r="Q56" i="1"/>
  <c r="R56" i="1"/>
  <c r="G57" i="1"/>
  <c r="J57" i="1"/>
  <c r="N57" i="1"/>
  <c r="O57" i="1"/>
  <c r="P57" i="1"/>
  <c r="Q57" i="1"/>
  <c r="R57" i="1"/>
  <c r="G58" i="1"/>
  <c r="J58" i="1"/>
  <c r="N58" i="1"/>
  <c r="O58" i="1"/>
  <c r="P58" i="1"/>
  <c r="Q58" i="1"/>
  <c r="R58" i="1"/>
  <c r="G59" i="1"/>
  <c r="J59" i="1"/>
  <c r="N59" i="1"/>
  <c r="O59" i="1"/>
  <c r="P59" i="1"/>
  <c r="Q59" i="1"/>
  <c r="R59" i="1"/>
  <c r="G60" i="1"/>
  <c r="J60" i="1"/>
  <c r="N60" i="1"/>
  <c r="O60" i="1"/>
  <c r="P60" i="1"/>
  <c r="Q60" i="1"/>
  <c r="R60" i="1"/>
  <c r="B1" i="28"/>
  <c r="C1" i="28"/>
  <c r="D1" i="28"/>
  <c r="E1" i="28"/>
  <c r="F1" i="28"/>
  <c r="G1" i="28"/>
  <c r="H1" i="28"/>
  <c r="I1" i="28"/>
  <c r="J1" i="28"/>
  <c r="K1" i="28"/>
  <c r="L1" i="28"/>
  <c r="M1" i="28"/>
  <c r="N1" i="28"/>
  <c r="O1" i="28"/>
  <c r="P1" i="28"/>
  <c r="Q1" i="28"/>
  <c r="R1" i="28"/>
  <c r="S1" i="28"/>
  <c r="T1" i="28"/>
  <c r="U1" i="28"/>
  <c r="V1" i="28"/>
  <c r="W1" i="28"/>
  <c r="K2" i="28"/>
  <c r="K3" i="28"/>
  <c r="L3" i="28"/>
  <c r="T3" i="28"/>
  <c r="B6" i="28"/>
  <c r="I6" i="28"/>
  <c r="J6" i="28"/>
  <c r="K6" i="28"/>
  <c r="L6" i="28"/>
  <c r="M6" i="28"/>
  <c r="N6" i="28"/>
  <c r="P6" i="28"/>
  <c r="Q6" i="28"/>
  <c r="R6" i="28"/>
  <c r="S6" i="28"/>
  <c r="T6" i="28"/>
  <c r="U6" i="28"/>
  <c r="V6" i="28"/>
  <c r="W6" i="28"/>
  <c r="A7" i="28"/>
  <c r="B7" i="28"/>
  <c r="I7" i="28"/>
  <c r="J7" i="28"/>
  <c r="K7" i="28"/>
  <c r="L7" i="28"/>
  <c r="M7" i="28"/>
  <c r="N7" i="28"/>
  <c r="P7" i="28"/>
  <c r="Q7" i="28"/>
  <c r="R7" i="28"/>
  <c r="S7" i="28"/>
  <c r="T7" i="28"/>
  <c r="U7" i="28"/>
  <c r="V7" i="28"/>
  <c r="W7" i="28"/>
  <c r="A8" i="28"/>
  <c r="B8" i="28"/>
  <c r="I8" i="28"/>
  <c r="J8" i="28"/>
  <c r="K8" i="28"/>
  <c r="L8" i="28"/>
  <c r="M8" i="28"/>
  <c r="N8" i="28"/>
  <c r="P8" i="28"/>
  <c r="Q8" i="28"/>
  <c r="R8" i="28"/>
  <c r="S8" i="28"/>
  <c r="T8" i="28"/>
  <c r="U8" i="28"/>
  <c r="V8" i="28"/>
  <c r="W8" i="28"/>
  <c r="A9" i="28"/>
  <c r="B9" i="28"/>
  <c r="I9" i="28"/>
  <c r="J9" i="28"/>
  <c r="K9" i="28"/>
  <c r="L9" i="28"/>
  <c r="M9" i="28"/>
  <c r="N9" i="28"/>
  <c r="P9" i="28"/>
  <c r="Q9" i="28"/>
  <c r="R9" i="28"/>
  <c r="S9" i="28"/>
  <c r="T9" i="28"/>
  <c r="U9" i="28"/>
  <c r="V9" i="28"/>
  <c r="W9" i="28"/>
  <c r="A10" i="28"/>
  <c r="B10" i="28"/>
  <c r="I10" i="28"/>
  <c r="J10" i="28"/>
  <c r="K10" i="28"/>
  <c r="L10" i="28"/>
  <c r="M10" i="28"/>
  <c r="N10" i="28"/>
  <c r="P10" i="28"/>
  <c r="Q10" i="28"/>
  <c r="R10" i="28"/>
  <c r="S10" i="28"/>
  <c r="T10" i="28"/>
  <c r="U10" i="28"/>
  <c r="V10" i="28"/>
  <c r="W10" i="28"/>
  <c r="A11" i="28"/>
  <c r="B11" i="28"/>
  <c r="I11" i="28"/>
  <c r="J11" i="28"/>
  <c r="K11" i="28"/>
  <c r="L11" i="28"/>
  <c r="M11" i="28"/>
  <c r="N11" i="28"/>
  <c r="P11" i="28"/>
  <c r="Q11" i="28"/>
  <c r="R11" i="28"/>
  <c r="S11" i="28"/>
  <c r="T11" i="28"/>
  <c r="U11" i="28"/>
  <c r="V11" i="28"/>
  <c r="W11" i="28"/>
  <c r="A12" i="28"/>
  <c r="B12" i="28"/>
  <c r="I12" i="28"/>
  <c r="J12" i="28"/>
  <c r="K12" i="28"/>
  <c r="L12" i="28"/>
  <c r="M12" i="28"/>
  <c r="N12" i="28"/>
  <c r="P12" i="28"/>
  <c r="Q12" i="28"/>
  <c r="R12" i="28"/>
  <c r="S12" i="28"/>
  <c r="T12" i="28"/>
  <c r="U12" i="28"/>
  <c r="V12" i="28"/>
  <c r="W12" i="28"/>
  <c r="A13" i="28"/>
  <c r="B13" i="28"/>
  <c r="I13" i="28"/>
  <c r="J13" i="28"/>
  <c r="K13" i="28"/>
  <c r="L13" i="28"/>
  <c r="M13" i="28"/>
  <c r="N13" i="28"/>
  <c r="P13" i="28"/>
  <c r="Q13" i="28"/>
  <c r="R13" i="28"/>
  <c r="S13" i="28"/>
  <c r="T13" i="28"/>
  <c r="U13" i="28"/>
  <c r="V13" i="28"/>
  <c r="W13" i="28"/>
  <c r="A14" i="28"/>
  <c r="B14" i="28"/>
  <c r="I14" i="28"/>
  <c r="J14" i="28"/>
  <c r="K14" i="28"/>
  <c r="L14" i="28"/>
  <c r="M14" i="28"/>
  <c r="N14" i="28"/>
  <c r="P14" i="28"/>
  <c r="Q14" i="28"/>
  <c r="R14" i="28"/>
  <c r="S14" i="28"/>
  <c r="T14" i="28"/>
  <c r="U14" i="28"/>
  <c r="V14" i="28"/>
  <c r="W14" i="28"/>
  <c r="A15" i="28"/>
  <c r="B15" i="28"/>
  <c r="I15" i="28"/>
  <c r="J15" i="28"/>
  <c r="K15" i="28"/>
  <c r="L15" i="28"/>
  <c r="M15" i="28"/>
  <c r="N15" i="28"/>
  <c r="P15" i="28"/>
  <c r="Q15" i="28"/>
  <c r="R15" i="28"/>
  <c r="S15" i="28"/>
  <c r="T15" i="28"/>
  <c r="U15" i="28"/>
  <c r="V15" i="28"/>
  <c r="W15" i="28"/>
  <c r="A16" i="28"/>
  <c r="B16" i="28"/>
  <c r="I16" i="28"/>
  <c r="J16" i="28"/>
  <c r="K16" i="28"/>
  <c r="L16" i="28"/>
  <c r="M16" i="28"/>
  <c r="N16" i="28"/>
  <c r="P16" i="28"/>
  <c r="Q16" i="28"/>
  <c r="R16" i="28"/>
  <c r="S16" i="28"/>
  <c r="T16" i="28"/>
  <c r="U16" i="28"/>
  <c r="V16" i="28"/>
  <c r="W16" i="28"/>
  <c r="A17" i="28"/>
  <c r="B17" i="28"/>
  <c r="I17" i="28"/>
  <c r="J17" i="28"/>
  <c r="K17" i="28"/>
  <c r="L17" i="28"/>
  <c r="M17" i="28"/>
  <c r="N17" i="28"/>
  <c r="P17" i="28"/>
  <c r="Q17" i="28"/>
  <c r="R17" i="28"/>
  <c r="S17" i="28"/>
  <c r="T17" i="28"/>
  <c r="U17" i="28"/>
  <c r="V17" i="28"/>
  <c r="W17" i="28"/>
  <c r="A18" i="28"/>
  <c r="B18" i="28"/>
  <c r="I18" i="28"/>
  <c r="J18" i="28"/>
  <c r="K18" i="28"/>
  <c r="L18" i="28"/>
  <c r="M18" i="28"/>
  <c r="N18" i="28"/>
  <c r="P18" i="28"/>
  <c r="Q18" i="28"/>
  <c r="R18" i="28"/>
  <c r="S18" i="28"/>
  <c r="T18" i="28"/>
  <c r="U18" i="28"/>
  <c r="V18" i="28"/>
  <c r="W18" i="28"/>
  <c r="A19" i="28"/>
  <c r="B19" i="28"/>
  <c r="I19" i="28"/>
  <c r="J19" i="28"/>
  <c r="K19" i="28"/>
  <c r="L19" i="28"/>
  <c r="M19" i="28"/>
  <c r="N19" i="28"/>
  <c r="P19" i="28"/>
  <c r="Q19" i="28"/>
  <c r="R19" i="28"/>
  <c r="S19" i="28"/>
  <c r="T19" i="28"/>
  <c r="U19" i="28"/>
  <c r="V19" i="28"/>
  <c r="W19" i="28"/>
  <c r="A20" i="28"/>
  <c r="B20" i="28"/>
  <c r="I20" i="28"/>
  <c r="J20" i="28"/>
  <c r="K20" i="28"/>
  <c r="L20" i="28"/>
  <c r="M20" i="28"/>
  <c r="N20" i="28"/>
  <c r="P20" i="28"/>
  <c r="Q20" i="28"/>
  <c r="R20" i="28"/>
  <c r="S20" i="28"/>
  <c r="T20" i="28"/>
  <c r="U20" i="28"/>
  <c r="V20" i="28"/>
  <c r="W20" i="28"/>
  <c r="A21" i="28"/>
  <c r="B21" i="28"/>
  <c r="I21" i="28"/>
  <c r="J21" i="28"/>
  <c r="K21" i="28"/>
  <c r="L21" i="28"/>
  <c r="M21" i="28"/>
  <c r="N21" i="28"/>
  <c r="P21" i="28"/>
  <c r="Q21" i="28"/>
  <c r="R21" i="28"/>
  <c r="S21" i="28"/>
  <c r="T21" i="28"/>
  <c r="U21" i="28"/>
  <c r="V21" i="28"/>
  <c r="W21" i="28"/>
  <c r="A22" i="28"/>
  <c r="B22" i="28"/>
  <c r="I22" i="28"/>
  <c r="J22" i="28"/>
  <c r="K22" i="28"/>
  <c r="L22" i="28"/>
  <c r="M22" i="28"/>
  <c r="N22" i="28"/>
  <c r="P22" i="28"/>
  <c r="Q22" i="28"/>
  <c r="R22" i="28"/>
  <c r="S22" i="28"/>
  <c r="T22" i="28"/>
  <c r="U22" i="28"/>
  <c r="V22" i="28"/>
  <c r="W22" i="28"/>
  <c r="A23" i="28"/>
  <c r="B23" i="28"/>
  <c r="I23" i="28"/>
  <c r="J23" i="28"/>
  <c r="K23" i="28"/>
  <c r="L23" i="28"/>
  <c r="M23" i="28"/>
  <c r="N23" i="28"/>
  <c r="P23" i="28"/>
  <c r="Q23" i="28"/>
  <c r="R23" i="28"/>
  <c r="S23" i="28"/>
  <c r="T23" i="28"/>
  <c r="U23" i="28"/>
  <c r="V23" i="28"/>
  <c r="W23" i="28"/>
  <c r="A24" i="28"/>
  <c r="B24" i="28"/>
  <c r="I24" i="28"/>
  <c r="J24" i="28"/>
  <c r="K24" i="28"/>
  <c r="L24" i="28"/>
  <c r="M24" i="28"/>
  <c r="N24" i="28"/>
  <c r="P24" i="28"/>
  <c r="Q24" i="28"/>
  <c r="R24" i="28"/>
  <c r="S24" i="28"/>
  <c r="T24" i="28"/>
  <c r="U24" i="28"/>
  <c r="V24" i="28"/>
  <c r="W24" i="28"/>
  <c r="A25" i="28"/>
  <c r="B25" i="28"/>
  <c r="I25" i="28"/>
  <c r="J25" i="28"/>
  <c r="K25" i="28"/>
  <c r="L25" i="28"/>
  <c r="M25" i="28"/>
  <c r="N25" i="28"/>
  <c r="P25" i="28"/>
  <c r="Q25" i="28"/>
  <c r="R25" i="28"/>
  <c r="S25" i="28"/>
  <c r="T25" i="28"/>
  <c r="U25" i="28"/>
  <c r="V25" i="28"/>
  <c r="W25" i="28"/>
  <c r="A26" i="28"/>
  <c r="B26" i="28"/>
  <c r="I26" i="28"/>
  <c r="J26" i="28"/>
  <c r="K26" i="28"/>
  <c r="L26" i="28"/>
  <c r="M26" i="28"/>
  <c r="N26" i="28"/>
  <c r="P26" i="28"/>
  <c r="Q26" i="28"/>
  <c r="R26" i="28"/>
  <c r="S26" i="28"/>
  <c r="T26" i="28"/>
  <c r="U26" i="28"/>
  <c r="V26" i="28"/>
  <c r="W26" i="28"/>
  <c r="A27" i="28"/>
  <c r="B27" i="28"/>
  <c r="I27" i="28"/>
  <c r="J27" i="28"/>
  <c r="K27" i="28"/>
  <c r="L27" i="28"/>
  <c r="M27" i="28"/>
  <c r="N27" i="28"/>
  <c r="P27" i="28"/>
  <c r="Q27" i="28"/>
  <c r="R27" i="28"/>
  <c r="S27" i="28"/>
  <c r="T27" i="28"/>
  <c r="U27" i="28"/>
  <c r="V27" i="28"/>
  <c r="W27" i="28"/>
  <c r="A28" i="28"/>
  <c r="B28" i="28"/>
  <c r="I28" i="28"/>
  <c r="J28" i="28"/>
  <c r="K28" i="28"/>
  <c r="L28" i="28"/>
  <c r="M28" i="28"/>
  <c r="N28" i="28"/>
  <c r="P28" i="28"/>
  <c r="Q28" i="28"/>
  <c r="R28" i="28"/>
  <c r="S28" i="28"/>
  <c r="T28" i="28"/>
  <c r="U28" i="28"/>
  <c r="V28" i="28"/>
  <c r="W28" i="28"/>
  <c r="A29" i="28"/>
  <c r="B29" i="28"/>
  <c r="I29" i="28"/>
  <c r="J29" i="28"/>
  <c r="K29" i="28"/>
  <c r="L29" i="28"/>
  <c r="M29" i="28"/>
  <c r="N29" i="28"/>
  <c r="P29" i="28"/>
  <c r="Q29" i="28"/>
  <c r="R29" i="28"/>
  <c r="S29" i="28"/>
  <c r="T29" i="28"/>
  <c r="U29" i="28"/>
  <c r="V29" i="28"/>
  <c r="W29" i="28"/>
  <c r="A30" i="28"/>
  <c r="B30" i="28"/>
  <c r="I30" i="28"/>
  <c r="J30" i="28"/>
  <c r="K30" i="28"/>
  <c r="L30" i="28"/>
  <c r="M30" i="28"/>
  <c r="N30" i="28"/>
  <c r="P30" i="28"/>
  <c r="Q30" i="28"/>
  <c r="R30" i="28"/>
  <c r="S30" i="28"/>
  <c r="T30" i="28"/>
  <c r="U30" i="28"/>
  <c r="V30" i="28"/>
  <c r="W30" i="28"/>
  <c r="A31" i="28"/>
  <c r="B31" i="28"/>
  <c r="I31" i="28"/>
  <c r="J31" i="28"/>
  <c r="K31" i="28"/>
  <c r="L31" i="28"/>
  <c r="M31" i="28"/>
  <c r="N31" i="28"/>
  <c r="P31" i="28"/>
  <c r="Q31" i="28"/>
  <c r="R31" i="28"/>
  <c r="S31" i="28"/>
  <c r="T31" i="28"/>
  <c r="U31" i="28"/>
  <c r="V31" i="28"/>
  <c r="W31" i="28"/>
  <c r="A32" i="28"/>
  <c r="B32" i="28"/>
  <c r="I32" i="28"/>
  <c r="J32" i="28"/>
  <c r="K32" i="28"/>
  <c r="L32" i="28"/>
  <c r="M32" i="28"/>
  <c r="N32" i="28"/>
  <c r="P32" i="28"/>
  <c r="Q32" i="28"/>
  <c r="R32" i="28"/>
  <c r="S32" i="28"/>
  <c r="T32" i="28"/>
  <c r="U32" i="28"/>
  <c r="V32" i="28"/>
  <c r="W32" i="28"/>
  <c r="A33" i="28"/>
  <c r="B33" i="28"/>
  <c r="I33" i="28"/>
  <c r="J33" i="28"/>
  <c r="K33" i="28"/>
  <c r="L33" i="28"/>
  <c r="M33" i="28"/>
  <c r="N33" i="28"/>
  <c r="P33" i="28"/>
  <c r="Q33" i="28"/>
  <c r="R33" i="28"/>
  <c r="S33" i="28"/>
  <c r="T33" i="28"/>
  <c r="U33" i="28"/>
  <c r="V33" i="28"/>
  <c r="W33" i="28"/>
  <c r="A34" i="28"/>
  <c r="B34" i="28"/>
  <c r="I34" i="28"/>
  <c r="J34" i="28"/>
  <c r="K34" i="28"/>
  <c r="L34" i="28"/>
  <c r="M34" i="28"/>
  <c r="N34" i="28"/>
  <c r="P34" i="28"/>
  <c r="Q34" i="28"/>
  <c r="R34" i="28"/>
  <c r="S34" i="28"/>
  <c r="T34" i="28"/>
  <c r="U34" i="28"/>
  <c r="V34" i="28"/>
  <c r="W34" i="28"/>
  <c r="A35" i="28"/>
  <c r="B35" i="28"/>
  <c r="I35" i="28"/>
  <c r="J35" i="28"/>
  <c r="K35" i="28"/>
  <c r="L35" i="28"/>
  <c r="M35" i="28"/>
  <c r="N35" i="28"/>
  <c r="P35" i="28"/>
  <c r="Q35" i="28"/>
  <c r="R35" i="28"/>
  <c r="S35" i="28"/>
  <c r="T35" i="28"/>
  <c r="U35" i="28"/>
  <c r="V35" i="28"/>
  <c r="W35" i="28"/>
  <c r="A36" i="28"/>
  <c r="B36" i="28"/>
  <c r="I36" i="28"/>
  <c r="J36" i="28"/>
  <c r="K36" i="28"/>
  <c r="L36" i="28"/>
  <c r="M36" i="28"/>
  <c r="N36" i="28"/>
  <c r="P36" i="28"/>
  <c r="Q36" i="28"/>
  <c r="R36" i="28"/>
  <c r="S36" i="28"/>
  <c r="T36" i="28"/>
  <c r="U36" i="28"/>
  <c r="V36" i="28"/>
  <c r="W36" i="28"/>
  <c r="A37" i="28"/>
  <c r="B37" i="28"/>
  <c r="I37" i="28"/>
  <c r="J37" i="28"/>
  <c r="K37" i="28"/>
  <c r="L37" i="28"/>
  <c r="M37" i="28"/>
  <c r="N37" i="28"/>
  <c r="P37" i="28"/>
  <c r="Q37" i="28"/>
  <c r="R37" i="28"/>
  <c r="S37" i="28"/>
  <c r="T37" i="28"/>
  <c r="U37" i="28"/>
  <c r="V37" i="28"/>
  <c r="W37" i="28"/>
  <c r="A38" i="28"/>
  <c r="B38" i="28"/>
  <c r="I38" i="28"/>
  <c r="J38" i="28"/>
  <c r="K38" i="28"/>
  <c r="L38" i="28"/>
  <c r="M38" i="28"/>
  <c r="N38" i="28"/>
  <c r="P38" i="28"/>
  <c r="Q38" i="28"/>
  <c r="R38" i="28"/>
  <c r="S38" i="28"/>
  <c r="T38" i="28"/>
  <c r="U38" i="28"/>
  <c r="V38" i="28"/>
  <c r="W38" i="28"/>
  <c r="A39" i="28"/>
  <c r="B39" i="28"/>
  <c r="I39" i="28"/>
  <c r="J39" i="28"/>
  <c r="K39" i="28"/>
  <c r="L39" i="28"/>
  <c r="M39" i="28"/>
  <c r="N39" i="28"/>
  <c r="P39" i="28"/>
  <c r="Q39" i="28"/>
  <c r="R39" i="28"/>
  <c r="S39" i="28"/>
  <c r="T39" i="28"/>
  <c r="U39" i="28"/>
  <c r="V39" i="28"/>
  <c r="W39" i="28"/>
  <c r="A40" i="28"/>
  <c r="B40" i="28"/>
  <c r="I40" i="28"/>
  <c r="J40" i="28"/>
  <c r="K40" i="28"/>
  <c r="L40" i="28"/>
  <c r="M40" i="28"/>
  <c r="N40" i="28"/>
  <c r="P40" i="28"/>
  <c r="Q40" i="28"/>
  <c r="R40" i="28"/>
  <c r="S40" i="28"/>
  <c r="T40" i="28"/>
  <c r="U40" i="28"/>
  <c r="V40" i="28"/>
  <c r="W40" i="28"/>
  <c r="A41" i="28"/>
  <c r="B41" i="28"/>
  <c r="I41" i="28"/>
  <c r="J41" i="28"/>
  <c r="K41" i="28"/>
  <c r="L41" i="28"/>
  <c r="M41" i="28"/>
  <c r="N41" i="28"/>
  <c r="P41" i="28"/>
  <c r="Q41" i="28"/>
  <c r="R41" i="28"/>
  <c r="S41" i="28"/>
  <c r="T41" i="28"/>
  <c r="U41" i="28"/>
  <c r="V41" i="28"/>
  <c r="W41" i="28"/>
  <c r="A42" i="28"/>
  <c r="B42" i="28"/>
  <c r="I42" i="28"/>
  <c r="J42" i="28"/>
  <c r="K42" i="28"/>
  <c r="L42" i="28"/>
  <c r="M42" i="28"/>
  <c r="N42" i="28"/>
  <c r="P42" i="28"/>
  <c r="Q42" i="28"/>
  <c r="R42" i="28"/>
  <c r="S42" i="28"/>
  <c r="T42" i="28"/>
  <c r="U42" i="28"/>
  <c r="V42" i="28"/>
  <c r="W42" i="28"/>
  <c r="A43" i="28"/>
  <c r="B43" i="28"/>
  <c r="I43" i="28"/>
  <c r="J43" i="28"/>
  <c r="K43" i="28"/>
  <c r="L43" i="28"/>
  <c r="M43" i="28"/>
  <c r="N43" i="28"/>
  <c r="P43" i="28"/>
  <c r="Q43" i="28"/>
  <c r="R43" i="28"/>
  <c r="S43" i="28"/>
  <c r="T43" i="28"/>
  <c r="U43" i="28"/>
  <c r="V43" i="28"/>
  <c r="W43" i="28"/>
  <c r="A44" i="28"/>
  <c r="B44" i="28"/>
  <c r="I44" i="28"/>
  <c r="J44" i="28"/>
  <c r="K44" i="28"/>
  <c r="L44" i="28"/>
  <c r="M44" i="28"/>
  <c r="N44" i="28"/>
  <c r="P44" i="28"/>
  <c r="Q44" i="28"/>
  <c r="R44" i="28"/>
  <c r="S44" i="28"/>
  <c r="T44" i="28"/>
  <c r="U44" i="28"/>
  <c r="V44" i="28"/>
  <c r="W44" i="28"/>
  <c r="A45" i="28"/>
  <c r="B45" i="28"/>
  <c r="I45" i="28"/>
  <c r="J45" i="28"/>
  <c r="K45" i="28"/>
  <c r="L45" i="28"/>
  <c r="M45" i="28"/>
  <c r="N45" i="28"/>
  <c r="P45" i="28"/>
  <c r="Q45" i="28"/>
  <c r="R45" i="28"/>
  <c r="S45" i="28"/>
  <c r="T45" i="28"/>
  <c r="U45" i="28"/>
  <c r="V45" i="28"/>
  <c r="W45" i="28"/>
  <c r="A46" i="28"/>
  <c r="B46" i="28"/>
  <c r="I46" i="28"/>
  <c r="J46" i="28"/>
  <c r="K46" i="28"/>
  <c r="L46" i="28"/>
  <c r="M46" i="28"/>
  <c r="N46" i="28"/>
  <c r="P46" i="28"/>
  <c r="Q46" i="28"/>
  <c r="R46" i="28"/>
  <c r="S46" i="28"/>
  <c r="T46" i="28"/>
  <c r="U46" i="28"/>
  <c r="V46" i="28"/>
  <c r="W46" i="28"/>
  <c r="A47" i="28"/>
  <c r="B47" i="28"/>
  <c r="I47" i="28"/>
  <c r="J47" i="28"/>
  <c r="K47" i="28"/>
  <c r="L47" i="28"/>
  <c r="M47" i="28"/>
  <c r="N47" i="28"/>
  <c r="P47" i="28"/>
  <c r="Q47" i="28"/>
  <c r="R47" i="28"/>
  <c r="S47" i="28"/>
  <c r="T47" i="28"/>
  <c r="U47" i="28"/>
  <c r="V47" i="28"/>
  <c r="W47" i="28"/>
  <c r="A48" i="28"/>
  <c r="B48" i="28"/>
  <c r="I48" i="28"/>
  <c r="J48" i="28"/>
  <c r="K48" i="28"/>
  <c r="L48" i="28"/>
  <c r="M48" i="28"/>
  <c r="N48" i="28"/>
  <c r="P48" i="28"/>
  <c r="Q48" i="28"/>
  <c r="R48" i="28"/>
  <c r="S48" i="28"/>
  <c r="T48" i="28"/>
  <c r="U48" i="28"/>
  <c r="V48" i="28"/>
  <c r="W48" i="28"/>
  <c r="A49" i="28"/>
  <c r="B49" i="28"/>
  <c r="I49" i="28"/>
  <c r="J49" i="28"/>
  <c r="K49" i="28"/>
  <c r="L49" i="28"/>
  <c r="M49" i="28"/>
  <c r="N49" i="28"/>
  <c r="P49" i="28"/>
  <c r="Q49" i="28"/>
  <c r="R49" i="28"/>
  <c r="S49" i="28"/>
  <c r="T49" i="28"/>
  <c r="U49" i="28"/>
  <c r="V49" i="28"/>
  <c r="W49" i="28"/>
  <c r="A50" i="28"/>
  <c r="B50" i="28"/>
  <c r="I50" i="28"/>
  <c r="J50" i="28"/>
  <c r="K50" i="28"/>
  <c r="L50" i="28"/>
  <c r="M50" i="28"/>
  <c r="N50" i="28"/>
  <c r="P50" i="28"/>
  <c r="Q50" i="28"/>
  <c r="R50" i="28"/>
  <c r="S50" i="28"/>
  <c r="T50" i="28"/>
  <c r="U50" i="28"/>
  <c r="V50" i="28"/>
  <c r="W50" i="28"/>
  <c r="A51" i="28"/>
  <c r="B51" i="28"/>
  <c r="I51" i="28"/>
  <c r="J51" i="28"/>
  <c r="K51" i="28"/>
  <c r="L51" i="28"/>
  <c r="M51" i="28"/>
  <c r="N51" i="28"/>
  <c r="P51" i="28"/>
  <c r="Q51" i="28"/>
  <c r="R51" i="28"/>
  <c r="S51" i="28"/>
  <c r="T51" i="28"/>
  <c r="U51" i="28"/>
  <c r="V51" i="28"/>
  <c r="W51" i="28"/>
  <c r="A52" i="28"/>
  <c r="B52" i="28"/>
  <c r="I52" i="28"/>
  <c r="J52" i="28"/>
  <c r="K52" i="28"/>
  <c r="L52" i="28"/>
  <c r="M52" i="28"/>
  <c r="N52" i="28"/>
  <c r="P52" i="28"/>
  <c r="Q52" i="28"/>
  <c r="R52" i="28"/>
  <c r="S52" i="28"/>
  <c r="T52" i="28"/>
  <c r="U52" i="28"/>
  <c r="V52" i="28"/>
  <c r="W52" i="28"/>
  <c r="A53" i="28"/>
  <c r="B53" i="28"/>
  <c r="I53" i="28"/>
  <c r="J53" i="28"/>
  <c r="K53" i="28"/>
  <c r="L53" i="28"/>
  <c r="M53" i="28"/>
  <c r="N53" i="28"/>
  <c r="P53" i="28"/>
  <c r="Q53" i="28"/>
  <c r="R53" i="28"/>
  <c r="S53" i="28"/>
  <c r="T53" i="28"/>
  <c r="U53" i="28"/>
  <c r="V53" i="28"/>
  <c r="W53" i="28"/>
  <c r="A54" i="28"/>
  <c r="B54" i="28"/>
  <c r="I54" i="28"/>
  <c r="J54" i="28"/>
  <c r="K54" i="28"/>
  <c r="L54" i="28"/>
  <c r="M54" i="28"/>
  <c r="N54" i="28"/>
  <c r="P54" i="28"/>
  <c r="Q54" i="28"/>
  <c r="R54" i="28"/>
  <c r="S54" i="28"/>
  <c r="T54" i="28"/>
  <c r="U54" i="28"/>
  <c r="V54" i="28"/>
  <c r="W54" i="28"/>
  <c r="A55" i="28"/>
  <c r="B55" i="28"/>
  <c r="I55" i="28"/>
  <c r="J55" i="28"/>
  <c r="K55" i="28"/>
  <c r="L55" i="28"/>
  <c r="M55" i="28"/>
  <c r="N55" i="28"/>
  <c r="P55" i="28"/>
  <c r="Q55" i="28"/>
  <c r="R55" i="28"/>
  <c r="S55" i="28"/>
  <c r="T55" i="28"/>
  <c r="U55" i="28"/>
  <c r="V55" i="28"/>
  <c r="W55" i="28"/>
  <c r="A56" i="28"/>
  <c r="B56" i="28"/>
  <c r="I56" i="28"/>
  <c r="J56" i="28"/>
  <c r="K56" i="28"/>
  <c r="L56" i="28"/>
  <c r="M56" i="28"/>
  <c r="N56" i="28"/>
  <c r="P56" i="28"/>
  <c r="Q56" i="28"/>
  <c r="R56" i="28"/>
  <c r="S56" i="28"/>
  <c r="T56" i="28"/>
  <c r="U56" i="28"/>
  <c r="V56" i="28"/>
  <c r="W56" i="28"/>
  <c r="A57" i="28"/>
  <c r="B57" i="28"/>
  <c r="I57" i="28"/>
  <c r="J57" i="28"/>
  <c r="K57" i="28"/>
  <c r="L57" i="28"/>
  <c r="M57" i="28"/>
  <c r="N57" i="28"/>
  <c r="P57" i="28"/>
  <c r="Q57" i="28"/>
  <c r="R57" i="28"/>
  <c r="S57" i="28"/>
  <c r="T57" i="28"/>
  <c r="U57" i="28"/>
  <c r="V57" i="28"/>
  <c r="W57" i="28"/>
  <c r="A58" i="28"/>
  <c r="B58" i="28"/>
  <c r="I58" i="28"/>
  <c r="J58" i="28"/>
  <c r="K58" i="28"/>
  <c r="L58" i="28"/>
  <c r="M58" i="28"/>
  <c r="N58" i="28"/>
  <c r="P58" i="28"/>
  <c r="Q58" i="28"/>
  <c r="R58" i="28"/>
  <c r="S58" i="28"/>
  <c r="T58" i="28"/>
  <c r="U58" i="28"/>
  <c r="V58" i="28"/>
  <c r="W58" i="28"/>
  <c r="A59" i="28"/>
  <c r="B59" i="28"/>
  <c r="I59" i="28"/>
  <c r="J59" i="28"/>
  <c r="K59" i="28"/>
  <c r="L59" i="28"/>
  <c r="M59" i="28"/>
  <c r="N59" i="28"/>
  <c r="P59" i="28"/>
  <c r="Q59" i="28"/>
  <c r="R59" i="28"/>
  <c r="S59" i="28"/>
  <c r="T59" i="28"/>
  <c r="U59" i="28"/>
  <c r="V59" i="28"/>
  <c r="W59" i="28"/>
  <c r="A60" i="28"/>
  <c r="B60" i="28"/>
  <c r="I60" i="28"/>
  <c r="J60" i="28"/>
  <c r="K60" i="28"/>
  <c r="L60" i="28"/>
  <c r="M60" i="28"/>
  <c r="N60" i="28"/>
  <c r="P60" i="28"/>
  <c r="Q60" i="28"/>
  <c r="R60" i="28"/>
  <c r="S60" i="28"/>
  <c r="T60" i="28"/>
  <c r="U60" i="28"/>
  <c r="V60" i="28"/>
  <c r="W60" i="28"/>
  <c r="A61" i="28"/>
  <c r="B61" i="28"/>
  <c r="I61" i="28"/>
  <c r="J61" i="28"/>
  <c r="K61" i="28"/>
  <c r="L61" i="28"/>
  <c r="M61" i="28"/>
  <c r="N61" i="28"/>
  <c r="P61" i="28"/>
  <c r="Q61" i="28"/>
  <c r="R61" i="28"/>
  <c r="S61" i="28"/>
  <c r="T61" i="28"/>
  <c r="U61" i="28"/>
  <c r="V61" i="28"/>
  <c r="W61" i="28"/>
  <c r="A62" i="28"/>
  <c r="B62" i="28"/>
  <c r="I62" i="28"/>
  <c r="J62" i="28"/>
  <c r="K62" i="28"/>
  <c r="L62" i="28"/>
  <c r="M62" i="28"/>
  <c r="N62" i="28"/>
  <c r="P62" i="28"/>
  <c r="Q62" i="28"/>
  <c r="R62" i="28"/>
  <c r="S62" i="28"/>
  <c r="T62" i="28"/>
  <c r="U62" i="28"/>
  <c r="V62" i="28"/>
  <c r="W62" i="28"/>
  <c r="A63" i="28"/>
  <c r="B63" i="28"/>
  <c r="I63" i="28"/>
  <c r="J63" i="28"/>
  <c r="K63" i="28"/>
  <c r="L63" i="28"/>
  <c r="M63" i="28"/>
  <c r="N63" i="28"/>
  <c r="P63" i="28"/>
  <c r="Q63" i="28"/>
  <c r="R63" i="28"/>
  <c r="S63" i="28"/>
  <c r="T63" i="28"/>
  <c r="U63" i="28"/>
  <c r="V63" i="28"/>
  <c r="W63" i="28"/>
  <c r="A64" i="28"/>
  <c r="B64" i="28"/>
  <c r="I64" i="28"/>
  <c r="J64" i="28"/>
  <c r="K64" i="28"/>
  <c r="L64" i="28"/>
  <c r="M64" i="28"/>
  <c r="N64" i="28"/>
  <c r="P64" i="28"/>
  <c r="Q64" i="28"/>
  <c r="R64" i="28"/>
  <c r="S64" i="28"/>
  <c r="T64" i="28"/>
  <c r="U64" i="28"/>
  <c r="V64" i="28"/>
  <c r="W64" i="28"/>
  <c r="A65" i="28"/>
  <c r="B65" i="28"/>
  <c r="I65" i="28"/>
  <c r="J65" i="28"/>
  <c r="K65" i="28"/>
  <c r="L65" i="28"/>
  <c r="M65" i="28"/>
  <c r="N65" i="28"/>
  <c r="P65" i="28"/>
  <c r="Q65" i="28"/>
  <c r="R65" i="28"/>
  <c r="S65" i="28"/>
  <c r="T65" i="28"/>
  <c r="U65" i="28"/>
  <c r="V65" i="28"/>
  <c r="W65" i="28"/>
  <c r="A66" i="28"/>
  <c r="B66" i="28"/>
  <c r="I66" i="28"/>
  <c r="J66" i="28"/>
  <c r="K66" i="28"/>
  <c r="L66" i="28"/>
  <c r="M66" i="28"/>
  <c r="N66" i="28"/>
  <c r="P66" i="28"/>
  <c r="Q66" i="28"/>
  <c r="R66" i="28"/>
  <c r="S66" i="28"/>
  <c r="T66" i="28"/>
  <c r="U66" i="28"/>
  <c r="V66" i="28"/>
  <c r="W66" i="28"/>
  <c r="A67" i="28"/>
  <c r="B67" i="28"/>
  <c r="I67" i="28"/>
  <c r="J67" i="28"/>
  <c r="K67" i="28"/>
  <c r="L67" i="28"/>
  <c r="M67" i="28"/>
  <c r="N67" i="28"/>
  <c r="P67" i="28"/>
  <c r="Q67" i="28"/>
  <c r="R67" i="28"/>
  <c r="S67" i="28"/>
  <c r="T67" i="28"/>
  <c r="U67" i="28"/>
  <c r="V67" i="28"/>
  <c r="W67" i="28"/>
  <c r="A68" i="28"/>
  <c r="B68" i="28"/>
  <c r="I68" i="28"/>
  <c r="J68" i="28"/>
  <c r="K68" i="28"/>
  <c r="L68" i="28"/>
  <c r="M68" i="28"/>
  <c r="N68" i="28"/>
  <c r="P68" i="28"/>
  <c r="Q68" i="28"/>
  <c r="R68" i="28"/>
  <c r="S68" i="28"/>
  <c r="T68" i="28"/>
  <c r="U68" i="28"/>
  <c r="V68" i="28"/>
  <c r="W68" i="28"/>
  <c r="A69" i="28"/>
  <c r="B69" i="28"/>
  <c r="I69" i="28"/>
  <c r="J69" i="28"/>
  <c r="K69" i="28"/>
  <c r="L69" i="28"/>
  <c r="M69" i="28"/>
  <c r="N69" i="28"/>
  <c r="P69" i="28"/>
  <c r="Q69" i="28"/>
  <c r="R69" i="28"/>
  <c r="S69" i="28"/>
  <c r="T69" i="28"/>
  <c r="U69" i="28"/>
  <c r="V69" i="28"/>
  <c r="W69" i="28"/>
  <c r="A70" i="28"/>
  <c r="B70" i="28"/>
  <c r="I70" i="28"/>
  <c r="J70" i="28"/>
  <c r="K70" i="28"/>
  <c r="L70" i="28"/>
  <c r="M70" i="28"/>
  <c r="N70" i="28"/>
  <c r="P70" i="28"/>
  <c r="Q70" i="28"/>
  <c r="R70" i="28"/>
  <c r="S70" i="28"/>
  <c r="T70" i="28"/>
  <c r="U70" i="28"/>
  <c r="V70" i="28"/>
  <c r="W70" i="28"/>
  <c r="A71" i="28"/>
  <c r="B71" i="28"/>
  <c r="I71" i="28"/>
  <c r="J71" i="28"/>
  <c r="K71" i="28"/>
  <c r="L71" i="28"/>
  <c r="M71" i="28"/>
  <c r="N71" i="28"/>
  <c r="P71" i="28"/>
  <c r="Q71" i="28"/>
  <c r="R71" i="28"/>
  <c r="S71" i="28"/>
  <c r="T71" i="28"/>
  <c r="U71" i="28"/>
  <c r="V71" i="28"/>
  <c r="W71" i="28"/>
  <c r="A72" i="28"/>
  <c r="B72" i="28"/>
  <c r="I72" i="28"/>
  <c r="J72" i="28"/>
  <c r="K72" i="28"/>
  <c r="L72" i="28"/>
  <c r="M72" i="28"/>
  <c r="N72" i="28"/>
  <c r="P72" i="28"/>
  <c r="Q72" i="28"/>
  <c r="R72" i="28"/>
  <c r="S72" i="28"/>
  <c r="T72" i="28"/>
  <c r="U72" i="28"/>
  <c r="V72" i="28"/>
  <c r="W72" i="28"/>
  <c r="A73" i="28"/>
  <c r="B73" i="28"/>
  <c r="I73" i="28"/>
  <c r="J73" i="28"/>
  <c r="K73" i="28"/>
  <c r="L73" i="28"/>
  <c r="M73" i="28"/>
  <c r="N73" i="28"/>
  <c r="P73" i="28"/>
  <c r="Q73" i="28"/>
  <c r="R73" i="28"/>
  <c r="S73" i="28"/>
  <c r="T73" i="28"/>
  <c r="U73" i="28"/>
  <c r="V73" i="28"/>
  <c r="W73" i="28"/>
  <c r="A74" i="28"/>
  <c r="B74" i="28"/>
  <c r="I74" i="28"/>
  <c r="J74" i="28"/>
  <c r="K74" i="28"/>
  <c r="L74" i="28"/>
  <c r="M74" i="28"/>
  <c r="N74" i="28"/>
  <c r="P74" i="28"/>
  <c r="Q74" i="28"/>
  <c r="R74" i="28"/>
  <c r="S74" i="28"/>
  <c r="T74" i="28"/>
  <c r="U74" i="28"/>
  <c r="V74" i="28"/>
  <c r="W74" i="28"/>
  <c r="A75" i="28"/>
  <c r="B75" i="28"/>
  <c r="I75" i="28"/>
  <c r="J75" i="28"/>
  <c r="K75" i="28"/>
  <c r="L75" i="28"/>
  <c r="M75" i="28"/>
  <c r="N75" i="28"/>
  <c r="P75" i="28"/>
  <c r="Q75" i="28"/>
  <c r="R75" i="28"/>
  <c r="S75" i="28"/>
  <c r="T75" i="28"/>
  <c r="U75" i="28"/>
  <c r="V75" i="28"/>
  <c r="W75" i="28"/>
  <c r="A76" i="28"/>
  <c r="B76" i="28"/>
  <c r="I76" i="28"/>
  <c r="J76" i="28"/>
  <c r="K76" i="28"/>
  <c r="L76" i="28"/>
  <c r="M76" i="28"/>
  <c r="N76" i="28"/>
  <c r="P76" i="28"/>
  <c r="Q76" i="28"/>
  <c r="R76" i="28"/>
  <c r="S76" i="28"/>
  <c r="T76" i="28"/>
  <c r="U76" i="28"/>
  <c r="V76" i="28"/>
  <c r="W76" i="28"/>
  <c r="A77" i="28"/>
  <c r="B77" i="28"/>
  <c r="I77" i="28"/>
  <c r="J77" i="28"/>
  <c r="K77" i="28"/>
  <c r="L77" i="28"/>
  <c r="M77" i="28"/>
  <c r="N77" i="28"/>
  <c r="P77" i="28"/>
  <c r="Q77" i="28"/>
  <c r="R77" i="28"/>
  <c r="S77" i="28"/>
  <c r="T77" i="28"/>
  <c r="U77" i="28"/>
  <c r="V77" i="28"/>
  <c r="W77" i="28"/>
  <c r="A78" i="28"/>
  <c r="B78" i="28"/>
  <c r="I78" i="28"/>
  <c r="J78" i="28"/>
  <c r="K78" i="28"/>
  <c r="L78" i="28"/>
  <c r="M78" i="28"/>
  <c r="N78" i="28"/>
  <c r="P78" i="28"/>
  <c r="Q78" i="28"/>
  <c r="R78" i="28"/>
  <c r="S78" i="28"/>
  <c r="T78" i="28"/>
  <c r="U78" i="28"/>
  <c r="V78" i="28"/>
  <c r="W78" i="28"/>
  <c r="A79" i="28"/>
  <c r="B79" i="28"/>
  <c r="I79" i="28"/>
  <c r="J79" i="28"/>
  <c r="K79" i="28"/>
  <c r="L79" i="28"/>
  <c r="M79" i="28"/>
  <c r="N79" i="28"/>
  <c r="P79" i="28"/>
  <c r="Q79" i="28"/>
  <c r="R79" i="28"/>
  <c r="S79" i="28"/>
  <c r="T79" i="28"/>
  <c r="U79" i="28"/>
  <c r="V79" i="28"/>
  <c r="W79" i="28"/>
  <c r="A80" i="28"/>
  <c r="B80" i="28"/>
  <c r="I80" i="28"/>
  <c r="J80" i="28"/>
  <c r="K80" i="28"/>
  <c r="L80" i="28"/>
  <c r="M80" i="28"/>
  <c r="N80" i="28"/>
  <c r="P80" i="28"/>
  <c r="Q80" i="28"/>
  <c r="R80" i="28"/>
  <c r="S80" i="28"/>
  <c r="T80" i="28"/>
  <c r="U80" i="28"/>
  <c r="V80" i="28"/>
  <c r="W80" i="28"/>
  <c r="A81" i="28"/>
  <c r="B81" i="28"/>
  <c r="I81" i="28"/>
  <c r="J81" i="28"/>
  <c r="K81" i="28"/>
  <c r="L81" i="28"/>
  <c r="M81" i="28"/>
  <c r="N81" i="28"/>
  <c r="P81" i="28"/>
  <c r="Q81" i="28"/>
  <c r="R81" i="28"/>
  <c r="S81" i="28"/>
  <c r="T81" i="28"/>
  <c r="U81" i="28"/>
  <c r="V81" i="28"/>
  <c r="W81" i="28"/>
  <c r="A82" i="28"/>
  <c r="B82" i="28"/>
  <c r="I82" i="28"/>
  <c r="J82" i="28"/>
  <c r="K82" i="28"/>
  <c r="L82" i="28"/>
  <c r="M82" i="28"/>
  <c r="N82" i="28"/>
  <c r="P82" i="28"/>
  <c r="Q82" i="28"/>
  <c r="R82" i="28"/>
  <c r="S82" i="28"/>
  <c r="T82" i="28"/>
  <c r="U82" i="28"/>
  <c r="V82" i="28"/>
  <c r="W82" i="28"/>
  <c r="A83" i="28"/>
  <c r="B83" i="28"/>
  <c r="I83" i="28"/>
  <c r="J83" i="28"/>
  <c r="K83" i="28"/>
  <c r="L83" i="28"/>
  <c r="M83" i="28"/>
  <c r="N83" i="28"/>
  <c r="P83" i="28"/>
  <c r="Q83" i="28"/>
  <c r="R83" i="28"/>
  <c r="S83" i="28"/>
  <c r="T83" i="28"/>
  <c r="U83" i="28"/>
  <c r="V83" i="28"/>
  <c r="W83" i="28"/>
  <c r="A84" i="28"/>
  <c r="B84" i="28"/>
  <c r="I84" i="28"/>
  <c r="J84" i="28"/>
  <c r="K84" i="28"/>
  <c r="L84" i="28"/>
  <c r="M84" i="28"/>
  <c r="N84" i="28"/>
  <c r="P84" i="28"/>
  <c r="Q84" i="28"/>
  <c r="R84" i="28"/>
  <c r="S84" i="28"/>
  <c r="T84" i="28"/>
  <c r="U84" i="28"/>
  <c r="V84" i="28"/>
  <c r="W84" i="28"/>
  <c r="A85" i="28"/>
  <c r="B85" i="28"/>
  <c r="I85" i="28"/>
  <c r="J85" i="28"/>
  <c r="K85" i="28"/>
  <c r="L85" i="28"/>
  <c r="M85" i="28"/>
  <c r="N85" i="28"/>
  <c r="P85" i="28"/>
  <c r="Q85" i="28"/>
  <c r="R85" i="28"/>
  <c r="S85" i="28"/>
  <c r="T85" i="28"/>
  <c r="U85" i="28"/>
  <c r="V85" i="28"/>
  <c r="W85" i="28"/>
  <c r="A86" i="28"/>
  <c r="B86" i="28"/>
  <c r="I86" i="28"/>
  <c r="J86" i="28"/>
  <c r="K86" i="28"/>
  <c r="L86" i="28"/>
  <c r="M86" i="28"/>
  <c r="N86" i="28"/>
  <c r="P86" i="28"/>
  <c r="Q86" i="28"/>
  <c r="R86" i="28"/>
  <c r="S86" i="28"/>
  <c r="T86" i="28"/>
  <c r="U86" i="28"/>
  <c r="V86" i="28"/>
  <c r="W86" i="28"/>
  <c r="A87" i="28"/>
  <c r="B87" i="28"/>
  <c r="I87" i="28"/>
  <c r="J87" i="28"/>
  <c r="K87" i="28"/>
  <c r="L87" i="28"/>
  <c r="M87" i="28"/>
  <c r="N87" i="28"/>
  <c r="P87" i="28"/>
  <c r="Q87" i="28"/>
  <c r="R87" i="28"/>
  <c r="S87" i="28"/>
  <c r="T87" i="28"/>
  <c r="U87" i="28"/>
  <c r="V87" i="28"/>
  <c r="W87" i="28"/>
  <c r="A88" i="28"/>
  <c r="B88" i="28"/>
  <c r="I88" i="28"/>
  <c r="J88" i="28"/>
  <c r="K88" i="28"/>
  <c r="L88" i="28"/>
  <c r="M88" i="28"/>
  <c r="N88" i="28"/>
  <c r="P88" i="28"/>
  <c r="Q88" i="28"/>
  <c r="R88" i="28"/>
  <c r="S88" i="28"/>
  <c r="T88" i="28"/>
  <c r="U88" i="28"/>
  <c r="V88" i="28"/>
  <c r="W88" i="28"/>
  <c r="A89" i="28"/>
  <c r="B89" i="28"/>
  <c r="I89" i="28"/>
  <c r="J89" i="28"/>
  <c r="K89" i="28"/>
  <c r="L89" i="28"/>
  <c r="M89" i="28"/>
  <c r="N89" i="28"/>
  <c r="P89" i="28"/>
  <c r="Q89" i="28"/>
  <c r="R89" i="28"/>
  <c r="S89" i="28"/>
  <c r="T89" i="28"/>
  <c r="U89" i="28"/>
  <c r="V89" i="28"/>
  <c r="W89" i="28"/>
  <c r="A90" i="28"/>
  <c r="B90" i="28"/>
  <c r="I90" i="28"/>
  <c r="J90" i="28"/>
  <c r="K90" i="28"/>
  <c r="L90" i="28"/>
  <c r="M90" i="28"/>
  <c r="N90" i="28"/>
  <c r="P90" i="28"/>
  <c r="Q90" i="28"/>
  <c r="R90" i="28"/>
  <c r="S90" i="28"/>
  <c r="T90" i="28"/>
  <c r="U90" i="28"/>
  <c r="V90" i="28"/>
  <c r="W90" i="28"/>
  <c r="A91" i="28"/>
  <c r="B91" i="28"/>
  <c r="I91" i="28"/>
  <c r="J91" i="28"/>
  <c r="K91" i="28"/>
  <c r="L91" i="28"/>
  <c r="M91" i="28"/>
  <c r="N91" i="28"/>
  <c r="P91" i="28"/>
  <c r="Q91" i="28"/>
  <c r="R91" i="28"/>
  <c r="S91" i="28"/>
  <c r="T91" i="28"/>
  <c r="U91" i="28"/>
  <c r="V91" i="28"/>
  <c r="W91" i="28"/>
  <c r="A92" i="28"/>
  <c r="B92" i="28"/>
  <c r="I92" i="28"/>
  <c r="J92" i="28"/>
  <c r="K92" i="28"/>
  <c r="L92" i="28"/>
  <c r="M92" i="28"/>
  <c r="N92" i="28"/>
  <c r="P92" i="28"/>
  <c r="Q92" i="28"/>
  <c r="R92" i="28"/>
  <c r="S92" i="28"/>
  <c r="T92" i="28"/>
  <c r="U92" i="28"/>
  <c r="V92" i="28"/>
  <c r="W92" i="28"/>
  <c r="A93" i="28"/>
  <c r="B93" i="28"/>
  <c r="I93" i="28"/>
  <c r="J93" i="28"/>
  <c r="K93" i="28"/>
  <c r="L93" i="28"/>
  <c r="M93" i="28"/>
  <c r="N93" i="28"/>
  <c r="P93" i="28"/>
  <c r="Q93" i="28"/>
  <c r="R93" i="28"/>
  <c r="S93" i="28"/>
  <c r="T93" i="28"/>
  <c r="U93" i="28"/>
  <c r="V93" i="28"/>
  <c r="W93" i="28"/>
  <c r="A94" i="28"/>
  <c r="B94" i="28"/>
  <c r="I94" i="28"/>
  <c r="J94" i="28"/>
  <c r="K94" i="28"/>
  <c r="L94" i="28"/>
  <c r="M94" i="28"/>
  <c r="N94" i="28"/>
  <c r="P94" i="28"/>
  <c r="Q94" i="28"/>
  <c r="R94" i="28"/>
  <c r="S94" i="28"/>
  <c r="T94" i="28"/>
  <c r="U94" i="28"/>
  <c r="V94" i="28"/>
  <c r="W94" i="28"/>
  <c r="A95" i="28"/>
  <c r="B95" i="28"/>
  <c r="I95" i="28"/>
  <c r="J95" i="28"/>
  <c r="K95" i="28"/>
  <c r="L95" i="28"/>
  <c r="M95" i="28"/>
  <c r="N95" i="28"/>
  <c r="P95" i="28"/>
  <c r="Q95" i="28"/>
  <c r="R95" i="28"/>
  <c r="S95" i="28"/>
  <c r="T95" i="28"/>
  <c r="U95" i="28"/>
  <c r="V95" i="28"/>
  <c r="W95" i="28"/>
  <c r="A96" i="28"/>
  <c r="B96" i="28"/>
  <c r="I96" i="28"/>
  <c r="J96" i="28"/>
  <c r="K96" i="28"/>
  <c r="L96" i="28"/>
  <c r="M96" i="28"/>
  <c r="N96" i="28"/>
  <c r="P96" i="28"/>
  <c r="Q96" i="28"/>
  <c r="R96" i="28"/>
  <c r="S96" i="28"/>
  <c r="T96" i="28"/>
  <c r="U96" i="28"/>
  <c r="V96" i="28"/>
  <c r="W96" i="28"/>
  <c r="A97" i="28"/>
  <c r="B97" i="28"/>
  <c r="I97" i="28"/>
  <c r="J97" i="28"/>
  <c r="K97" i="28"/>
  <c r="L97" i="28"/>
  <c r="M97" i="28"/>
  <c r="N97" i="28"/>
  <c r="P97" i="28"/>
  <c r="Q97" i="28"/>
  <c r="R97" i="28"/>
  <c r="S97" i="28"/>
  <c r="T97" i="28"/>
  <c r="U97" i="28"/>
  <c r="V97" i="28"/>
  <c r="W97" i="28"/>
  <c r="A98" i="28"/>
  <c r="B98" i="28"/>
  <c r="I98" i="28"/>
  <c r="J98" i="28"/>
  <c r="K98" i="28"/>
  <c r="L98" i="28"/>
  <c r="M98" i="28"/>
  <c r="N98" i="28"/>
  <c r="P98" i="28"/>
  <c r="Q98" i="28"/>
  <c r="R98" i="28"/>
  <c r="S98" i="28"/>
  <c r="T98" i="28"/>
  <c r="U98" i="28"/>
  <c r="V98" i="28"/>
  <c r="W98" i="28"/>
  <c r="A99" i="28"/>
  <c r="B99" i="28"/>
  <c r="I99" i="28"/>
  <c r="J99" i="28"/>
  <c r="K99" i="28"/>
  <c r="L99" i="28"/>
  <c r="M99" i="28"/>
  <c r="N99" i="28"/>
  <c r="P99" i="28"/>
  <c r="Q99" i="28"/>
  <c r="R99" i="28"/>
  <c r="S99" i="28"/>
  <c r="T99" i="28"/>
  <c r="U99" i="28"/>
  <c r="V99" i="28"/>
  <c r="W99" i="28"/>
  <c r="A100" i="28"/>
  <c r="B100" i="28"/>
  <c r="I100" i="28"/>
  <c r="J100" i="28"/>
  <c r="K100" i="28"/>
  <c r="L100" i="28"/>
  <c r="M100" i="28"/>
  <c r="N100" i="28"/>
  <c r="P100" i="28"/>
  <c r="Q100" i="28"/>
  <c r="R100" i="28"/>
  <c r="S100" i="28"/>
  <c r="T100" i="28"/>
  <c r="U100" i="28"/>
  <c r="V100" i="28"/>
  <c r="W100" i="28"/>
  <c r="A101" i="28"/>
  <c r="B101" i="28"/>
  <c r="I101" i="28"/>
  <c r="J101" i="28"/>
  <c r="K101" i="28"/>
  <c r="L101" i="28"/>
  <c r="M101" i="28"/>
  <c r="N101" i="28"/>
  <c r="P101" i="28"/>
  <c r="Q101" i="28"/>
  <c r="R101" i="28"/>
  <c r="S101" i="28"/>
  <c r="T101" i="28"/>
  <c r="U101" i="28"/>
  <c r="V101" i="28"/>
  <c r="W101" i="28"/>
  <c r="A102" i="28"/>
  <c r="B102" i="28"/>
  <c r="I102" i="28"/>
  <c r="J102" i="28"/>
  <c r="K102" i="28"/>
  <c r="L102" i="28"/>
  <c r="M102" i="28"/>
  <c r="N102" i="28"/>
  <c r="P102" i="28"/>
  <c r="Q102" i="28"/>
  <c r="R102" i="28"/>
  <c r="S102" i="28"/>
  <c r="T102" i="28"/>
  <c r="U102" i="28"/>
  <c r="V102" i="28"/>
  <c r="W102" i="28"/>
  <c r="A103" i="28"/>
  <c r="B103" i="28"/>
  <c r="I103" i="28"/>
  <c r="J103" i="28"/>
  <c r="K103" i="28"/>
  <c r="L103" i="28"/>
  <c r="M103" i="28"/>
  <c r="N103" i="28"/>
  <c r="P103" i="28"/>
  <c r="Q103" i="28"/>
  <c r="R103" i="28"/>
  <c r="S103" i="28"/>
  <c r="T103" i="28"/>
  <c r="U103" i="28"/>
  <c r="V103" i="28"/>
  <c r="W103" i="28"/>
  <c r="A104" i="28"/>
  <c r="B104" i="28"/>
  <c r="I104" i="28"/>
  <c r="J104" i="28"/>
  <c r="K104" i="28"/>
  <c r="L104" i="28"/>
  <c r="M104" i="28"/>
  <c r="N104" i="28"/>
  <c r="P104" i="28"/>
  <c r="Q104" i="28"/>
  <c r="R104" i="28"/>
  <c r="S104" i="28"/>
  <c r="T104" i="28"/>
  <c r="U104" i="28"/>
  <c r="V104" i="28"/>
  <c r="W104" i="28"/>
  <c r="A105" i="28"/>
  <c r="B105" i="28"/>
  <c r="I105" i="28"/>
  <c r="J105" i="28"/>
  <c r="K105" i="28"/>
  <c r="L105" i="28"/>
  <c r="M105" i="28"/>
  <c r="N105" i="28"/>
  <c r="P105" i="28"/>
  <c r="Q105" i="28"/>
  <c r="R105" i="28"/>
  <c r="S105" i="28"/>
  <c r="T105" i="28"/>
  <c r="U105" i="28"/>
  <c r="V105" i="28"/>
  <c r="W105" i="28"/>
  <c r="A106" i="28"/>
  <c r="B106" i="28"/>
  <c r="I106" i="28"/>
  <c r="J106" i="28"/>
  <c r="K106" i="28"/>
  <c r="L106" i="28"/>
  <c r="M106" i="28"/>
  <c r="N106" i="28"/>
  <c r="P106" i="28"/>
  <c r="Q106" i="28"/>
  <c r="R106" i="28"/>
  <c r="S106" i="28"/>
  <c r="T106" i="28"/>
  <c r="U106" i="28"/>
  <c r="V106" i="28"/>
  <c r="W106" i="28"/>
  <c r="A107" i="28"/>
  <c r="B107" i="28"/>
  <c r="I107" i="28"/>
  <c r="J107" i="28"/>
  <c r="K107" i="28"/>
  <c r="L107" i="28"/>
  <c r="M107" i="28"/>
  <c r="N107" i="28"/>
  <c r="P107" i="28"/>
  <c r="Q107" i="28"/>
  <c r="R107" i="28"/>
  <c r="S107" i="28"/>
  <c r="T107" i="28"/>
  <c r="U107" i="28"/>
  <c r="V107" i="28"/>
  <c r="W107" i="28"/>
  <c r="A108" i="28"/>
  <c r="B108" i="28"/>
  <c r="I108" i="28"/>
  <c r="J108" i="28"/>
  <c r="K108" i="28"/>
  <c r="L108" i="28"/>
  <c r="M108" i="28"/>
  <c r="N108" i="28"/>
  <c r="P108" i="28"/>
  <c r="Q108" i="28"/>
  <c r="R108" i="28"/>
  <c r="S108" i="28"/>
  <c r="T108" i="28"/>
  <c r="U108" i="28"/>
  <c r="V108" i="28"/>
  <c r="W108" i="28"/>
  <c r="A109" i="28"/>
  <c r="B109" i="28"/>
  <c r="I109" i="28"/>
  <c r="J109" i="28"/>
  <c r="K109" i="28"/>
  <c r="L109" i="28"/>
  <c r="M109" i="28"/>
  <c r="N109" i="28"/>
  <c r="P109" i="28"/>
  <c r="Q109" i="28"/>
  <c r="R109" i="28"/>
  <c r="S109" i="28"/>
  <c r="T109" i="28"/>
  <c r="U109" i="28"/>
  <c r="V109" i="28"/>
  <c r="W109" i="28"/>
  <c r="A110" i="28"/>
  <c r="B110" i="28"/>
  <c r="I110" i="28"/>
  <c r="J110" i="28"/>
  <c r="K110" i="28"/>
  <c r="L110" i="28"/>
  <c r="M110" i="28"/>
  <c r="N110" i="28"/>
  <c r="P110" i="28"/>
  <c r="Q110" i="28"/>
  <c r="R110" i="28"/>
  <c r="S110" i="28"/>
  <c r="T110" i="28"/>
  <c r="U110" i="28"/>
  <c r="V110" i="28"/>
  <c r="W110" i="28"/>
  <c r="A111" i="28"/>
  <c r="B111" i="28"/>
  <c r="I111" i="28"/>
  <c r="J111" i="28"/>
  <c r="K111" i="28"/>
  <c r="L111" i="28"/>
  <c r="M111" i="28"/>
  <c r="N111" i="28"/>
  <c r="P111" i="28"/>
  <c r="Q111" i="28"/>
  <c r="R111" i="28"/>
  <c r="S111" i="28"/>
  <c r="T111" i="28"/>
  <c r="U111" i="28"/>
  <c r="V111" i="28"/>
  <c r="W111" i="28"/>
  <c r="A112" i="28"/>
  <c r="B112" i="28"/>
  <c r="I112" i="28"/>
  <c r="J112" i="28"/>
  <c r="K112" i="28"/>
  <c r="L112" i="28"/>
  <c r="M112" i="28"/>
  <c r="N112" i="28"/>
  <c r="P112" i="28"/>
  <c r="Q112" i="28"/>
  <c r="R112" i="28"/>
  <c r="S112" i="28"/>
  <c r="T112" i="28"/>
  <c r="U112" i="28"/>
  <c r="V112" i="28"/>
  <c r="W112" i="28"/>
  <c r="A113" i="28"/>
  <c r="B113" i="28"/>
  <c r="I113" i="28"/>
  <c r="J113" i="28"/>
  <c r="K113" i="28"/>
  <c r="L113" i="28"/>
  <c r="M113" i="28"/>
  <c r="N113" i="28"/>
  <c r="P113" i="28"/>
  <c r="Q113" i="28"/>
  <c r="R113" i="28"/>
  <c r="S113" i="28"/>
  <c r="T113" i="28"/>
  <c r="U113" i="28"/>
  <c r="V113" i="28"/>
  <c r="W113" i="28"/>
  <c r="A114" i="28"/>
  <c r="B114" i="28"/>
  <c r="I114" i="28"/>
  <c r="J114" i="28"/>
  <c r="K114" i="28"/>
  <c r="L114" i="28"/>
  <c r="M114" i="28"/>
  <c r="N114" i="28"/>
  <c r="P114" i="28"/>
  <c r="Q114" i="28"/>
  <c r="R114" i="28"/>
  <c r="S114" i="28"/>
  <c r="T114" i="28"/>
  <c r="U114" i="28"/>
  <c r="V114" i="28"/>
  <c r="W114" i="28"/>
  <c r="A115" i="28"/>
  <c r="B115" i="28"/>
  <c r="I115" i="28"/>
  <c r="J115" i="28"/>
  <c r="K115" i="28"/>
  <c r="L115" i="28"/>
  <c r="M115" i="28"/>
  <c r="N115" i="28"/>
  <c r="P115" i="28"/>
  <c r="Q115" i="28"/>
  <c r="R115" i="28"/>
  <c r="S115" i="28"/>
  <c r="T115" i="28"/>
  <c r="U115" i="28"/>
  <c r="V115" i="28"/>
  <c r="W115" i="28"/>
  <c r="A116" i="28"/>
  <c r="B116" i="28"/>
  <c r="I116" i="28"/>
  <c r="J116" i="28"/>
  <c r="K116" i="28"/>
  <c r="L116" i="28"/>
  <c r="M116" i="28"/>
  <c r="N116" i="28"/>
  <c r="P116" i="28"/>
  <c r="Q116" i="28"/>
  <c r="R116" i="28"/>
  <c r="S116" i="28"/>
  <c r="T116" i="28"/>
  <c r="U116" i="28"/>
  <c r="V116" i="28"/>
  <c r="W116" i="28"/>
  <c r="A117" i="28"/>
  <c r="B117" i="28"/>
  <c r="I117" i="28"/>
  <c r="J117" i="28"/>
  <c r="K117" i="28"/>
  <c r="L117" i="28"/>
  <c r="M117" i="28"/>
  <c r="N117" i="28"/>
  <c r="P117" i="28"/>
  <c r="Q117" i="28"/>
  <c r="R117" i="28"/>
  <c r="S117" i="28"/>
  <c r="T117" i="28"/>
  <c r="U117" i="28"/>
  <c r="V117" i="28"/>
  <c r="W117" i="28"/>
  <c r="A118" i="28"/>
  <c r="B118" i="28"/>
  <c r="I118" i="28"/>
  <c r="J118" i="28"/>
  <c r="K118" i="28"/>
  <c r="L118" i="28"/>
  <c r="M118" i="28"/>
  <c r="N118" i="28"/>
  <c r="P118" i="28"/>
  <c r="Q118" i="28"/>
  <c r="R118" i="28"/>
  <c r="S118" i="28"/>
  <c r="T118" i="28"/>
  <c r="U118" i="28"/>
  <c r="V118" i="28"/>
  <c r="W118" i="28"/>
  <c r="A119" i="28"/>
  <c r="B119" i="28"/>
  <c r="I119" i="28"/>
  <c r="J119" i="28"/>
  <c r="K119" i="28"/>
  <c r="L119" i="28"/>
  <c r="M119" i="28"/>
  <c r="N119" i="28"/>
  <c r="P119" i="28"/>
  <c r="Q119" i="28"/>
  <c r="R119" i="28"/>
  <c r="S119" i="28"/>
  <c r="T119" i="28"/>
  <c r="U119" i="28"/>
  <c r="V119" i="28"/>
  <c r="W119" i="28"/>
  <c r="A120" i="28"/>
  <c r="B120" i="28"/>
  <c r="I120" i="28"/>
  <c r="J120" i="28"/>
  <c r="K120" i="28"/>
  <c r="L120" i="28"/>
  <c r="M120" i="28"/>
  <c r="N120" i="28"/>
  <c r="P120" i="28"/>
  <c r="Q120" i="28"/>
  <c r="R120" i="28"/>
  <c r="S120" i="28"/>
  <c r="T120" i="28"/>
  <c r="U120" i="28"/>
  <c r="V120" i="28"/>
  <c r="W120" i="28"/>
  <c r="A121" i="28"/>
  <c r="B121" i="28"/>
  <c r="I121" i="28"/>
  <c r="J121" i="28"/>
  <c r="K121" i="28"/>
  <c r="L121" i="28"/>
  <c r="M121" i="28"/>
  <c r="N121" i="28"/>
  <c r="P121" i="28"/>
  <c r="Q121" i="28"/>
  <c r="R121" i="28"/>
  <c r="S121" i="28"/>
  <c r="T121" i="28"/>
  <c r="U121" i="28"/>
  <c r="V121" i="28"/>
  <c r="W121" i="28"/>
  <c r="A122" i="28"/>
  <c r="B122" i="28"/>
  <c r="I122" i="28"/>
  <c r="J122" i="28"/>
  <c r="K122" i="28"/>
  <c r="L122" i="28"/>
  <c r="M122" i="28"/>
  <c r="N122" i="28"/>
  <c r="P122" i="28"/>
  <c r="Q122" i="28"/>
  <c r="R122" i="28"/>
  <c r="S122" i="28"/>
  <c r="T122" i="28"/>
  <c r="U122" i="28"/>
  <c r="V122" i="28"/>
  <c r="W122" i="28"/>
  <c r="A123" i="28"/>
  <c r="B123" i="28"/>
  <c r="I123" i="28"/>
  <c r="J123" i="28"/>
  <c r="K123" i="28"/>
  <c r="L123" i="28"/>
  <c r="M123" i="28"/>
  <c r="N123" i="28"/>
  <c r="P123" i="28"/>
  <c r="Q123" i="28"/>
  <c r="R123" i="28"/>
  <c r="S123" i="28"/>
  <c r="T123" i="28"/>
  <c r="U123" i="28"/>
  <c r="V123" i="28"/>
  <c r="W123" i="28"/>
  <c r="A124" i="28"/>
  <c r="B124" i="28"/>
  <c r="I124" i="28"/>
  <c r="J124" i="28"/>
  <c r="K124" i="28"/>
  <c r="L124" i="28"/>
  <c r="M124" i="28"/>
  <c r="N124" i="28"/>
  <c r="P124" i="28"/>
  <c r="Q124" i="28"/>
  <c r="R124" i="28"/>
  <c r="S124" i="28"/>
  <c r="T124" i="28"/>
  <c r="U124" i="28"/>
  <c r="V124" i="28"/>
  <c r="W124" i="28"/>
  <c r="A125" i="28"/>
  <c r="B125" i="28"/>
  <c r="I125" i="28"/>
  <c r="J125" i="28"/>
  <c r="K125" i="28"/>
  <c r="L125" i="28"/>
  <c r="M125" i="28"/>
  <c r="N125" i="28"/>
  <c r="P125" i="28"/>
  <c r="Q125" i="28"/>
  <c r="R125" i="28"/>
  <c r="S125" i="28"/>
  <c r="T125" i="28"/>
  <c r="U125" i="28"/>
  <c r="V125" i="28"/>
  <c r="W125" i="28"/>
  <c r="A126" i="28"/>
  <c r="B126" i="28"/>
  <c r="I126" i="28"/>
  <c r="J126" i="28"/>
  <c r="K126" i="28"/>
  <c r="L126" i="28"/>
  <c r="M126" i="28"/>
  <c r="N126" i="28"/>
  <c r="P126" i="28"/>
  <c r="Q126" i="28"/>
  <c r="R126" i="28"/>
  <c r="S126" i="28"/>
  <c r="T126" i="28"/>
  <c r="U126" i="28"/>
  <c r="V126" i="28"/>
  <c r="W126" i="28"/>
  <c r="A127" i="28"/>
  <c r="B127" i="28"/>
  <c r="I127" i="28"/>
  <c r="J127" i="28"/>
  <c r="K127" i="28"/>
  <c r="L127" i="28"/>
  <c r="M127" i="28"/>
  <c r="N127" i="28"/>
  <c r="P127" i="28"/>
  <c r="Q127" i="28"/>
  <c r="R127" i="28"/>
  <c r="S127" i="28"/>
  <c r="T127" i="28"/>
  <c r="U127" i="28"/>
  <c r="V127" i="28"/>
  <c r="W127" i="28"/>
  <c r="A128" i="28"/>
  <c r="B128" i="28"/>
  <c r="I128" i="28"/>
  <c r="J128" i="28"/>
  <c r="K128" i="28"/>
  <c r="L128" i="28"/>
  <c r="M128" i="28"/>
  <c r="N128" i="28"/>
  <c r="P128" i="28"/>
  <c r="Q128" i="28"/>
  <c r="R128" i="28"/>
  <c r="S128" i="28"/>
  <c r="T128" i="28"/>
  <c r="U128" i="28"/>
  <c r="V128" i="28"/>
  <c r="W128" i="28"/>
  <c r="A129" i="28"/>
  <c r="B129" i="28"/>
  <c r="I129" i="28"/>
  <c r="J129" i="28"/>
  <c r="K129" i="28"/>
  <c r="L129" i="28"/>
  <c r="M129" i="28"/>
  <c r="N129" i="28"/>
  <c r="P129" i="28"/>
  <c r="Q129" i="28"/>
  <c r="R129" i="28"/>
  <c r="S129" i="28"/>
  <c r="T129" i="28"/>
  <c r="U129" i="28"/>
  <c r="V129" i="28"/>
  <c r="W129" i="28"/>
  <c r="A130" i="28"/>
  <c r="B130" i="28"/>
  <c r="I130" i="28"/>
  <c r="J130" i="28"/>
  <c r="K130" i="28"/>
  <c r="L130" i="28"/>
  <c r="M130" i="28"/>
  <c r="N130" i="28"/>
  <c r="P130" i="28"/>
  <c r="Q130" i="28"/>
  <c r="R130" i="28"/>
  <c r="S130" i="28"/>
  <c r="T130" i="28"/>
  <c r="U130" i="28"/>
  <c r="V130" i="28"/>
  <c r="W130" i="28"/>
  <c r="A131" i="28"/>
  <c r="B131" i="28"/>
  <c r="I131" i="28"/>
  <c r="J131" i="28"/>
  <c r="K131" i="28"/>
  <c r="L131" i="28"/>
  <c r="M131" i="28"/>
  <c r="N131" i="28"/>
  <c r="P131" i="28"/>
  <c r="Q131" i="28"/>
  <c r="R131" i="28"/>
  <c r="S131" i="28"/>
  <c r="T131" i="28"/>
  <c r="U131" i="28"/>
  <c r="V131" i="28"/>
  <c r="W131" i="28"/>
  <c r="A132" i="28"/>
  <c r="B132" i="28"/>
  <c r="I132" i="28"/>
  <c r="J132" i="28"/>
  <c r="K132" i="28"/>
  <c r="L132" i="28"/>
  <c r="M132" i="28"/>
  <c r="N132" i="28"/>
  <c r="P132" i="28"/>
  <c r="Q132" i="28"/>
  <c r="R132" i="28"/>
  <c r="S132" i="28"/>
  <c r="T132" i="28"/>
  <c r="U132" i="28"/>
  <c r="V132" i="28"/>
  <c r="W132" i="28"/>
  <c r="A133" i="28"/>
  <c r="B133" i="28"/>
  <c r="I133" i="28"/>
  <c r="J133" i="28"/>
  <c r="K133" i="28"/>
  <c r="L133" i="28"/>
  <c r="M133" i="28"/>
  <c r="N133" i="28"/>
  <c r="P133" i="28"/>
  <c r="Q133" i="28"/>
  <c r="R133" i="28"/>
  <c r="S133" i="28"/>
  <c r="T133" i="28"/>
  <c r="U133" i="28"/>
  <c r="V133" i="28"/>
  <c r="W133" i="28"/>
  <c r="A134" i="28"/>
  <c r="B134" i="28"/>
  <c r="I134" i="28"/>
  <c r="J134" i="28"/>
  <c r="K134" i="28"/>
  <c r="L134" i="28"/>
  <c r="M134" i="28"/>
  <c r="N134" i="28"/>
  <c r="P134" i="28"/>
  <c r="Q134" i="28"/>
  <c r="R134" i="28"/>
  <c r="S134" i="28"/>
  <c r="T134" i="28"/>
  <c r="U134" i="28"/>
  <c r="V134" i="28"/>
  <c r="W134" i="28"/>
  <c r="A135" i="28"/>
  <c r="B135" i="28"/>
  <c r="I135" i="28"/>
  <c r="J135" i="28"/>
  <c r="K135" i="28"/>
  <c r="L135" i="28"/>
  <c r="M135" i="28"/>
  <c r="N135" i="28"/>
  <c r="P135" i="28"/>
  <c r="Q135" i="28"/>
  <c r="R135" i="28"/>
  <c r="S135" i="28"/>
  <c r="T135" i="28"/>
  <c r="U135" i="28"/>
  <c r="V135" i="28"/>
  <c r="W135" i="28"/>
  <c r="A136" i="28"/>
  <c r="B136" i="28"/>
  <c r="I136" i="28"/>
  <c r="J136" i="28"/>
  <c r="K136" i="28"/>
  <c r="L136" i="28"/>
  <c r="M136" i="28"/>
  <c r="N136" i="28"/>
  <c r="P136" i="28"/>
  <c r="Q136" i="28"/>
  <c r="R136" i="28"/>
  <c r="S136" i="28"/>
  <c r="T136" i="28"/>
  <c r="U136" i="28"/>
  <c r="V136" i="28"/>
  <c r="W136" i="28"/>
  <c r="A137" i="28"/>
  <c r="B137" i="28"/>
  <c r="I137" i="28"/>
  <c r="J137" i="28"/>
  <c r="K137" i="28"/>
  <c r="L137" i="28"/>
  <c r="M137" i="28"/>
  <c r="N137" i="28"/>
  <c r="P137" i="28"/>
  <c r="Q137" i="28"/>
  <c r="R137" i="28"/>
  <c r="S137" i="28"/>
  <c r="T137" i="28"/>
  <c r="U137" i="28"/>
  <c r="V137" i="28"/>
  <c r="W137" i="28"/>
  <c r="A138" i="28"/>
  <c r="B138" i="28"/>
  <c r="I138" i="28"/>
  <c r="J138" i="28"/>
  <c r="K138" i="28"/>
  <c r="L138" i="28"/>
  <c r="M138" i="28"/>
  <c r="N138" i="28"/>
  <c r="P138" i="28"/>
  <c r="Q138" i="28"/>
  <c r="R138" i="28"/>
  <c r="S138" i="28"/>
  <c r="T138" i="28"/>
  <c r="U138" i="28"/>
  <c r="V138" i="28"/>
  <c r="W138" i="28"/>
  <c r="A139" i="28"/>
  <c r="B139" i="28"/>
  <c r="I139" i="28"/>
  <c r="J139" i="28"/>
  <c r="K139" i="28"/>
  <c r="L139" i="28"/>
  <c r="M139" i="28"/>
  <c r="N139" i="28"/>
  <c r="P139" i="28"/>
  <c r="Q139" i="28"/>
  <c r="R139" i="28"/>
  <c r="S139" i="28"/>
  <c r="T139" i="28"/>
  <c r="U139" i="28"/>
  <c r="V139" i="28"/>
  <c r="W139" i="28"/>
  <c r="A140" i="28"/>
  <c r="B140" i="28"/>
  <c r="I140" i="28"/>
  <c r="J140" i="28"/>
  <c r="K140" i="28"/>
  <c r="L140" i="28"/>
  <c r="M140" i="28"/>
  <c r="N140" i="28"/>
  <c r="P140" i="28"/>
  <c r="Q140" i="28"/>
  <c r="R140" i="28"/>
  <c r="S140" i="28"/>
  <c r="T140" i="28"/>
  <c r="U140" i="28"/>
  <c r="V140" i="28"/>
  <c r="W140" i="28"/>
  <c r="A141" i="28"/>
  <c r="B141" i="28"/>
  <c r="I141" i="28"/>
  <c r="J141" i="28"/>
  <c r="K141" i="28"/>
  <c r="L141" i="28"/>
  <c r="M141" i="28"/>
  <c r="N141" i="28"/>
  <c r="P141" i="28"/>
  <c r="Q141" i="28"/>
  <c r="R141" i="28"/>
  <c r="S141" i="28"/>
  <c r="T141" i="28"/>
  <c r="U141" i="28"/>
  <c r="V141" i="28"/>
  <c r="W141" i="28"/>
  <c r="A142" i="28"/>
  <c r="B142" i="28"/>
  <c r="I142" i="28"/>
  <c r="J142" i="28"/>
  <c r="K142" i="28"/>
  <c r="L142" i="28"/>
  <c r="M142" i="28"/>
  <c r="N142" i="28"/>
  <c r="P142" i="28"/>
  <c r="Q142" i="28"/>
  <c r="R142" i="28"/>
  <c r="S142" i="28"/>
  <c r="T142" i="28"/>
  <c r="U142" i="28"/>
  <c r="V142" i="28"/>
  <c r="W142" i="28"/>
  <c r="A143" i="28"/>
  <c r="B143" i="28"/>
  <c r="I143" i="28"/>
  <c r="J143" i="28"/>
  <c r="K143" i="28"/>
  <c r="L143" i="28"/>
  <c r="M143" i="28"/>
  <c r="N143" i="28"/>
  <c r="P143" i="28"/>
  <c r="Q143" i="28"/>
  <c r="R143" i="28"/>
  <c r="S143" i="28"/>
  <c r="T143" i="28"/>
  <c r="U143" i="28"/>
  <c r="V143" i="28"/>
  <c r="W143" i="28"/>
  <c r="A144" i="28"/>
  <c r="B144" i="28"/>
  <c r="I144" i="28"/>
  <c r="J144" i="28"/>
  <c r="K144" i="28"/>
  <c r="L144" i="28"/>
  <c r="M144" i="28"/>
  <c r="N144" i="28"/>
  <c r="P144" i="28"/>
  <c r="Q144" i="28"/>
  <c r="R144" i="28"/>
  <c r="S144" i="28"/>
  <c r="T144" i="28"/>
  <c r="U144" i="28"/>
  <c r="V144" i="28"/>
  <c r="W144" i="28"/>
  <c r="A145" i="28"/>
  <c r="B145" i="28"/>
  <c r="I145" i="28"/>
  <c r="J145" i="28"/>
  <c r="K145" i="28"/>
  <c r="L145" i="28"/>
  <c r="M145" i="28"/>
  <c r="N145" i="28"/>
  <c r="P145" i="28"/>
  <c r="Q145" i="28"/>
  <c r="R145" i="28"/>
  <c r="S145" i="28"/>
  <c r="T145" i="28"/>
  <c r="U145" i="28"/>
  <c r="V145" i="28"/>
  <c r="W145" i="28"/>
  <c r="A146" i="28"/>
  <c r="B146" i="28"/>
  <c r="I146" i="28"/>
  <c r="J146" i="28"/>
  <c r="K146" i="28"/>
  <c r="L146" i="28"/>
  <c r="M146" i="28"/>
  <c r="N146" i="28"/>
  <c r="P146" i="28"/>
  <c r="Q146" i="28"/>
  <c r="R146" i="28"/>
  <c r="S146" i="28"/>
  <c r="T146" i="28"/>
  <c r="U146" i="28"/>
  <c r="V146" i="28"/>
  <c r="W146" i="28"/>
  <c r="A147" i="28"/>
  <c r="B147" i="28"/>
  <c r="I147" i="28"/>
  <c r="J147" i="28"/>
  <c r="K147" i="28"/>
  <c r="L147" i="28"/>
  <c r="M147" i="28"/>
  <c r="N147" i="28"/>
  <c r="P147" i="28"/>
  <c r="Q147" i="28"/>
  <c r="R147" i="28"/>
  <c r="S147" i="28"/>
  <c r="T147" i="28"/>
  <c r="U147" i="28"/>
  <c r="V147" i="28"/>
  <c r="W147" i="28"/>
  <c r="A148" i="28"/>
  <c r="B148" i="28"/>
  <c r="I148" i="28"/>
  <c r="J148" i="28"/>
  <c r="K148" i="28"/>
  <c r="L148" i="28"/>
  <c r="M148" i="28"/>
  <c r="N148" i="28"/>
  <c r="P148" i="28"/>
  <c r="Q148" i="28"/>
  <c r="R148" i="28"/>
  <c r="S148" i="28"/>
  <c r="T148" i="28"/>
  <c r="U148" i="28"/>
  <c r="V148" i="28"/>
  <c r="W148" i="28"/>
  <c r="A149" i="28"/>
  <c r="B149" i="28"/>
  <c r="I149" i="28"/>
  <c r="J149" i="28"/>
  <c r="K149" i="28"/>
  <c r="L149" i="28"/>
  <c r="M149" i="28"/>
  <c r="N149" i="28"/>
  <c r="P149" i="28"/>
  <c r="Q149" i="28"/>
  <c r="R149" i="28"/>
  <c r="S149" i="28"/>
  <c r="T149" i="28"/>
  <c r="U149" i="28"/>
  <c r="V149" i="28"/>
  <c r="W149" i="28"/>
  <c r="A150" i="28"/>
  <c r="B150" i="28"/>
  <c r="I150" i="28"/>
  <c r="J150" i="28"/>
  <c r="K150" i="28"/>
  <c r="L150" i="28"/>
  <c r="M150" i="28"/>
  <c r="N150" i="28"/>
  <c r="P150" i="28"/>
  <c r="Q150" i="28"/>
  <c r="R150" i="28"/>
  <c r="S150" i="28"/>
  <c r="T150" i="28"/>
  <c r="U150" i="28"/>
  <c r="V150" i="28"/>
  <c r="W150" i="28"/>
  <c r="A151" i="28"/>
  <c r="B151" i="28"/>
  <c r="I151" i="28"/>
  <c r="J151" i="28"/>
  <c r="K151" i="28"/>
  <c r="L151" i="28"/>
  <c r="M151" i="28"/>
  <c r="N151" i="28"/>
  <c r="P151" i="28"/>
  <c r="Q151" i="28"/>
  <c r="R151" i="28"/>
  <c r="S151" i="28"/>
  <c r="T151" i="28"/>
  <c r="U151" i="28"/>
  <c r="V151" i="28"/>
  <c r="W151" i="28"/>
  <c r="A152" i="28"/>
  <c r="B152" i="28"/>
  <c r="I152" i="28"/>
  <c r="J152" i="28"/>
  <c r="K152" i="28"/>
  <c r="L152" i="28"/>
  <c r="M152" i="28"/>
  <c r="N152" i="28"/>
  <c r="P152" i="28"/>
  <c r="Q152" i="28"/>
  <c r="R152" i="28"/>
  <c r="S152" i="28"/>
  <c r="T152" i="28"/>
  <c r="U152" i="28"/>
  <c r="V152" i="28"/>
  <c r="W152" i="28"/>
  <c r="A153" i="28"/>
  <c r="B153" i="28"/>
  <c r="I153" i="28"/>
  <c r="J153" i="28"/>
  <c r="K153" i="28"/>
  <c r="L153" i="28"/>
  <c r="M153" i="28"/>
  <c r="N153" i="28"/>
  <c r="P153" i="28"/>
  <c r="Q153" i="28"/>
  <c r="R153" i="28"/>
  <c r="S153" i="28"/>
  <c r="T153" i="28"/>
  <c r="U153" i="28"/>
  <c r="V153" i="28"/>
  <c r="W153" i="28"/>
  <c r="A154" i="28"/>
  <c r="B154" i="28"/>
  <c r="I154" i="28"/>
  <c r="J154" i="28"/>
  <c r="K154" i="28"/>
  <c r="L154" i="28"/>
  <c r="M154" i="28"/>
  <c r="N154" i="28"/>
  <c r="P154" i="28"/>
  <c r="Q154" i="28"/>
  <c r="R154" i="28"/>
  <c r="S154" i="28"/>
  <c r="T154" i="28"/>
  <c r="U154" i="28"/>
  <c r="V154" i="28"/>
  <c r="W154" i="28"/>
  <c r="A155" i="28"/>
  <c r="B155" i="28"/>
  <c r="I155" i="28"/>
  <c r="J155" i="28"/>
  <c r="K155" i="28"/>
  <c r="L155" i="28"/>
  <c r="M155" i="28"/>
  <c r="N155" i="28"/>
  <c r="P155" i="28"/>
  <c r="Q155" i="28"/>
  <c r="R155" i="28"/>
  <c r="S155" i="28"/>
  <c r="T155" i="28"/>
  <c r="U155" i="28"/>
  <c r="V155" i="28"/>
  <c r="W155" i="28"/>
  <c r="A156" i="28"/>
  <c r="B156" i="28"/>
  <c r="I156" i="28"/>
  <c r="J156" i="28"/>
  <c r="K156" i="28"/>
  <c r="L156" i="28"/>
  <c r="M156" i="28"/>
  <c r="N156" i="28"/>
  <c r="P156" i="28"/>
  <c r="Q156" i="28"/>
  <c r="R156" i="28"/>
  <c r="S156" i="28"/>
  <c r="T156" i="28"/>
  <c r="U156" i="28"/>
  <c r="V156" i="28"/>
  <c r="W156" i="28"/>
  <c r="A157" i="28"/>
  <c r="B157" i="28"/>
  <c r="I157" i="28"/>
  <c r="J157" i="28"/>
  <c r="K157" i="28"/>
  <c r="L157" i="28"/>
  <c r="M157" i="28"/>
  <c r="N157" i="28"/>
  <c r="P157" i="28"/>
  <c r="Q157" i="28"/>
  <c r="R157" i="28"/>
  <c r="S157" i="28"/>
  <c r="T157" i="28"/>
  <c r="U157" i="28"/>
  <c r="V157" i="28"/>
  <c r="W157" i="28"/>
  <c r="A158" i="28"/>
  <c r="B158" i="28"/>
  <c r="I158" i="28"/>
  <c r="J158" i="28"/>
  <c r="K158" i="28"/>
  <c r="L158" i="28"/>
  <c r="M158" i="28"/>
  <c r="N158" i="28"/>
  <c r="P158" i="28"/>
  <c r="Q158" i="28"/>
  <c r="R158" i="28"/>
  <c r="S158" i="28"/>
  <c r="T158" i="28"/>
  <c r="U158" i="28"/>
  <c r="V158" i="28"/>
  <c r="W158" i="28"/>
  <c r="A159" i="28"/>
  <c r="B159" i="28"/>
  <c r="I159" i="28"/>
  <c r="J159" i="28"/>
  <c r="K159" i="28"/>
  <c r="L159" i="28"/>
  <c r="M159" i="28"/>
  <c r="N159" i="28"/>
  <c r="P159" i="28"/>
  <c r="Q159" i="28"/>
  <c r="R159" i="28"/>
  <c r="S159" i="28"/>
  <c r="T159" i="28"/>
  <c r="U159" i="28"/>
  <c r="V159" i="28"/>
  <c r="W159" i="28"/>
  <c r="A160" i="28"/>
  <c r="B160" i="28"/>
  <c r="I160" i="28"/>
  <c r="J160" i="28"/>
  <c r="K160" i="28"/>
  <c r="L160" i="28"/>
  <c r="M160" i="28"/>
  <c r="N160" i="28"/>
  <c r="P160" i="28"/>
  <c r="Q160" i="28"/>
  <c r="R160" i="28"/>
  <c r="S160" i="28"/>
  <c r="T160" i="28"/>
  <c r="U160" i="28"/>
  <c r="V160" i="28"/>
  <c r="W160" i="28"/>
  <c r="A161" i="28"/>
  <c r="B161" i="28"/>
  <c r="I161" i="28"/>
  <c r="J161" i="28"/>
  <c r="K161" i="28"/>
  <c r="L161" i="28"/>
  <c r="M161" i="28"/>
  <c r="N161" i="28"/>
  <c r="P161" i="28"/>
  <c r="Q161" i="28"/>
  <c r="R161" i="28"/>
  <c r="S161" i="28"/>
  <c r="T161" i="28"/>
  <c r="U161" i="28"/>
  <c r="V161" i="28"/>
  <c r="W161" i="28"/>
  <c r="A162" i="28"/>
  <c r="B162" i="28"/>
  <c r="I162" i="28"/>
  <c r="J162" i="28"/>
  <c r="K162" i="28"/>
  <c r="L162" i="28"/>
  <c r="M162" i="28"/>
  <c r="N162" i="28"/>
  <c r="P162" i="28"/>
  <c r="Q162" i="28"/>
  <c r="R162" i="28"/>
  <c r="S162" i="28"/>
  <c r="T162" i="28"/>
  <c r="U162" i="28"/>
  <c r="V162" i="28"/>
  <c r="W162" i="28"/>
  <c r="A163" i="28"/>
  <c r="B163" i="28"/>
  <c r="I163" i="28"/>
  <c r="J163" i="28"/>
  <c r="K163" i="28"/>
  <c r="L163" i="28"/>
  <c r="M163" i="28"/>
  <c r="N163" i="28"/>
  <c r="P163" i="28"/>
  <c r="Q163" i="28"/>
  <c r="R163" i="28"/>
  <c r="S163" i="28"/>
  <c r="T163" i="28"/>
  <c r="U163" i="28"/>
  <c r="V163" i="28"/>
  <c r="W163" i="28"/>
  <c r="A164" i="28"/>
  <c r="B164" i="28"/>
  <c r="I164" i="28"/>
  <c r="J164" i="28"/>
  <c r="K164" i="28"/>
  <c r="L164" i="28"/>
  <c r="M164" i="28"/>
  <c r="N164" i="28"/>
  <c r="P164" i="28"/>
  <c r="Q164" i="28"/>
  <c r="R164" i="28"/>
  <c r="S164" i="28"/>
  <c r="T164" i="28"/>
  <c r="U164" i="28"/>
  <c r="V164" i="28"/>
  <c r="W164" i="28"/>
  <c r="A165" i="28"/>
  <c r="B165" i="28"/>
  <c r="I165" i="28"/>
  <c r="J165" i="28"/>
  <c r="K165" i="28"/>
  <c r="L165" i="28"/>
  <c r="M165" i="28"/>
  <c r="N165" i="28"/>
  <c r="P165" i="28"/>
  <c r="Q165" i="28"/>
  <c r="R165" i="28"/>
  <c r="S165" i="28"/>
  <c r="T165" i="28"/>
  <c r="U165" i="28"/>
  <c r="V165" i="28"/>
  <c r="W165" i="28"/>
  <c r="A166" i="28"/>
  <c r="B166" i="28"/>
  <c r="I166" i="28"/>
  <c r="J166" i="28"/>
  <c r="K166" i="28"/>
  <c r="L166" i="28"/>
  <c r="M166" i="28"/>
  <c r="N166" i="28"/>
  <c r="P166" i="28"/>
  <c r="Q166" i="28"/>
  <c r="R166" i="28"/>
  <c r="S166" i="28"/>
  <c r="T166" i="28"/>
  <c r="U166" i="28"/>
  <c r="V166" i="28"/>
  <c r="W166" i="28"/>
  <c r="A167" i="28"/>
  <c r="B167" i="28"/>
  <c r="I167" i="28"/>
  <c r="J167" i="28"/>
  <c r="K167" i="28"/>
  <c r="L167" i="28"/>
  <c r="M167" i="28"/>
  <c r="N167" i="28"/>
  <c r="P167" i="28"/>
  <c r="Q167" i="28"/>
  <c r="R167" i="28"/>
  <c r="S167" i="28"/>
  <c r="T167" i="28"/>
  <c r="U167" i="28"/>
  <c r="V167" i="28"/>
  <c r="W167" i="28"/>
  <c r="A168" i="28"/>
  <c r="B168" i="28"/>
  <c r="I168" i="28"/>
  <c r="J168" i="28"/>
  <c r="K168" i="28"/>
  <c r="L168" i="28"/>
  <c r="M168" i="28"/>
  <c r="N168" i="28"/>
  <c r="P168" i="28"/>
  <c r="Q168" i="28"/>
  <c r="R168" i="28"/>
  <c r="S168" i="28"/>
  <c r="T168" i="28"/>
  <c r="U168" i="28"/>
  <c r="V168" i="28"/>
  <c r="W168" i="28"/>
  <c r="A169" i="28"/>
  <c r="B169" i="28"/>
  <c r="I169" i="28"/>
  <c r="J169" i="28"/>
  <c r="K169" i="28"/>
  <c r="L169" i="28"/>
  <c r="M169" i="28"/>
  <c r="N169" i="28"/>
  <c r="P169" i="28"/>
  <c r="Q169" i="28"/>
  <c r="R169" i="28"/>
  <c r="S169" i="28"/>
  <c r="T169" i="28"/>
  <c r="U169" i="28"/>
  <c r="V169" i="28"/>
  <c r="W169" i="28"/>
  <c r="A170" i="28"/>
  <c r="B170" i="28"/>
  <c r="I170" i="28"/>
  <c r="J170" i="28"/>
  <c r="K170" i="28"/>
  <c r="L170" i="28"/>
  <c r="M170" i="28"/>
  <c r="N170" i="28"/>
  <c r="P170" i="28"/>
  <c r="Q170" i="28"/>
  <c r="R170" i="28"/>
  <c r="S170" i="28"/>
  <c r="T170" i="28"/>
  <c r="U170" i="28"/>
  <c r="V170" i="28"/>
  <c r="W170" i="28"/>
  <c r="A171" i="28"/>
  <c r="B171" i="28"/>
  <c r="I171" i="28"/>
  <c r="J171" i="28"/>
  <c r="K171" i="28"/>
  <c r="L171" i="28"/>
  <c r="M171" i="28"/>
  <c r="N171" i="28"/>
  <c r="P171" i="28"/>
  <c r="Q171" i="28"/>
  <c r="R171" i="28"/>
  <c r="S171" i="28"/>
  <c r="T171" i="28"/>
  <c r="U171" i="28"/>
  <c r="V171" i="28"/>
  <c r="W171" i="28"/>
  <c r="A172" i="28"/>
  <c r="B172" i="28"/>
  <c r="I172" i="28"/>
  <c r="J172" i="28"/>
  <c r="K172" i="28"/>
  <c r="L172" i="28"/>
  <c r="M172" i="28"/>
  <c r="N172" i="28"/>
  <c r="P172" i="28"/>
  <c r="Q172" i="28"/>
  <c r="R172" i="28"/>
  <c r="S172" i="28"/>
  <c r="T172" i="28"/>
  <c r="U172" i="28"/>
  <c r="V172" i="28"/>
  <c r="W172" i="28"/>
  <c r="A173" i="28"/>
  <c r="B173" i="28"/>
  <c r="I173" i="28"/>
  <c r="J173" i="28"/>
  <c r="K173" i="28"/>
  <c r="L173" i="28"/>
  <c r="M173" i="28"/>
  <c r="N173" i="28"/>
  <c r="P173" i="28"/>
  <c r="Q173" i="28"/>
  <c r="R173" i="28"/>
  <c r="S173" i="28"/>
  <c r="T173" i="28"/>
  <c r="U173" i="28"/>
  <c r="V173" i="28"/>
  <c r="W173" i="28"/>
  <c r="A174" i="28"/>
  <c r="B174" i="28"/>
  <c r="I174" i="28"/>
  <c r="J174" i="28"/>
  <c r="K174" i="28"/>
  <c r="L174" i="28"/>
  <c r="M174" i="28"/>
  <c r="N174" i="28"/>
  <c r="P174" i="28"/>
  <c r="Q174" i="28"/>
  <c r="R174" i="28"/>
  <c r="S174" i="28"/>
  <c r="T174" i="28"/>
  <c r="U174" i="28"/>
  <c r="V174" i="28"/>
  <c r="W174" i="28"/>
  <c r="A175" i="28"/>
  <c r="B175" i="28"/>
  <c r="I175" i="28"/>
  <c r="J175" i="28"/>
  <c r="K175" i="28"/>
  <c r="L175" i="28"/>
  <c r="M175" i="28"/>
  <c r="N175" i="28"/>
  <c r="P175" i="28"/>
  <c r="Q175" i="28"/>
  <c r="R175" i="28"/>
  <c r="S175" i="28"/>
  <c r="T175" i="28"/>
  <c r="U175" i="28"/>
  <c r="V175" i="28"/>
  <c r="W175" i="28"/>
  <c r="A176" i="28"/>
  <c r="B176" i="28"/>
  <c r="I176" i="28"/>
  <c r="J176" i="28"/>
  <c r="K176" i="28"/>
  <c r="L176" i="28"/>
  <c r="M176" i="28"/>
  <c r="N176" i="28"/>
  <c r="P176" i="28"/>
  <c r="Q176" i="28"/>
  <c r="R176" i="28"/>
  <c r="S176" i="28"/>
  <c r="T176" i="28"/>
  <c r="U176" i="28"/>
  <c r="V176" i="28"/>
  <c r="W176" i="28"/>
  <c r="A177" i="28"/>
  <c r="B177" i="28"/>
  <c r="I177" i="28"/>
  <c r="J177" i="28"/>
  <c r="K177" i="28"/>
  <c r="L177" i="28"/>
  <c r="M177" i="28"/>
  <c r="N177" i="28"/>
  <c r="P177" i="28"/>
  <c r="Q177" i="28"/>
  <c r="R177" i="28"/>
  <c r="S177" i="28"/>
  <c r="T177" i="28"/>
  <c r="U177" i="28"/>
  <c r="V177" i="28"/>
  <c r="W177" i="28"/>
  <c r="A178" i="28"/>
  <c r="B178" i="28"/>
  <c r="I178" i="28"/>
  <c r="J178" i="28"/>
  <c r="K178" i="28"/>
  <c r="L178" i="28"/>
  <c r="M178" i="28"/>
  <c r="N178" i="28"/>
  <c r="P178" i="28"/>
  <c r="Q178" i="28"/>
  <c r="R178" i="28"/>
  <c r="S178" i="28"/>
  <c r="T178" i="28"/>
  <c r="U178" i="28"/>
  <c r="V178" i="28"/>
  <c r="W178" i="28"/>
  <c r="A179" i="28"/>
  <c r="B179" i="28"/>
  <c r="I179" i="28"/>
  <c r="J179" i="28"/>
  <c r="K179" i="28"/>
  <c r="L179" i="28"/>
  <c r="M179" i="28"/>
  <c r="N179" i="28"/>
  <c r="P179" i="28"/>
  <c r="Q179" i="28"/>
  <c r="R179" i="28"/>
  <c r="S179" i="28"/>
  <c r="T179" i="28"/>
  <c r="U179" i="28"/>
  <c r="V179" i="28"/>
  <c r="W179" i="28"/>
  <c r="A180" i="28"/>
  <c r="B180" i="28"/>
  <c r="I180" i="28"/>
  <c r="J180" i="28"/>
  <c r="K180" i="28"/>
  <c r="L180" i="28"/>
  <c r="M180" i="28"/>
  <c r="N180" i="28"/>
  <c r="P180" i="28"/>
  <c r="Q180" i="28"/>
  <c r="R180" i="28"/>
  <c r="S180" i="28"/>
  <c r="T180" i="28"/>
  <c r="U180" i="28"/>
  <c r="V180" i="28"/>
  <c r="W180" i="28"/>
  <c r="A181" i="28"/>
  <c r="B181" i="28"/>
  <c r="I181" i="28"/>
  <c r="J181" i="28"/>
  <c r="K181" i="28"/>
  <c r="L181" i="28"/>
  <c r="M181" i="28"/>
  <c r="N181" i="28"/>
  <c r="P181" i="28"/>
  <c r="Q181" i="28"/>
  <c r="R181" i="28"/>
  <c r="S181" i="28"/>
  <c r="T181" i="28"/>
  <c r="U181" i="28"/>
  <c r="V181" i="28"/>
  <c r="W181" i="28"/>
  <c r="A182" i="28"/>
  <c r="B182" i="28"/>
  <c r="I182" i="28"/>
  <c r="J182" i="28"/>
  <c r="K182" i="28"/>
  <c r="L182" i="28"/>
  <c r="M182" i="28"/>
  <c r="N182" i="28"/>
  <c r="P182" i="28"/>
  <c r="Q182" i="28"/>
  <c r="R182" i="28"/>
  <c r="S182" i="28"/>
  <c r="T182" i="28"/>
  <c r="U182" i="28"/>
  <c r="V182" i="28"/>
  <c r="W182" i="28"/>
  <c r="A183" i="28"/>
  <c r="B183" i="28"/>
  <c r="I183" i="28"/>
  <c r="J183" i="28"/>
  <c r="K183" i="28"/>
  <c r="L183" i="28"/>
  <c r="M183" i="28"/>
  <c r="N183" i="28"/>
  <c r="P183" i="28"/>
  <c r="Q183" i="28"/>
  <c r="R183" i="28"/>
  <c r="S183" i="28"/>
  <c r="T183" i="28"/>
  <c r="U183" i="28"/>
  <c r="V183" i="28"/>
  <c r="W183" i="28"/>
  <c r="A184" i="28"/>
  <c r="B184" i="28"/>
  <c r="I184" i="28"/>
  <c r="J184" i="28"/>
  <c r="K184" i="28"/>
  <c r="L184" i="28"/>
  <c r="M184" i="28"/>
  <c r="N184" i="28"/>
  <c r="P184" i="28"/>
  <c r="Q184" i="28"/>
  <c r="R184" i="28"/>
  <c r="S184" i="28"/>
  <c r="T184" i="28"/>
  <c r="U184" i="28"/>
  <c r="V184" i="28"/>
  <c r="W184" i="28"/>
  <c r="A185" i="28"/>
  <c r="B185" i="28"/>
  <c r="I185" i="28"/>
  <c r="J185" i="28"/>
  <c r="K185" i="28"/>
  <c r="L185" i="28"/>
  <c r="M185" i="28"/>
  <c r="N185" i="28"/>
  <c r="P185" i="28"/>
  <c r="Q185" i="28"/>
  <c r="R185" i="28"/>
  <c r="S185" i="28"/>
  <c r="T185" i="28"/>
  <c r="U185" i="28"/>
  <c r="V185" i="28"/>
  <c r="W185" i="28"/>
  <c r="A186" i="28"/>
  <c r="B186" i="28"/>
  <c r="I186" i="28"/>
  <c r="J186" i="28"/>
  <c r="K186" i="28"/>
  <c r="L186" i="28"/>
  <c r="M186" i="28"/>
  <c r="N186" i="28"/>
  <c r="P186" i="28"/>
  <c r="Q186" i="28"/>
  <c r="R186" i="28"/>
  <c r="S186" i="28"/>
  <c r="T186" i="28"/>
  <c r="U186" i="28"/>
  <c r="V186" i="28"/>
  <c r="W186" i="28"/>
  <c r="A187" i="28"/>
  <c r="B187" i="28"/>
  <c r="I187" i="28"/>
  <c r="J187" i="28"/>
  <c r="K187" i="28"/>
  <c r="L187" i="28"/>
  <c r="M187" i="28"/>
  <c r="N187" i="28"/>
  <c r="P187" i="28"/>
  <c r="Q187" i="28"/>
  <c r="R187" i="28"/>
  <c r="S187" i="28"/>
  <c r="T187" i="28"/>
  <c r="U187" i="28"/>
  <c r="V187" i="28"/>
  <c r="W187" i="28"/>
  <c r="A188" i="28"/>
  <c r="B188" i="28"/>
  <c r="I188" i="28"/>
  <c r="J188" i="28"/>
  <c r="K188" i="28"/>
  <c r="L188" i="28"/>
  <c r="M188" i="28"/>
  <c r="N188" i="28"/>
  <c r="P188" i="28"/>
  <c r="Q188" i="28"/>
  <c r="R188" i="28"/>
  <c r="S188" i="28"/>
  <c r="T188" i="28"/>
  <c r="U188" i="28"/>
  <c r="V188" i="28"/>
  <c r="W188" i="28"/>
  <c r="A189" i="28"/>
  <c r="B189" i="28"/>
  <c r="I189" i="28"/>
  <c r="J189" i="28"/>
  <c r="K189" i="28"/>
  <c r="L189" i="28"/>
  <c r="M189" i="28"/>
  <c r="N189" i="28"/>
  <c r="P189" i="28"/>
  <c r="Q189" i="28"/>
  <c r="R189" i="28"/>
  <c r="S189" i="28"/>
  <c r="T189" i="28"/>
  <c r="U189" i="28"/>
  <c r="V189" i="28"/>
  <c r="W189" i="28"/>
  <c r="A190" i="28"/>
  <c r="B190" i="28"/>
  <c r="I190" i="28"/>
  <c r="J190" i="28"/>
  <c r="K190" i="28"/>
  <c r="L190" i="28"/>
  <c r="M190" i="28"/>
  <c r="N190" i="28"/>
  <c r="P190" i="28"/>
  <c r="Q190" i="28"/>
  <c r="R190" i="28"/>
  <c r="S190" i="28"/>
  <c r="T190" i="28"/>
  <c r="U190" i="28"/>
  <c r="V190" i="28"/>
  <c r="W190" i="28"/>
  <c r="A191" i="28"/>
  <c r="B191" i="28"/>
  <c r="I191" i="28"/>
  <c r="J191" i="28"/>
  <c r="K191" i="28"/>
  <c r="L191" i="28"/>
  <c r="M191" i="28"/>
  <c r="N191" i="28"/>
  <c r="P191" i="28"/>
  <c r="Q191" i="28"/>
  <c r="R191" i="28"/>
  <c r="S191" i="28"/>
  <c r="T191" i="28"/>
  <c r="U191" i="28"/>
  <c r="V191" i="28"/>
  <c r="W191" i="28"/>
  <c r="A192" i="28"/>
  <c r="B192" i="28"/>
  <c r="I192" i="28"/>
  <c r="J192" i="28"/>
  <c r="K192" i="28"/>
  <c r="L192" i="28"/>
  <c r="M192" i="28"/>
  <c r="N192" i="28"/>
  <c r="P192" i="28"/>
  <c r="Q192" i="28"/>
  <c r="R192" i="28"/>
  <c r="S192" i="28"/>
  <c r="T192" i="28"/>
  <c r="U192" i="28"/>
  <c r="V192" i="28"/>
  <c r="W192" i="28"/>
  <c r="A193" i="28"/>
  <c r="B193" i="28"/>
  <c r="I193" i="28"/>
  <c r="J193" i="28"/>
  <c r="K193" i="28"/>
  <c r="L193" i="28"/>
  <c r="M193" i="28"/>
  <c r="N193" i="28"/>
  <c r="P193" i="28"/>
  <c r="Q193" i="28"/>
  <c r="R193" i="28"/>
  <c r="S193" i="28"/>
  <c r="T193" i="28"/>
  <c r="U193" i="28"/>
  <c r="V193" i="28"/>
  <c r="W193" i="28"/>
  <c r="A194" i="28"/>
  <c r="B194" i="28"/>
  <c r="I194" i="28"/>
  <c r="J194" i="28"/>
  <c r="K194" i="28"/>
  <c r="L194" i="28"/>
  <c r="M194" i="28"/>
  <c r="N194" i="28"/>
  <c r="P194" i="28"/>
  <c r="Q194" i="28"/>
  <c r="R194" i="28"/>
  <c r="S194" i="28"/>
  <c r="T194" i="28"/>
  <c r="U194" i="28"/>
  <c r="V194" i="28"/>
  <c r="W194" i="28"/>
  <c r="A195" i="28"/>
  <c r="B195" i="28"/>
  <c r="I195" i="28"/>
  <c r="J195" i="28"/>
  <c r="K195" i="28"/>
  <c r="L195" i="28"/>
  <c r="M195" i="28"/>
  <c r="N195" i="28"/>
  <c r="P195" i="28"/>
  <c r="Q195" i="28"/>
  <c r="R195" i="28"/>
  <c r="S195" i="28"/>
  <c r="T195" i="28"/>
  <c r="U195" i="28"/>
  <c r="V195" i="28"/>
  <c r="W195" i="28"/>
  <c r="A196" i="28"/>
  <c r="B196" i="28"/>
  <c r="I196" i="28"/>
  <c r="J196" i="28"/>
  <c r="K196" i="28"/>
  <c r="L196" i="28"/>
  <c r="M196" i="28"/>
  <c r="N196" i="28"/>
  <c r="P196" i="28"/>
  <c r="Q196" i="28"/>
  <c r="R196" i="28"/>
  <c r="S196" i="28"/>
  <c r="T196" i="28"/>
  <c r="U196" i="28"/>
  <c r="V196" i="28"/>
  <c r="W196" i="28"/>
  <c r="A197" i="28"/>
  <c r="B197" i="28"/>
  <c r="I197" i="28"/>
  <c r="J197" i="28"/>
  <c r="K197" i="28"/>
  <c r="L197" i="28"/>
  <c r="M197" i="28"/>
  <c r="N197" i="28"/>
  <c r="P197" i="28"/>
  <c r="Q197" i="28"/>
  <c r="R197" i="28"/>
  <c r="S197" i="28"/>
  <c r="T197" i="28"/>
  <c r="U197" i="28"/>
  <c r="V197" i="28"/>
  <c r="W197" i="28"/>
  <c r="A198" i="28"/>
  <c r="B198" i="28"/>
  <c r="I198" i="28"/>
  <c r="J198" i="28"/>
  <c r="K198" i="28"/>
  <c r="L198" i="28"/>
  <c r="M198" i="28"/>
  <c r="N198" i="28"/>
  <c r="P198" i="28"/>
  <c r="Q198" i="28"/>
  <c r="R198" i="28"/>
  <c r="S198" i="28"/>
  <c r="T198" i="28"/>
  <c r="U198" i="28"/>
  <c r="V198" i="28"/>
  <c r="W198" i="28"/>
  <c r="A199" i="28"/>
  <c r="B199" i="28"/>
  <c r="I199" i="28"/>
  <c r="J199" i="28"/>
  <c r="K199" i="28"/>
  <c r="L199" i="28"/>
  <c r="M199" i="28"/>
  <c r="N199" i="28"/>
  <c r="P199" i="28"/>
  <c r="Q199" i="28"/>
  <c r="R199" i="28"/>
  <c r="S199" i="28"/>
  <c r="T199" i="28"/>
  <c r="U199" i="28"/>
  <c r="V199" i="28"/>
  <c r="W199" i="28"/>
  <c r="A200" i="28"/>
  <c r="B200" i="28"/>
  <c r="I200" i="28"/>
  <c r="J200" i="28"/>
  <c r="K200" i="28"/>
  <c r="L200" i="28"/>
  <c r="M200" i="28"/>
  <c r="N200" i="28"/>
  <c r="P200" i="28"/>
  <c r="Q200" i="28"/>
  <c r="R200" i="28"/>
  <c r="S200" i="28"/>
  <c r="T200" i="28"/>
  <c r="U200" i="28"/>
  <c r="V200" i="28"/>
  <c r="W200" i="28"/>
  <c r="A201" i="28"/>
  <c r="B201" i="28"/>
  <c r="I201" i="28"/>
  <c r="J201" i="28"/>
  <c r="K201" i="28"/>
  <c r="L201" i="28"/>
  <c r="M201" i="28"/>
  <c r="N201" i="28"/>
  <c r="P201" i="28"/>
  <c r="Q201" i="28"/>
  <c r="R201" i="28"/>
  <c r="S201" i="28"/>
  <c r="T201" i="28"/>
  <c r="U201" i="28"/>
  <c r="V201" i="28"/>
  <c r="W201" i="28"/>
  <c r="A202" i="28"/>
  <c r="B202" i="28"/>
  <c r="I202" i="28"/>
  <c r="J202" i="28"/>
  <c r="K202" i="28"/>
  <c r="L202" i="28"/>
  <c r="M202" i="28"/>
  <c r="N202" i="28"/>
  <c r="P202" i="28"/>
  <c r="Q202" i="28"/>
  <c r="R202" i="28"/>
  <c r="S202" i="28"/>
  <c r="T202" i="28"/>
  <c r="U202" i="28"/>
  <c r="V202" i="28"/>
  <c r="W202" i="28"/>
  <c r="A203" i="28"/>
  <c r="B203" i="28"/>
  <c r="I203" i="28"/>
  <c r="J203" i="28"/>
  <c r="K203" i="28"/>
  <c r="L203" i="28"/>
  <c r="M203" i="28"/>
  <c r="N203" i="28"/>
  <c r="P203" i="28"/>
  <c r="Q203" i="28"/>
  <c r="R203" i="28"/>
  <c r="S203" i="28"/>
  <c r="T203" i="28"/>
  <c r="U203" i="28"/>
  <c r="V203" i="28"/>
  <c r="W203" i="28"/>
  <c r="A204" i="28"/>
  <c r="B204" i="28"/>
  <c r="I204" i="28"/>
  <c r="J204" i="28"/>
  <c r="K204" i="28"/>
  <c r="L204" i="28"/>
  <c r="M204" i="28"/>
  <c r="N204" i="28"/>
  <c r="P204" i="28"/>
  <c r="Q204" i="28"/>
  <c r="R204" i="28"/>
  <c r="S204" i="28"/>
  <c r="T204" i="28"/>
  <c r="U204" i="28"/>
  <c r="V204" i="28"/>
  <c r="W204" i="28"/>
  <c r="A205" i="28"/>
  <c r="B205" i="28"/>
  <c r="I205" i="28"/>
  <c r="J205" i="28"/>
  <c r="K205" i="28"/>
  <c r="L205" i="28"/>
  <c r="M205" i="28"/>
  <c r="N205" i="28"/>
  <c r="P205" i="28"/>
  <c r="Q205" i="28"/>
  <c r="R205" i="28"/>
  <c r="S205" i="28"/>
  <c r="T205" i="28"/>
  <c r="U205" i="28"/>
  <c r="V205" i="28"/>
  <c r="W205" i="28"/>
  <c r="A206" i="28"/>
  <c r="B206" i="28"/>
  <c r="I206" i="28"/>
  <c r="J206" i="28"/>
  <c r="K206" i="28"/>
  <c r="L206" i="28"/>
  <c r="M206" i="28"/>
  <c r="N206" i="28"/>
  <c r="P206" i="28"/>
  <c r="Q206" i="28"/>
  <c r="R206" i="28"/>
  <c r="S206" i="28"/>
  <c r="T206" i="28"/>
  <c r="U206" i="28"/>
  <c r="V206" i="28"/>
  <c r="W206" i="28"/>
  <c r="A207" i="28"/>
  <c r="B207" i="28"/>
  <c r="I207" i="28"/>
  <c r="J207" i="28"/>
  <c r="K207" i="28"/>
  <c r="L207" i="28"/>
  <c r="M207" i="28"/>
  <c r="N207" i="28"/>
  <c r="P207" i="28"/>
  <c r="Q207" i="28"/>
  <c r="R207" i="28"/>
  <c r="S207" i="28"/>
  <c r="T207" i="28"/>
  <c r="U207" i="28"/>
  <c r="V207" i="28"/>
  <c r="W207" i="28"/>
  <c r="A208" i="28"/>
  <c r="B208" i="28"/>
  <c r="I208" i="28"/>
  <c r="J208" i="28"/>
  <c r="K208" i="28"/>
  <c r="L208" i="28"/>
  <c r="M208" i="28"/>
  <c r="N208" i="28"/>
  <c r="P208" i="28"/>
  <c r="Q208" i="28"/>
  <c r="R208" i="28"/>
  <c r="S208" i="28"/>
  <c r="T208" i="28"/>
  <c r="U208" i="28"/>
  <c r="V208" i="28"/>
  <c r="W208" i="28"/>
  <c r="A209" i="28"/>
  <c r="B209" i="28"/>
  <c r="I209" i="28"/>
  <c r="J209" i="28"/>
  <c r="K209" i="28"/>
  <c r="L209" i="28"/>
  <c r="M209" i="28"/>
  <c r="N209" i="28"/>
  <c r="P209" i="28"/>
  <c r="Q209" i="28"/>
  <c r="R209" i="28"/>
  <c r="S209" i="28"/>
  <c r="T209" i="28"/>
  <c r="U209" i="28"/>
  <c r="V209" i="28"/>
  <c r="W209" i="28"/>
  <c r="A210" i="28"/>
  <c r="B210" i="28"/>
  <c r="I210" i="28"/>
  <c r="J210" i="28"/>
  <c r="K210" i="28"/>
  <c r="L210" i="28"/>
  <c r="M210" i="28"/>
  <c r="N210" i="28"/>
  <c r="P210" i="28"/>
  <c r="Q210" i="28"/>
  <c r="R210" i="28"/>
  <c r="S210" i="28"/>
  <c r="T210" i="28"/>
  <c r="U210" i="28"/>
  <c r="V210" i="28"/>
  <c r="W210" i="28"/>
  <c r="A211" i="28"/>
  <c r="B211" i="28"/>
  <c r="I211" i="28"/>
  <c r="J211" i="28"/>
  <c r="K211" i="28"/>
  <c r="L211" i="28"/>
  <c r="M211" i="28"/>
  <c r="N211" i="28"/>
  <c r="P211" i="28"/>
  <c r="Q211" i="28"/>
  <c r="R211" i="28"/>
  <c r="S211" i="28"/>
  <c r="T211" i="28"/>
  <c r="U211" i="28"/>
  <c r="V211" i="28"/>
  <c r="W211" i="28"/>
  <c r="A212" i="28"/>
  <c r="B212" i="28"/>
  <c r="I212" i="28"/>
  <c r="J212" i="28"/>
  <c r="K212" i="28"/>
  <c r="L212" i="28"/>
  <c r="M212" i="28"/>
  <c r="N212" i="28"/>
  <c r="P212" i="28"/>
  <c r="Q212" i="28"/>
  <c r="R212" i="28"/>
  <c r="S212" i="28"/>
  <c r="T212" i="28"/>
  <c r="U212" i="28"/>
  <c r="V212" i="28"/>
  <c r="W212" i="28"/>
  <c r="A213" i="28"/>
  <c r="B213" i="28"/>
  <c r="I213" i="28"/>
  <c r="J213" i="28"/>
  <c r="K213" i="28"/>
  <c r="L213" i="28"/>
  <c r="M213" i="28"/>
  <c r="N213" i="28"/>
  <c r="P213" i="28"/>
  <c r="Q213" i="28"/>
  <c r="R213" i="28"/>
  <c r="S213" i="28"/>
  <c r="T213" i="28"/>
  <c r="U213" i="28"/>
  <c r="V213" i="28"/>
  <c r="W213" i="28"/>
  <c r="A214" i="28"/>
  <c r="B214" i="28"/>
  <c r="I214" i="28"/>
  <c r="J214" i="28"/>
  <c r="K214" i="28"/>
  <c r="L214" i="28"/>
  <c r="M214" i="28"/>
  <c r="N214" i="28"/>
  <c r="P214" i="28"/>
  <c r="Q214" i="28"/>
  <c r="R214" i="28"/>
  <c r="S214" i="28"/>
  <c r="T214" i="28"/>
  <c r="U214" i="28"/>
  <c r="V214" i="28"/>
  <c r="W214" i="28"/>
  <c r="A215" i="28"/>
  <c r="B215" i="28"/>
  <c r="I215" i="28"/>
  <c r="J215" i="28"/>
  <c r="K215" i="28"/>
  <c r="L215" i="28"/>
  <c r="M215" i="28"/>
  <c r="N215" i="28"/>
  <c r="P215" i="28"/>
  <c r="Q215" i="28"/>
  <c r="R215" i="28"/>
  <c r="S215" i="28"/>
  <c r="T215" i="28"/>
  <c r="U215" i="28"/>
  <c r="V215" i="28"/>
  <c r="W215" i="28"/>
  <c r="A216" i="28"/>
  <c r="B216" i="28"/>
  <c r="I216" i="28"/>
  <c r="J216" i="28"/>
  <c r="K216" i="28"/>
  <c r="L216" i="28"/>
  <c r="M216" i="28"/>
  <c r="N216" i="28"/>
  <c r="P216" i="28"/>
  <c r="Q216" i="28"/>
  <c r="R216" i="28"/>
  <c r="S216" i="28"/>
  <c r="T216" i="28"/>
  <c r="U216" i="28"/>
  <c r="V216" i="28"/>
  <c r="W216" i="28"/>
  <c r="A217" i="28"/>
  <c r="B217" i="28"/>
  <c r="I217" i="28"/>
  <c r="J217" i="28"/>
  <c r="K217" i="28"/>
  <c r="L217" i="28"/>
  <c r="M217" i="28"/>
  <c r="N217" i="28"/>
  <c r="P217" i="28"/>
  <c r="Q217" i="28"/>
  <c r="R217" i="28"/>
  <c r="S217" i="28"/>
  <c r="T217" i="28"/>
  <c r="U217" i="28"/>
  <c r="V217" i="28"/>
  <c r="W217" i="28"/>
  <c r="A218" i="28"/>
  <c r="B218" i="28"/>
  <c r="I218" i="28"/>
  <c r="J218" i="28"/>
  <c r="K218" i="28"/>
  <c r="L218" i="28"/>
  <c r="M218" i="28"/>
  <c r="N218" i="28"/>
  <c r="P218" i="28"/>
  <c r="Q218" i="28"/>
  <c r="R218" i="28"/>
  <c r="S218" i="28"/>
  <c r="T218" i="28"/>
  <c r="U218" i="28"/>
  <c r="V218" i="28"/>
  <c r="W218" i="28"/>
  <c r="A219" i="28"/>
  <c r="B219" i="28"/>
  <c r="I219" i="28"/>
  <c r="J219" i="28"/>
  <c r="K219" i="28"/>
  <c r="L219" i="28"/>
  <c r="M219" i="28"/>
  <c r="N219" i="28"/>
  <c r="P219" i="28"/>
  <c r="Q219" i="28"/>
  <c r="R219" i="28"/>
  <c r="S219" i="28"/>
  <c r="T219" i="28"/>
  <c r="U219" i="28"/>
  <c r="V219" i="28"/>
  <c r="W219" i="28"/>
  <c r="A220" i="28"/>
  <c r="B220" i="28"/>
  <c r="I220" i="28"/>
  <c r="J220" i="28"/>
  <c r="K220" i="28"/>
  <c r="L220" i="28"/>
  <c r="M220" i="28"/>
  <c r="N220" i="28"/>
  <c r="P220" i="28"/>
  <c r="Q220" i="28"/>
  <c r="R220" i="28"/>
  <c r="S220" i="28"/>
  <c r="T220" i="28"/>
  <c r="U220" i="28"/>
  <c r="V220" i="28"/>
  <c r="W220" i="28"/>
  <c r="A221" i="28"/>
  <c r="B221" i="28"/>
  <c r="I221" i="28"/>
  <c r="J221" i="28"/>
  <c r="K221" i="28"/>
  <c r="L221" i="28"/>
  <c r="M221" i="28"/>
  <c r="N221" i="28"/>
  <c r="P221" i="28"/>
  <c r="Q221" i="28"/>
  <c r="R221" i="28"/>
  <c r="S221" i="28"/>
  <c r="T221" i="28"/>
  <c r="U221" i="28"/>
  <c r="V221" i="28"/>
  <c r="W221" i="28"/>
  <c r="A222" i="28"/>
  <c r="B222" i="28"/>
  <c r="I222" i="28"/>
  <c r="J222" i="28"/>
  <c r="K222" i="28"/>
  <c r="L222" i="28"/>
  <c r="M222" i="28"/>
  <c r="N222" i="28"/>
  <c r="P222" i="28"/>
  <c r="Q222" i="28"/>
  <c r="R222" i="28"/>
  <c r="S222" i="28"/>
  <c r="T222" i="28"/>
  <c r="U222" i="28"/>
  <c r="V222" i="28"/>
  <c r="W222" i="28"/>
  <c r="A223" i="28"/>
  <c r="B223" i="28"/>
  <c r="I223" i="28"/>
  <c r="J223" i="28"/>
  <c r="K223" i="28"/>
  <c r="L223" i="28"/>
  <c r="M223" i="28"/>
  <c r="N223" i="28"/>
  <c r="P223" i="28"/>
  <c r="Q223" i="28"/>
  <c r="R223" i="28"/>
  <c r="S223" i="28"/>
  <c r="T223" i="28"/>
  <c r="U223" i="28"/>
  <c r="V223" i="28"/>
  <c r="W223" i="28"/>
  <c r="A224" i="28"/>
  <c r="B224" i="28"/>
  <c r="I224" i="28"/>
  <c r="J224" i="28"/>
  <c r="K224" i="28"/>
  <c r="L224" i="28"/>
  <c r="M224" i="28"/>
  <c r="N224" i="28"/>
  <c r="P224" i="28"/>
  <c r="Q224" i="28"/>
  <c r="R224" i="28"/>
  <c r="S224" i="28"/>
  <c r="T224" i="28"/>
  <c r="U224" i="28"/>
  <c r="V224" i="28"/>
  <c r="W224" i="28"/>
  <c r="A225" i="28"/>
  <c r="B225" i="28"/>
  <c r="I225" i="28"/>
  <c r="J225" i="28"/>
  <c r="K225" i="28"/>
  <c r="L225" i="28"/>
  <c r="M225" i="28"/>
  <c r="N225" i="28"/>
  <c r="P225" i="28"/>
  <c r="Q225" i="28"/>
  <c r="R225" i="28"/>
  <c r="S225" i="28"/>
  <c r="T225" i="28"/>
  <c r="U225" i="28"/>
  <c r="V225" i="28"/>
  <c r="W225" i="28"/>
  <c r="A226" i="28"/>
  <c r="B226" i="28"/>
  <c r="I226" i="28"/>
  <c r="J226" i="28"/>
  <c r="K226" i="28"/>
  <c r="L226" i="28"/>
  <c r="M226" i="28"/>
  <c r="N226" i="28"/>
  <c r="P226" i="28"/>
  <c r="Q226" i="28"/>
  <c r="R226" i="28"/>
  <c r="S226" i="28"/>
  <c r="T226" i="28"/>
  <c r="U226" i="28"/>
  <c r="V226" i="28"/>
  <c r="W226" i="28"/>
  <c r="A227" i="28"/>
  <c r="B227" i="28"/>
  <c r="I227" i="28"/>
  <c r="J227" i="28"/>
  <c r="K227" i="28"/>
  <c r="L227" i="28"/>
  <c r="M227" i="28"/>
  <c r="N227" i="28"/>
  <c r="P227" i="28"/>
  <c r="Q227" i="28"/>
  <c r="R227" i="28"/>
  <c r="S227" i="28"/>
  <c r="T227" i="28"/>
  <c r="U227" i="28"/>
  <c r="V227" i="28"/>
  <c r="W227" i="28"/>
  <c r="A228" i="28"/>
  <c r="B228" i="28"/>
  <c r="I228" i="28"/>
  <c r="J228" i="28"/>
  <c r="K228" i="28"/>
  <c r="L228" i="28"/>
  <c r="M228" i="28"/>
  <c r="N228" i="28"/>
  <c r="P228" i="28"/>
  <c r="Q228" i="28"/>
  <c r="R228" i="28"/>
  <c r="S228" i="28"/>
  <c r="T228" i="28"/>
  <c r="U228" i="28"/>
  <c r="V228" i="28"/>
  <c r="W228" i="28"/>
  <c r="A229" i="28"/>
  <c r="B229" i="28"/>
  <c r="I229" i="28"/>
  <c r="J229" i="28"/>
  <c r="K229" i="28"/>
  <c r="L229" i="28"/>
  <c r="M229" i="28"/>
  <c r="N229" i="28"/>
  <c r="P229" i="28"/>
  <c r="Q229" i="28"/>
  <c r="R229" i="28"/>
  <c r="S229" i="28"/>
  <c r="T229" i="28"/>
  <c r="U229" i="28"/>
  <c r="V229" i="28"/>
  <c r="W229" i="28"/>
  <c r="A230" i="28"/>
  <c r="B230" i="28"/>
  <c r="I230" i="28"/>
  <c r="J230" i="28"/>
  <c r="K230" i="28"/>
  <c r="L230" i="28"/>
  <c r="M230" i="28"/>
  <c r="N230" i="28"/>
  <c r="P230" i="28"/>
  <c r="Q230" i="28"/>
  <c r="R230" i="28"/>
  <c r="S230" i="28"/>
  <c r="T230" i="28"/>
  <c r="U230" i="28"/>
  <c r="V230" i="28"/>
  <c r="W230" i="28"/>
  <c r="A231" i="28"/>
  <c r="B231" i="28"/>
  <c r="I231" i="28"/>
  <c r="J231" i="28"/>
  <c r="K231" i="28"/>
  <c r="L231" i="28"/>
  <c r="M231" i="28"/>
  <c r="N231" i="28"/>
  <c r="P231" i="28"/>
  <c r="Q231" i="28"/>
  <c r="R231" i="28"/>
  <c r="S231" i="28"/>
  <c r="T231" i="28"/>
  <c r="U231" i="28"/>
  <c r="V231" i="28"/>
  <c r="W231" i="28"/>
  <c r="A232" i="28"/>
  <c r="B232" i="28"/>
  <c r="I232" i="28"/>
  <c r="J232" i="28"/>
  <c r="K232" i="28"/>
  <c r="L232" i="28"/>
  <c r="M232" i="28"/>
  <c r="N232" i="28"/>
  <c r="P232" i="28"/>
  <c r="Q232" i="28"/>
  <c r="R232" i="28"/>
  <c r="S232" i="28"/>
  <c r="T232" i="28"/>
  <c r="U232" i="28"/>
  <c r="V232" i="28"/>
  <c r="W232" i="28"/>
  <c r="A233" i="28"/>
  <c r="B233" i="28"/>
  <c r="I233" i="28"/>
  <c r="J233" i="28"/>
  <c r="K233" i="28"/>
  <c r="L233" i="28"/>
  <c r="M233" i="28"/>
  <c r="N233" i="28"/>
  <c r="P233" i="28"/>
  <c r="Q233" i="28"/>
  <c r="R233" i="28"/>
  <c r="S233" i="28"/>
  <c r="T233" i="28"/>
  <c r="U233" i="28"/>
  <c r="V233" i="28"/>
  <c r="W233" i="28"/>
  <c r="A234" i="28"/>
  <c r="B234" i="28"/>
  <c r="I234" i="28"/>
  <c r="J234" i="28"/>
  <c r="K234" i="28"/>
  <c r="L234" i="28"/>
  <c r="M234" i="28"/>
  <c r="N234" i="28"/>
  <c r="P234" i="28"/>
  <c r="Q234" i="28"/>
  <c r="R234" i="28"/>
  <c r="S234" i="28"/>
  <c r="T234" i="28"/>
  <c r="U234" i="28"/>
  <c r="V234" i="28"/>
  <c r="W234" i="28"/>
  <c r="A235" i="28"/>
  <c r="B235" i="28"/>
  <c r="I235" i="28"/>
  <c r="J235" i="28"/>
  <c r="K235" i="28"/>
  <c r="L235" i="28"/>
  <c r="M235" i="28"/>
  <c r="N235" i="28"/>
  <c r="P235" i="28"/>
  <c r="Q235" i="28"/>
  <c r="R235" i="28"/>
  <c r="S235" i="28"/>
  <c r="T235" i="28"/>
  <c r="U235" i="28"/>
  <c r="V235" i="28"/>
  <c r="W235" i="28"/>
  <c r="A236" i="28"/>
  <c r="B236" i="28"/>
  <c r="I236" i="28"/>
  <c r="J236" i="28"/>
  <c r="K236" i="28"/>
  <c r="L236" i="28"/>
  <c r="M236" i="28"/>
  <c r="N236" i="28"/>
  <c r="P236" i="28"/>
  <c r="Q236" i="28"/>
  <c r="R236" i="28"/>
  <c r="S236" i="28"/>
  <c r="T236" i="28"/>
  <c r="U236" i="28"/>
  <c r="V236" i="28"/>
  <c r="W236" i="28"/>
  <c r="A237" i="28"/>
  <c r="B237" i="28"/>
  <c r="I237" i="28"/>
  <c r="J237" i="28"/>
  <c r="K237" i="28"/>
  <c r="L237" i="28"/>
  <c r="M237" i="28"/>
  <c r="N237" i="28"/>
  <c r="P237" i="28"/>
  <c r="Q237" i="28"/>
  <c r="R237" i="28"/>
  <c r="S237" i="28"/>
  <c r="T237" i="28"/>
  <c r="U237" i="28"/>
  <c r="V237" i="28"/>
  <c r="W237" i="28"/>
  <c r="A238" i="28"/>
  <c r="B238" i="28"/>
  <c r="I238" i="28"/>
  <c r="J238" i="28"/>
  <c r="K238" i="28"/>
  <c r="L238" i="28"/>
  <c r="M238" i="28"/>
  <c r="N238" i="28"/>
  <c r="P238" i="28"/>
  <c r="Q238" i="28"/>
  <c r="R238" i="28"/>
  <c r="S238" i="28"/>
  <c r="T238" i="28"/>
  <c r="U238" i="28"/>
  <c r="V238" i="28"/>
  <c r="W238" i="28"/>
  <c r="A239" i="28"/>
  <c r="B239" i="28"/>
  <c r="I239" i="28"/>
  <c r="J239" i="28"/>
  <c r="K239" i="28"/>
  <c r="L239" i="28"/>
  <c r="M239" i="28"/>
  <c r="N239" i="28"/>
  <c r="P239" i="28"/>
  <c r="Q239" i="28"/>
  <c r="R239" i="28"/>
  <c r="S239" i="28"/>
  <c r="T239" i="28"/>
  <c r="U239" i="28"/>
  <c r="V239" i="28"/>
  <c r="W239" i="28"/>
  <c r="A240" i="28"/>
  <c r="B240" i="28"/>
  <c r="I240" i="28"/>
  <c r="J240" i="28"/>
  <c r="K240" i="28"/>
  <c r="L240" i="28"/>
  <c r="M240" i="28"/>
  <c r="N240" i="28"/>
  <c r="P240" i="28"/>
  <c r="Q240" i="28"/>
  <c r="R240" i="28"/>
  <c r="S240" i="28"/>
  <c r="T240" i="28"/>
  <c r="U240" i="28"/>
  <c r="V240" i="28"/>
  <c r="W240" i="28"/>
  <c r="A241" i="28"/>
  <c r="B241" i="28"/>
  <c r="I241" i="28"/>
  <c r="J241" i="28"/>
  <c r="K241" i="28"/>
  <c r="L241" i="28"/>
  <c r="M241" i="28"/>
  <c r="N241" i="28"/>
  <c r="P241" i="28"/>
  <c r="Q241" i="28"/>
  <c r="R241" i="28"/>
  <c r="S241" i="28"/>
  <c r="T241" i="28"/>
  <c r="U241" i="28"/>
  <c r="V241" i="28"/>
  <c r="W241" i="28"/>
  <c r="A242" i="28"/>
  <c r="B242" i="28"/>
  <c r="I242" i="28"/>
  <c r="J242" i="28"/>
  <c r="K242" i="28"/>
  <c r="L242" i="28"/>
  <c r="M242" i="28"/>
  <c r="N242" i="28"/>
  <c r="P242" i="28"/>
  <c r="Q242" i="28"/>
  <c r="R242" i="28"/>
  <c r="S242" i="28"/>
  <c r="T242" i="28"/>
  <c r="U242" i="28"/>
  <c r="V242" i="28"/>
  <c r="W242" i="28"/>
  <c r="A243" i="28"/>
  <c r="B243" i="28"/>
  <c r="I243" i="28"/>
  <c r="J243" i="28"/>
  <c r="K243" i="28"/>
  <c r="L243" i="28"/>
  <c r="M243" i="28"/>
  <c r="N243" i="28"/>
  <c r="P243" i="28"/>
  <c r="Q243" i="28"/>
  <c r="R243" i="28"/>
  <c r="S243" i="28"/>
  <c r="T243" i="28"/>
  <c r="U243" i="28"/>
  <c r="V243" i="28"/>
  <c r="W243" i="28"/>
  <c r="A244" i="28"/>
  <c r="B244" i="28"/>
  <c r="I244" i="28"/>
  <c r="J244" i="28"/>
  <c r="K244" i="28"/>
  <c r="L244" i="28"/>
  <c r="M244" i="28"/>
  <c r="N244" i="28"/>
  <c r="P244" i="28"/>
  <c r="Q244" i="28"/>
  <c r="R244" i="28"/>
  <c r="S244" i="28"/>
  <c r="T244" i="28"/>
  <c r="U244" i="28"/>
  <c r="V244" i="28"/>
  <c r="W244" i="28"/>
  <c r="A245" i="28"/>
  <c r="B245" i="28"/>
  <c r="I245" i="28"/>
  <c r="J245" i="28"/>
  <c r="K245" i="28"/>
  <c r="L245" i="28"/>
  <c r="M245" i="28"/>
  <c r="N245" i="28"/>
  <c r="P245" i="28"/>
  <c r="Q245" i="28"/>
  <c r="R245" i="28"/>
  <c r="S245" i="28"/>
  <c r="T245" i="28"/>
  <c r="U245" i="28"/>
  <c r="V245" i="28"/>
  <c r="W245" i="28"/>
  <c r="A246" i="28"/>
  <c r="B246" i="28"/>
  <c r="I246" i="28"/>
  <c r="J246" i="28"/>
  <c r="K246" i="28"/>
  <c r="L246" i="28"/>
  <c r="M246" i="28"/>
  <c r="N246" i="28"/>
  <c r="P246" i="28"/>
  <c r="Q246" i="28"/>
  <c r="R246" i="28"/>
  <c r="S246" i="28"/>
  <c r="T246" i="28"/>
  <c r="U246" i="28"/>
  <c r="V246" i="28"/>
  <c r="W246" i="28"/>
  <c r="A247" i="28"/>
  <c r="B247" i="28"/>
  <c r="I247" i="28"/>
  <c r="J247" i="28"/>
  <c r="K247" i="28"/>
  <c r="L247" i="28"/>
  <c r="M247" i="28"/>
  <c r="N247" i="28"/>
  <c r="P247" i="28"/>
  <c r="Q247" i="28"/>
  <c r="R247" i="28"/>
  <c r="S247" i="28"/>
  <c r="T247" i="28"/>
  <c r="U247" i="28"/>
  <c r="V247" i="28"/>
  <c r="W247" i="28"/>
  <c r="A248" i="28"/>
  <c r="B248" i="28"/>
  <c r="I248" i="28"/>
  <c r="J248" i="28"/>
  <c r="K248" i="28"/>
  <c r="L248" i="28"/>
  <c r="M248" i="28"/>
  <c r="N248" i="28"/>
  <c r="P248" i="28"/>
  <c r="Q248" i="28"/>
  <c r="R248" i="28"/>
  <c r="S248" i="28"/>
  <c r="T248" i="28"/>
  <c r="U248" i="28"/>
  <c r="V248" i="28"/>
  <c r="W248" i="28"/>
  <c r="A249" i="28"/>
  <c r="B249" i="28"/>
  <c r="I249" i="28"/>
  <c r="J249" i="28"/>
  <c r="K249" i="28"/>
  <c r="L249" i="28"/>
  <c r="M249" i="28"/>
  <c r="N249" i="28"/>
  <c r="P249" i="28"/>
  <c r="Q249" i="28"/>
  <c r="R249" i="28"/>
  <c r="S249" i="28"/>
  <c r="T249" i="28"/>
  <c r="U249" i="28"/>
  <c r="V249" i="28"/>
  <c r="W249" i="28"/>
  <c r="A250" i="28"/>
  <c r="B250" i="28"/>
  <c r="I250" i="28"/>
  <c r="J250" i="28"/>
  <c r="K250" i="28"/>
  <c r="L250" i="28"/>
  <c r="M250" i="28"/>
  <c r="N250" i="28"/>
  <c r="P250" i="28"/>
  <c r="Q250" i="28"/>
  <c r="R250" i="28"/>
  <c r="S250" i="28"/>
  <c r="T250" i="28"/>
  <c r="U250" i="28"/>
  <c r="V250" i="28"/>
  <c r="W250" i="28"/>
  <c r="A251" i="28"/>
  <c r="B251" i="28"/>
  <c r="I251" i="28"/>
  <c r="J251" i="28"/>
  <c r="K251" i="28"/>
  <c r="L251" i="28"/>
  <c r="M251" i="28"/>
  <c r="N251" i="28"/>
  <c r="P251" i="28"/>
  <c r="Q251" i="28"/>
  <c r="R251" i="28"/>
  <c r="S251" i="28"/>
  <c r="T251" i="28"/>
  <c r="U251" i="28"/>
  <c r="V251" i="28"/>
  <c r="W251" i="28"/>
  <c r="A252" i="28"/>
  <c r="B252" i="28"/>
  <c r="I252" i="28"/>
  <c r="J252" i="28"/>
  <c r="K252" i="28"/>
  <c r="L252" i="28"/>
  <c r="M252" i="28"/>
  <c r="N252" i="28"/>
  <c r="P252" i="28"/>
  <c r="Q252" i="28"/>
  <c r="R252" i="28"/>
  <c r="S252" i="28"/>
  <c r="T252" i="28"/>
  <c r="U252" i="28"/>
  <c r="V252" i="28"/>
  <c r="W252" i="28"/>
  <c r="A253" i="28"/>
  <c r="B253" i="28"/>
  <c r="I253" i="28"/>
  <c r="J253" i="28"/>
  <c r="K253" i="28"/>
  <c r="L253" i="28"/>
  <c r="M253" i="28"/>
  <c r="N253" i="28"/>
  <c r="P253" i="28"/>
  <c r="Q253" i="28"/>
  <c r="R253" i="28"/>
  <c r="S253" i="28"/>
  <c r="T253" i="28"/>
  <c r="U253" i="28"/>
  <c r="V253" i="28"/>
  <c r="W253" i="28"/>
  <c r="A254" i="28"/>
  <c r="B254" i="28"/>
  <c r="I254" i="28"/>
  <c r="J254" i="28"/>
  <c r="K254" i="28"/>
  <c r="L254" i="28"/>
  <c r="M254" i="28"/>
  <c r="N254" i="28"/>
  <c r="P254" i="28"/>
  <c r="Q254" i="28"/>
  <c r="R254" i="28"/>
  <c r="S254" i="28"/>
  <c r="T254" i="28"/>
  <c r="U254" i="28"/>
  <c r="V254" i="28"/>
  <c r="W254" i="28"/>
  <c r="A255" i="28"/>
  <c r="B255" i="28"/>
  <c r="I255" i="28"/>
  <c r="J255" i="28"/>
  <c r="K255" i="28"/>
  <c r="L255" i="28"/>
  <c r="M255" i="28"/>
  <c r="N255" i="28"/>
  <c r="P255" i="28"/>
  <c r="Q255" i="28"/>
  <c r="R255" i="28"/>
  <c r="S255" i="28"/>
  <c r="T255" i="28"/>
  <c r="U255" i="28"/>
  <c r="V255" i="28"/>
  <c r="W255" i="28"/>
  <c r="A256" i="28"/>
  <c r="B256" i="28"/>
  <c r="I256" i="28"/>
  <c r="J256" i="28"/>
  <c r="K256" i="28"/>
  <c r="L256" i="28"/>
  <c r="M256" i="28"/>
  <c r="N256" i="28"/>
  <c r="P256" i="28"/>
  <c r="Q256" i="28"/>
  <c r="R256" i="28"/>
  <c r="S256" i="28"/>
  <c r="T256" i="28"/>
  <c r="U256" i="28"/>
  <c r="V256" i="28"/>
  <c r="W256" i="28"/>
  <c r="A257" i="28"/>
  <c r="B257" i="28"/>
  <c r="I257" i="28"/>
  <c r="J257" i="28"/>
  <c r="K257" i="28"/>
  <c r="L257" i="28"/>
  <c r="M257" i="28"/>
  <c r="N257" i="28"/>
  <c r="P257" i="28"/>
  <c r="Q257" i="28"/>
  <c r="R257" i="28"/>
  <c r="S257" i="28"/>
  <c r="T257" i="28"/>
  <c r="U257" i="28"/>
  <c r="V257" i="28"/>
  <c r="W257" i="28"/>
  <c r="A258" i="28"/>
  <c r="B258" i="28"/>
  <c r="I258" i="28"/>
  <c r="J258" i="28"/>
  <c r="K258" i="28"/>
  <c r="L258" i="28"/>
  <c r="M258" i="28"/>
  <c r="N258" i="28"/>
  <c r="P258" i="28"/>
  <c r="Q258" i="28"/>
  <c r="R258" i="28"/>
  <c r="S258" i="28"/>
  <c r="T258" i="28"/>
  <c r="U258" i="28"/>
  <c r="V258" i="28"/>
  <c r="W258" i="28"/>
  <c r="A259" i="28"/>
  <c r="B259" i="28"/>
  <c r="I259" i="28"/>
  <c r="J259" i="28"/>
  <c r="K259" i="28"/>
  <c r="L259" i="28"/>
  <c r="M259" i="28"/>
  <c r="N259" i="28"/>
  <c r="P259" i="28"/>
  <c r="Q259" i="28"/>
  <c r="R259" i="28"/>
  <c r="S259" i="28"/>
  <c r="T259" i="28"/>
  <c r="U259" i="28"/>
  <c r="V259" i="28"/>
  <c r="W259" i="28"/>
  <c r="A260" i="28"/>
  <c r="B260" i="28"/>
  <c r="I260" i="28"/>
  <c r="J260" i="28"/>
  <c r="K260" i="28"/>
  <c r="L260" i="28"/>
  <c r="M260" i="28"/>
  <c r="N260" i="28"/>
  <c r="P260" i="28"/>
  <c r="Q260" i="28"/>
  <c r="R260" i="28"/>
  <c r="S260" i="28"/>
  <c r="T260" i="28"/>
  <c r="U260" i="28"/>
  <c r="V260" i="28"/>
  <c r="W260" i="28"/>
  <c r="A261" i="28"/>
  <c r="B261" i="28"/>
  <c r="I261" i="28"/>
  <c r="J261" i="28"/>
  <c r="K261" i="28"/>
  <c r="L261" i="28"/>
  <c r="M261" i="28"/>
  <c r="N261" i="28"/>
  <c r="P261" i="28"/>
  <c r="Q261" i="28"/>
  <c r="R261" i="28"/>
  <c r="S261" i="28"/>
  <c r="T261" i="28"/>
  <c r="U261" i="28"/>
  <c r="V261" i="28"/>
  <c r="W261" i="28"/>
  <c r="A262" i="28"/>
  <c r="B262" i="28"/>
  <c r="I262" i="28"/>
  <c r="J262" i="28"/>
  <c r="K262" i="28"/>
  <c r="L262" i="28"/>
  <c r="M262" i="28"/>
  <c r="N262" i="28"/>
  <c r="P262" i="28"/>
  <c r="Q262" i="28"/>
  <c r="R262" i="28"/>
  <c r="S262" i="28"/>
  <c r="T262" i="28"/>
  <c r="U262" i="28"/>
  <c r="V262" i="28"/>
  <c r="W262" i="28"/>
  <c r="A263" i="28"/>
  <c r="B263" i="28"/>
  <c r="I263" i="28"/>
  <c r="J263" i="28"/>
  <c r="K263" i="28"/>
  <c r="L263" i="28"/>
  <c r="M263" i="28"/>
  <c r="N263" i="28"/>
  <c r="P263" i="28"/>
  <c r="Q263" i="28"/>
  <c r="R263" i="28"/>
  <c r="S263" i="28"/>
  <c r="T263" i="28"/>
  <c r="U263" i="28"/>
  <c r="V263" i="28"/>
  <c r="W263" i="28"/>
  <c r="A264" i="28"/>
  <c r="B264" i="28"/>
  <c r="I264" i="28"/>
  <c r="J264" i="28"/>
  <c r="K264" i="28"/>
  <c r="L264" i="28"/>
  <c r="M264" i="28"/>
  <c r="N264" i="28"/>
  <c r="P264" i="28"/>
  <c r="Q264" i="28"/>
  <c r="R264" i="28"/>
  <c r="S264" i="28"/>
  <c r="T264" i="28"/>
  <c r="U264" i="28"/>
  <c r="V264" i="28"/>
  <c r="W264" i="28"/>
  <c r="A265" i="28"/>
  <c r="B265" i="28"/>
  <c r="I265" i="28"/>
  <c r="J265" i="28"/>
  <c r="K265" i="28"/>
  <c r="L265" i="28"/>
  <c r="M265" i="28"/>
  <c r="N265" i="28"/>
  <c r="P265" i="28"/>
  <c r="Q265" i="28"/>
  <c r="R265" i="28"/>
  <c r="S265" i="28"/>
  <c r="T265" i="28"/>
  <c r="U265" i="28"/>
  <c r="V265" i="28"/>
  <c r="W265" i="28"/>
  <c r="A266" i="28"/>
  <c r="B266" i="28"/>
  <c r="I266" i="28"/>
  <c r="J266" i="28"/>
  <c r="K266" i="28"/>
  <c r="L266" i="28"/>
  <c r="M266" i="28"/>
  <c r="N266" i="28"/>
  <c r="P266" i="28"/>
  <c r="Q266" i="28"/>
  <c r="R266" i="28"/>
  <c r="S266" i="28"/>
  <c r="T266" i="28"/>
  <c r="U266" i="28"/>
  <c r="V266" i="28"/>
  <c r="W266" i="28"/>
  <c r="A267" i="28"/>
  <c r="B267" i="28"/>
  <c r="I267" i="28"/>
  <c r="J267" i="28"/>
  <c r="K267" i="28"/>
  <c r="L267" i="28"/>
  <c r="M267" i="28"/>
  <c r="N267" i="28"/>
  <c r="P267" i="28"/>
  <c r="Q267" i="28"/>
  <c r="R267" i="28"/>
  <c r="S267" i="28"/>
  <c r="T267" i="28"/>
  <c r="U267" i="28"/>
  <c r="V267" i="28"/>
  <c r="W267" i="28"/>
  <c r="A268" i="28"/>
  <c r="B268" i="28"/>
  <c r="I268" i="28"/>
  <c r="J268" i="28"/>
  <c r="K268" i="28"/>
  <c r="L268" i="28"/>
  <c r="M268" i="28"/>
  <c r="N268" i="28"/>
  <c r="P268" i="28"/>
  <c r="Q268" i="28"/>
  <c r="R268" i="28"/>
  <c r="S268" i="28"/>
  <c r="T268" i="28"/>
  <c r="U268" i="28"/>
  <c r="V268" i="28"/>
  <c r="W268" i="28"/>
  <c r="A269" i="28"/>
  <c r="B269" i="28"/>
  <c r="I269" i="28"/>
  <c r="J269" i="28"/>
  <c r="K269" i="28"/>
  <c r="L269" i="28"/>
  <c r="M269" i="28"/>
  <c r="N269" i="28"/>
  <c r="P269" i="28"/>
  <c r="Q269" i="28"/>
  <c r="R269" i="28"/>
  <c r="S269" i="28"/>
  <c r="T269" i="28"/>
  <c r="U269" i="28"/>
  <c r="V269" i="28"/>
  <c r="W269" i="28"/>
  <c r="A270" i="28"/>
  <c r="B270" i="28"/>
  <c r="I270" i="28"/>
  <c r="J270" i="28"/>
  <c r="K270" i="28"/>
  <c r="L270" i="28"/>
  <c r="M270" i="28"/>
  <c r="N270" i="28"/>
  <c r="P270" i="28"/>
  <c r="Q270" i="28"/>
  <c r="R270" i="28"/>
  <c r="S270" i="28"/>
  <c r="T270" i="28"/>
  <c r="U270" i="28"/>
  <c r="V270" i="28"/>
  <c r="W270" i="28"/>
  <c r="A271" i="28"/>
  <c r="B271" i="28"/>
  <c r="I271" i="28"/>
  <c r="J271" i="28"/>
  <c r="K271" i="28"/>
  <c r="L271" i="28"/>
  <c r="M271" i="28"/>
  <c r="N271" i="28"/>
  <c r="P271" i="28"/>
  <c r="Q271" i="28"/>
  <c r="R271" i="28"/>
  <c r="S271" i="28"/>
  <c r="T271" i="28"/>
  <c r="U271" i="28"/>
  <c r="V271" i="28"/>
  <c r="W271" i="28"/>
  <c r="A272" i="28"/>
  <c r="B272" i="28"/>
  <c r="I272" i="28"/>
  <c r="J272" i="28"/>
  <c r="K272" i="28"/>
  <c r="L272" i="28"/>
  <c r="M272" i="28"/>
  <c r="N272" i="28"/>
  <c r="P272" i="28"/>
  <c r="Q272" i="28"/>
  <c r="R272" i="28"/>
  <c r="S272" i="28"/>
  <c r="T272" i="28"/>
  <c r="U272" i="28"/>
  <c r="V272" i="28"/>
  <c r="W272" i="28"/>
  <c r="A273" i="28"/>
  <c r="B273" i="28"/>
  <c r="I273" i="28"/>
  <c r="J273" i="28"/>
  <c r="K273" i="28"/>
  <c r="L273" i="28"/>
  <c r="M273" i="28"/>
  <c r="N273" i="28"/>
  <c r="P273" i="28"/>
  <c r="Q273" i="28"/>
  <c r="R273" i="28"/>
  <c r="S273" i="28"/>
  <c r="T273" i="28"/>
  <c r="U273" i="28"/>
  <c r="V273" i="28"/>
  <c r="W273" i="28"/>
  <c r="A274" i="28"/>
  <c r="B274" i="28"/>
  <c r="I274" i="28"/>
  <c r="J274" i="28"/>
  <c r="K274" i="28"/>
  <c r="L274" i="28"/>
  <c r="M274" i="28"/>
  <c r="N274" i="28"/>
  <c r="P274" i="28"/>
  <c r="Q274" i="28"/>
  <c r="R274" i="28"/>
  <c r="S274" i="28"/>
  <c r="T274" i="28"/>
  <c r="U274" i="28"/>
  <c r="V274" i="28"/>
  <c r="W274" i="28"/>
  <c r="A275" i="28"/>
  <c r="B275" i="28"/>
  <c r="I275" i="28"/>
  <c r="J275" i="28"/>
  <c r="K275" i="28"/>
  <c r="L275" i="28"/>
  <c r="M275" i="28"/>
  <c r="N275" i="28"/>
  <c r="P275" i="28"/>
  <c r="Q275" i="28"/>
  <c r="R275" i="28"/>
  <c r="S275" i="28"/>
  <c r="T275" i="28"/>
  <c r="U275" i="28"/>
  <c r="V275" i="28"/>
  <c r="W275" i="28"/>
  <c r="A276" i="28"/>
  <c r="B276" i="28"/>
  <c r="I276" i="28"/>
  <c r="J276" i="28"/>
  <c r="K276" i="28"/>
  <c r="L276" i="28"/>
  <c r="M276" i="28"/>
  <c r="N276" i="28"/>
  <c r="P276" i="28"/>
  <c r="Q276" i="28"/>
  <c r="R276" i="28"/>
  <c r="S276" i="28"/>
  <c r="T276" i="28"/>
  <c r="U276" i="28"/>
  <c r="V276" i="28"/>
  <c r="W276" i="28"/>
  <c r="A277" i="28"/>
  <c r="B277" i="28"/>
  <c r="I277" i="28"/>
  <c r="J277" i="28"/>
  <c r="K277" i="28"/>
  <c r="L277" i="28"/>
  <c r="M277" i="28"/>
  <c r="N277" i="28"/>
  <c r="P277" i="28"/>
  <c r="Q277" i="28"/>
  <c r="R277" i="28"/>
  <c r="S277" i="28"/>
  <c r="T277" i="28"/>
  <c r="U277" i="28"/>
  <c r="V277" i="28"/>
  <c r="W277" i="28"/>
  <c r="A278" i="28"/>
  <c r="B278" i="28"/>
  <c r="I278" i="28"/>
  <c r="J278" i="28"/>
  <c r="K278" i="28"/>
  <c r="L278" i="28"/>
  <c r="M278" i="28"/>
  <c r="N278" i="28"/>
  <c r="P278" i="28"/>
  <c r="Q278" i="28"/>
  <c r="R278" i="28"/>
  <c r="S278" i="28"/>
  <c r="T278" i="28"/>
  <c r="U278" i="28"/>
  <c r="V278" i="28"/>
  <c r="W278" i="28"/>
  <c r="A279" i="28"/>
  <c r="B279" i="28"/>
  <c r="I279" i="28"/>
  <c r="J279" i="28"/>
  <c r="K279" i="28"/>
  <c r="L279" i="28"/>
  <c r="M279" i="28"/>
  <c r="N279" i="28"/>
  <c r="P279" i="28"/>
  <c r="Q279" i="28"/>
  <c r="R279" i="28"/>
  <c r="S279" i="28"/>
  <c r="T279" i="28"/>
  <c r="U279" i="28"/>
  <c r="V279" i="28"/>
  <c r="W279" i="28"/>
  <c r="A280" i="28"/>
  <c r="B280" i="28"/>
  <c r="I280" i="28"/>
  <c r="J280" i="28"/>
  <c r="K280" i="28"/>
  <c r="L280" i="28"/>
  <c r="M280" i="28"/>
  <c r="N280" i="28"/>
  <c r="P280" i="28"/>
  <c r="Q280" i="28"/>
  <c r="R280" i="28"/>
  <c r="S280" i="28"/>
  <c r="T280" i="28"/>
  <c r="U280" i="28"/>
  <c r="V280" i="28"/>
  <c r="W280" i="28"/>
  <c r="A281" i="28"/>
  <c r="B281" i="28"/>
  <c r="I281" i="28"/>
  <c r="J281" i="28"/>
  <c r="K281" i="28"/>
  <c r="L281" i="28"/>
  <c r="M281" i="28"/>
  <c r="N281" i="28"/>
  <c r="P281" i="28"/>
  <c r="Q281" i="28"/>
  <c r="R281" i="28"/>
  <c r="S281" i="28"/>
  <c r="T281" i="28"/>
  <c r="U281" i="28"/>
  <c r="V281" i="28"/>
  <c r="W281" i="28"/>
  <c r="A282" i="28"/>
  <c r="B282" i="28"/>
  <c r="I282" i="28"/>
  <c r="J282" i="28"/>
  <c r="K282" i="28"/>
  <c r="L282" i="28"/>
  <c r="M282" i="28"/>
  <c r="N282" i="28"/>
  <c r="P282" i="28"/>
  <c r="Q282" i="28"/>
  <c r="R282" i="28"/>
  <c r="S282" i="28"/>
  <c r="T282" i="28"/>
  <c r="U282" i="28"/>
  <c r="V282" i="28"/>
  <c r="W282" i="28"/>
  <c r="A283" i="28"/>
  <c r="B283" i="28"/>
  <c r="I283" i="28"/>
  <c r="J283" i="28"/>
  <c r="K283" i="28"/>
  <c r="L283" i="28"/>
  <c r="M283" i="28"/>
  <c r="N283" i="28"/>
  <c r="P283" i="28"/>
  <c r="Q283" i="28"/>
  <c r="R283" i="28"/>
  <c r="S283" i="28"/>
  <c r="T283" i="28"/>
  <c r="U283" i="28"/>
  <c r="V283" i="28"/>
  <c r="W283" i="28"/>
  <c r="A284" i="28"/>
  <c r="B284" i="28"/>
  <c r="I284" i="28"/>
  <c r="J284" i="28"/>
  <c r="K284" i="28"/>
  <c r="L284" i="28"/>
  <c r="M284" i="28"/>
  <c r="N284" i="28"/>
  <c r="P284" i="28"/>
  <c r="Q284" i="28"/>
  <c r="R284" i="28"/>
  <c r="S284" i="28"/>
  <c r="T284" i="28"/>
  <c r="U284" i="28"/>
  <c r="V284" i="28"/>
  <c r="W284" i="28"/>
  <c r="A285" i="28"/>
  <c r="B285" i="28"/>
  <c r="I285" i="28"/>
  <c r="J285" i="28"/>
  <c r="K285" i="28"/>
  <c r="L285" i="28"/>
  <c r="M285" i="28"/>
  <c r="N285" i="28"/>
  <c r="P285" i="28"/>
  <c r="Q285" i="28"/>
  <c r="R285" i="28"/>
  <c r="S285" i="28"/>
  <c r="T285" i="28"/>
  <c r="U285" i="28"/>
  <c r="V285" i="28"/>
  <c r="W285" i="28"/>
  <c r="A286" i="28"/>
  <c r="B286" i="28"/>
  <c r="I286" i="28"/>
  <c r="J286" i="28"/>
  <c r="K286" i="28"/>
  <c r="L286" i="28"/>
  <c r="M286" i="28"/>
  <c r="N286" i="28"/>
  <c r="P286" i="28"/>
  <c r="Q286" i="28"/>
  <c r="R286" i="28"/>
  <c r="S286" i="28"/>
  <c r="T286" i="28"/>
  <c r="U286" i="28"/>
  <c r="V286" i="28"/>
  <c r="W286" i="28"/>
  <c r="A287" i="28"/>
  <c r="B287" i="28"/>
  <c r="I287" i="28"/>
  <c r="J287" i="28"/>
  <c r="K287" i="28"/>
  <c r="L287" i="28"/>
  <c r="M287" i="28"/>
  <c r="N287" i="28"/>
  <c r="P287" i="28"/>
  <c r="Q287" i="28"/>
  <c r="R287" i="28"/>
  <c r="S287" i="28"/>
  <c r="T287" i="28"/>
  <c r="U287" i="28"/>
  <c r="V287" i="28"/>
  <c r="W287" i="28"/>
  <c r="A288" i="28"/>
  <c r="B288" i="28"/>
  <c r="I288" i="28"/>
  <c r="J288" i="28"/>
  <c r="K288" i="28"/>
  <c r="L288" i="28"/>
  <c r="M288" i="28"/>
  <c r="N288" i="28"/>
  <c r="P288" i="28"/>
  <c r="Q288" i="28"/>
  <c r="R288" i="28"/>
  <c r="S288" i="28"/>
  <c r="T288" i="28"/>
  <c r="U288" i="28"/>
  <c r="V288" i="28"/>
  <c r="W288" i="28"/>
  <c r="A289" i="28"/>
  <c r="B289" i="28"/>
  <c r="I289" i="28"/>
  <c r="J289" i="28"/>
  <c r="K289" i="28"/>
  <c r="L289" i="28"/>
  <c r="M289" i="28"/>
  <c r="N289" i="28"/>
  <c r="P289" i="28"/>
  <c r="Q289" i="28"/>
  <c r="R289" i="28"/>
  <c r="S289" i="28"/>
  <c r="T289" i="28"/>
  <c r="U289" i="28"/>
  <c r="V289" i="28"/>
  <c r="W289" i="28"/>
  <c r="A290" i="28"/>
  <c r="B290" i="28"/>
  <c r="I290" i="28"/>
  <c r="J290" i="28"/>
  <c r="K290" i="28"/>
  <c r="L290" i="28"/>
  <c r="M290" i="28"/>
  <c r="N290" i="28"/>
  <c r="P290" i="28"/>
  <c r="Q290" i="28"/>
  <c r="R290" i="28"/>
  <c r="S290" i="28"/>
  <c r="T290" i="28"/>
  <c r="U290" i="28"/>
  <c r="V290" i="28"/>
  <c r="W290" i="28"/>
  <c r="A291" i="28"/>
  <c r="B291" i="28"/>
  <c r="I291" i="28"/>
  <c r="J291" i="28"/>
  <c r="K291" i="28"/>
  <c r="L291" i="28"/>
  <c r="M291" i="28"/>
  <c r="N291" i="28"/>
  <c r="P291" i="28"/>
  <c r="Q291" i="28"/>
  <c r="R291" i="28"/>
  <c r="S291" i="28"/>
  <c r="T291" i="28"/>
  <c r="U291" i="28"/>
  <c r="V291" i="28"/>
  <c r="W291" i="28"/>
  <c r="A292" i="28"/>
  <c r="B292" i="28"/>
  <c r="I292" i="28"/>
  <c r="J292" i="28"/>
  <c r="K292" i="28"/>
  <c r="L292" i="28"/>
  <c r="M292" i="28"/>
  <c r="N292" i="28"/>
  <c r="P292" i="28"/>
  <c r="Q292" i="28"/>
  <c r="R292" i="28"/>
  <c r="S292" i="28"/>
  <c r="T292" i="28"/>
  <c r="U292" i="28"/>
  <c r="V292" i="28"/>
  <c r="W292" i="28"/>
  <c r="A293" i="28"/>
  <c r="B293" i="28"/>
  <c r="I293" i="28"/>
  <c r="J293" i="28"/>
  <c r="K293" i="28"/>
  <c r="L293" i="28"/>
  <c r="M293" i="28"/>
  <c r="N293" i="28"/>
  <c r="P293" i="28"/>
  <c r="Q293" i="28"/>
  <c r="R293" i="28"/>
  <c r="S293" i="28"/>
  <c r="T293" i="28"/>
  <c r="U293" i="28"/>
  <c r="V293" i="28"/>
  <c r="W293" i="28"/>
  <c r="A294" i="28"/>
  <c r="B294" i="28"/>
  <c r="I294" i="28"/>
  <c r="J294" i="28"/>
  <c r="K294" i="28"/>
  <c r="L294" i="28"/>
  <c r="M294" i="28"/>
  <c r="N294" i="28"/>
  <c r="P294" i="28"/>
  <c r="Q294" i="28"/>
  <c r="R294" i="28"/>
  <c r="S294" i="28"/>
  <c r="T294" i="28"/>
  <c r="U294" i="28"/>
  <c r="V294" i="28"/>
  <c r="W294" i="28"/>
  <c r="A295" i="28"/>
  <c r="B295" i="28"/>
  <c r="I295" i="28"/>
  <c r="J295" i="28"/>
  <c r="K295" i="28"/>
  <c r="L295" i="28"/>
  <c r="M295" i="28"/>
  <c r="N295" i="28"/>
  <c r="P295" i="28"/>
  <c r="Q295" i="28"/>
  <c r="R295" i="28"/>
  <c r="S295" i="28"/>
  <c r="T295" i="28"/>
  <c r="U295" i="28"/>
  <c r="V295" i="28"/>
  <c r="W295" i="28"/>
  <c r="A296" i="28"/>
  <c r="B296" i="28"/>
  <c r="I296" i="28"/>
  <c r="J296" i="28"/>
  <c r="K296" i="28"/>
  <c r="L296" i="28"/>
  <c r="M296" i="28"/>
  <c r="N296" i="28"/>
  <c r="P296" i="28"/>
  <c r="Q296" i="28"/>
  <c r="R296" i="28"/>
  <c r="S296" i="28"/>
  <c r="T296" i="28"/>
  <c r="U296" i="28"/>
  <c r="V296" i="28"/>
  <c r="W296" i="28"/>
  <c r="A297" i="28"/>
  <c r="B297" i="28"/>
  <c r="I297" i="28"/>
  <c r="J297" i="28"/>
  <c r="K297" i="28"/>
  <c r="L297" i="28"/>
  <c r="M297" i="28"/>
  <c r="N297" i="28"/>
  <c r="P297" i="28"/>
  <c r="Q297" i="28"/>
  <c r="R297" i="28"/>
  <c r="S297" i="28"/>
  <c r="T297" i="28"/>
  <c r="U297" i="28"/>
  <c r="V297" i="28"/>
  <c r="W297" i="28"/>
  <c r="A298" i="28"/>
  <c r="B298" i="28"/>
  <c r="I298" i="28"/>
  <c r="J298" i="28"/>
  <c r="K298" i="28"/>
  <c r="L298" i="28"/>
  <c r="M298" i="28"/>
  <c r="N298" i="28"/>
  <c r="P298" i="28"/>
  <c r="Q298" i="28"/>
  <c r="R298" i="28"/>
  <c r="S298" i="28"/>
  <c r="T298" i="28"/>
  <c r="U298" i="28"/>
  <c r="V298" i="28"/>
  <c r="W298" i="28"/>
  <c r="A299" i="28"/>
  <c r="B299" i="28"/>
  <c r="I299" i="28"/>
  <c r="J299" i="28"/>
  <c r="K299" i="28"/>
  <c r="L299" i="28"/>
  <c r="M299" i="28"/>
  <c r="N299" i="28"/>
  <c r="P299" i="28"/>
  <c r="Q299" i="28"/>
  <c r="R299" i="28"/>
  <c r="S299" i="28"/>
  <c r="T299" i="28"/>
  <c r="U299" i="28"/>
  <c r="V299" i="28"/>
  <c r="W299" i="28"/>
  <c r="A300" i="28"/>
  <c r="B300" i="28"/>
  <c r="I300" i="28"/>
  <c r="J300" i="28"/>
  <c r="K300" i="28"/>
  <c r="L300" i="28"/>
  <c r="M300" i="28"/>
  <c r="N300" i="28"/>
  <c r="P300" i="28"/>
  <c r="Q300" i="28"/>
  <c r="R300" i="28"/>
  <c r="S300" i="28"/>
  <c r="T300" i="28"/>
  <c r="U300" i="28"/>
  <c r="V300" i="28"/>
  <c r="W300" i="28"/>
  <c r="A301" i="28"/>
  <c r="B301" i="28"/>
  <c r="I301" i="28"/>
  <c r="J301" i="28"/>
  <c r="K301" i="28"/>
  <c r="L301" i="28"/>
  <c r="M301" i="28"/>
  <c r="N301" i="28"/>
  <c r="P301" i="28"/>
  <c r="Q301" i="28"/>
  <c r="R301" i="28"/>
  <c r="S301" i="28"/>
  <c r="T301" i="28"/>
  <c r="U301" i="28"/>
  <c r="V301" i="28"/>
  <c r="W301" i="28"/>
  <c r="A302" i="28"/>
  <c r="B302" i="28"/>
  <c r="I302" i="28"/>
  <c r="J302" i="28"/>
  <c r="K302" i="28"/>
  <c r="L302" i="28"/>
  <c r="M302" i="28"/>
  <c r="N302" i="28"/>
  <c r="P302" i="28"/>
  <c r="Q302" i="28"/>
  <c r="R302" i="28"/>
  <c r="S302" i="28"/>
  <c r="T302" i="28"/>
  <c r="U302" i="28"/>
  <c r="V302" i="28"/>
  <c r="W302" i="28"/>
  <c r="A303" i="28"/>
  <c r="B303" i="28"/>
  <c r="I303" i="28"/>
  <c r="J303" i="28"/>
  <c r="K303" i="28"/>
  <c r="L303" i="28"/>
  <c r="M303" i="28"/>
  <c r="N303" i="28"/>
  <c r="P303" i="28"/>
  <c r="Q303" i="28"/>
  <c r="R303" i="28"/>
  <c r="S303" i="28"/>
  <c r="T303" i="28"/>
  <c r="U303" i="28"/>
  <c r="V303" i="28"/>
  <c r="W303" i="28"/>
  <c r="A304" i="28"/>
  <c r="B304" i="28"/>
  <c r="I304" i="28"/>
  <c r="J304" i="28"/>
  <c r="K304" i="28"/>
  <c r="L304" i="28"/>
  <c r="M304" i="28"/>
  <c r="N304" i="28"/>
  <c r="P304" i="28"/>
  <c r="Q304" i="28"/>
  <c r="R304" i="28"/>
  <c r="S304" i="28"/>
  <c r="T304" i="28"/>
  <c r="U304" i="28"/>
  <c r="V304" i="28"/>
  <c r="W304" i="28"/>
  <c r="A305" i="28"/>
  <c r="B305" i="28"/>
  <c r="I305" i="28"/>
  <c r="J305" i="28"/>
  <c r="K305" i="28"/>
  <c r="L305" i="28"/>
  <c r="M305" i="28"/>
  <c r="N305" i="28"/>
  <c r="P305" i="28"/>
  <c r="Q305" i="28"/>
  <c r="R305" i="28"/>
  <c r="S305" i="28"/>
  <c r="T305" i="28"/>
  <c r="U305" i="28"/>
  <c r="V305" i="28"/>
  <c r="W305" i="28"/>
  <c r="A306" i="28"/>
  <c r="B306" i="28"/>
  <c r="I306" i="28"/>
  <c r="J306" i="28"/>
  <c r="K306" i="28"/>
  <c r="L306" i="28"/>
  <c r="M306" i="28"/>
  <c r="N306" i="28"/>
  <c r="P306" i="28"/>
  <c r="Q306" i="28"/>
  <c r="R306" i="28"/>
  <c r="S306" i="28"/>
  <c r="T306" i="28"/>
  <c r="U306" i="28"/>
  <c r="V306" i="28"/>
  <c r="W306" i="28"/>
  <c r="A307" i="28"/>
  <c r="B307" i="28"/>
  <c r="I307" i="28"/>
  <c r="J307" i="28"/>
  <c r="K307" i="28"/>
  <c r="L307" i="28"/>
  <c r="M307" i="28"/>
  <c r="N307" i="28"/>
  <c r="P307" i="28"/>
  <c r="Q307" i="28"/>
  <c r="R307" i="28"/>
  <c r="S307" i="28"/>
  <c r="T307" i="28"/>
  <c r="U307" i="28"/>
  <c r="V307" i="28"/>
  <c r="W307" i="28"/>
  <c r="A308" i="28"/>
  <c r="B308" i="28"/>
  <c r="I308" i="28"/>
  <c r="J308" i="28"/>
  <c r="K308" i="28"/>
  <c r="L308" i="28"/>
  <c r="M308" i="28"/>
  <c r="N308" i="28"/>
  <c r="P308" i="28"/>
  <c r="Q308" i="28"/>
  <c r="R308" i="28"/>
  <c r="S308" i="28"/>
  <c r="T308" i="28"/>
  <c r="U308" i="28"/>
  <c r="V308" i="28"/>
  <c r="W308" i="28"/>
  <c r="A309" i="28"/>
  <c r="B309" i="28"/>
  <c r="I309" i="28"/>
  <c r="J309" i="28"/>
  <c r="K309" i="28"/>
  <c r="L309" i="28"/>
  <c r="M309" i="28"/>
  <c r="N309" i="28"/>
  <c r="P309" i="28"/>
  <c r="Q309" i="28"/>
  <c r="R309" i="28"/>
  <c r="S309" i="28"/>
  <c r="T309" i="28"/>
  <c r="U309" i="28"/>
  <c r="V309" i="28"/>
  <c r="W309" i="28"/>
  <c r="A310" i="28"/>
  <c r="B310" i="28"/>
  <c r="I310" i="28"/>
  <c r="J310" i="28"/>
  <c r="K310" i="28"/>
  <c r="L310" i="28"/>
  <c r="M310" i="28"/>
  <c r="N310" i="28"/>
  <c r="P310" i="28"/>
  <c r="Q310" i="28"/>
  <c r="R310" i="28"/>
  <c r="S310" i="28"/>
  <c r="T310" i="28"/>
  <c r="U310" i="28"/>
  <c r="V310" i="28"/>
  <c r="W310" i="28"/>
  <c r="A311" i="28"/>
  <c r="B311" i="28"/>
  <c r="I311" i="28"/>
  <c r="J311" i="28"/>
  <c r="K311" i="28"/>
  <c r="L311" i="28"/>
  <c r="M311" i="28"/>
  <c r="N311" i="28"/>
  <c r="P311" i="28"/>
  <c r="Q311" i="28"/>
  <c r="R311" i="28"/>
  <c r="S311" i="28"/>
  <c r="T311" i="28"/>
  <c r="U311" i="28"/>
  <c r="V311" i="28"/>
  <c r="W311" i="28"/>
  <c r="A312" i="28"/>
  <c r="B312" i="28"/>
  <c r="I312" i="28"/>
  <c r="J312" i="28"/>
  <c r="K312" i="28"/>
  <c r="L312" i="28"/>
  <c r="M312" i="28"/>
  <c r="N312" i="28"/>
  <c r="P312" i="28"/>
  <c r="Q312" i="28"/>
  <c r="R312" i="28"/>
  <c r="S312" i="28"/>
  <c r="T312" i="28"/>
  <c r="U312" i="28"/>
  <c r="V312" i="28"/>
  <c r="W312" i="28"/>
  <c r="A313" i="28"/>
  <c r="B313" i="28"/>
  <c r="I313" i="28"/>
  <c r="J313" i="28"/>
  <c r="K313" i="28"/>
  <c r="L313" i="28"/>
  <c r="M313" i="28"/>
  <c r="N313" i="28"/>
  <c r="P313" i="28"/>
  <c r="Q313" i="28"/>
  <c r="R313" i="28"/>
  <c r="S313" i="28"/>
  <c r="T313" i="28"/>
  <c r="U313" i="28"/>
  <c r="V313" i="28"/>
  <c r="W313" i="28"/>
  <c r="A314" i="28"/>
  <c r="B314" i="28"/>
  <c r="I314" i="28"/>
  <c r="J314" i="28"/>
  <c r="K314" i="28"/>
  <c r="L314" i="28"/>
  <c r="M314" i="28"/>
  <c r="N314" i="28"/>
  <c r="P314" i="28"/>
  <c r="Q314" i="28"/>
  <c r="R314" i="28"/>
  <c r="S314" i="28"/>
  <c r="T314" i="28"/>
  <c r="U314" i="28"/>
  <c r="V314" i="28"/>
  <c r="W314" i="28"/>
  <c r="A315" i="28"/>
  <c r="B315" i="28"/>
  <c r="I315" i="28"/>
  <c r="J315" i="28"/>
  <c r="K315" i="28"/>
  <c r="L315" i="28"/>
  <c r="M315" i="28"/>
  <c r="N315" i="28"/>
  <c r="P315" i="28"/>
  <c r="Q315" i="28"/>
  <c r="R315" i="28"/>
  <c r="S315" i="28"/>
  <c r="T315" i="28"/>
  <c r="U315" i="28"/>
  <c r="V315" i="28"/>
  <c r="W315" i="28"/>
  <c r="A316" i="28"/>
  <c r="B316" i="28"/>
  <c r="I316" i="28"/>
  <c r="J316" i="28"/>
  <c r="K316" i="28"/>
  <c r="L316" i="28"/>
  <c r="M316" i="28"/>
  <c r="N316" i="28"/>
  <c r="P316" i="28"/>
  <c r="Q316" i="28"/>
  <c r="R316" i="28"/>
  <c r="S316" i="28"/>
  <c r="T316" i="28"/>
  <c r="U316" i="28"/>
  <c r="V316" i="28"/>
  <c r="W316" i="28"/>
  <c r="A317" i="28"/>
  <c r="B317" i="28"/>
  <c r="I317" i="28"/>
  <c r="J317" i="28"/>
  <c r="K317" i="28"/>
  <c r="L317" i="28"/>
  <c r="M317" i="28"/>
  <c r="N317" i="28"/>
  <c r="P317" i="28"/>
  <c r="Q317" i="28"/>
  <c r="R317" i="28"/>
  <c r="S317" i="28"/>
  <c r="T317" i="28"/>
  <c r="U317" i="28"/>
  <c r="V317" i="28"/>
  <c r="W317" i="28"/>
  <c r="A318" i="28"/>
  <c r="B318" i="28"/>
  <c r="I318" i="28"/>
  <c r="J318" i="28"/>
  <c r="K318" i="28"/>
  <c r="L318" i="28"/>
  <c r="M318" i="28"/>
  <c r="N318" i="28"/>
  <c r="P318" i="28"/>
  <c r="Q318" i="28"/>
  <c r="R318" i="28"/>
  <c r="S318" i="28"/>
  <c r="T318" i="28"/>
  <c r="U318" i="28"/>
  <c r="V318" i="28"/>
  <c r="W318" i="28"/>
  <c r="A319" i="28"/>
  <c r="B319" i="28"/>
  <c r="I319" i="28"/>
  <c r="J319" i="28"/>
  <c r="K319" i="28"/>
  <c r="L319" i="28"/>
  <c r="M319" i="28"/>
  <c r="N319" i="28"/>
  <c r="P319" i="28"/>
  <c r="Q319" i="28"/>
  <c r="R319" i="28"/>
  <c r="S319" i="28"/>
  <c r="T319" i="28"/>
  <c r="U319" i="28"/>
  <c r="V319" i="28"/>
  <c r="W319" i="28"/>
  <c r="A320" i="28"/>
  <c r="B320" i="28"/>
  <c r="I320" i="28"/>
  <c r="J320" i="28"/>
  <c r="K320" i="28"/>
  <c r="L320" i="28"/>
  <c r="M320" i="28"/>
  <c r="N320" i="28"/>
  <c r="P320" i="28"/>
  <c r="Q320" i="28"/>
  <c r="R320" i="28"/>
  <c r="S320" i="28"/>
  <c r="T320" i="28"/>
  <c r="U320" i="28"/>
  <c r="V320" i="28"/>
  <c r="W320" i="28"/>
  <c r="A321" i="28"/>
  <c r="B321" i="28"/>
  <c r="I321" i="28"/>
  <c r="J321" i="28"/>
  <c r="K321" i="28"/>
  <c r="L321" i="28"/>
  <c r="M321" i="28"/>
  <c r="N321" i="28"/>
  <c r="P321" i="28"/>
  <c r="Q321" i="28"/>
  <c r="R321" i="28"/>
  <c r="S321" i="28"/>
  <c r="T321" i="28"/>
  <c r="U321" i="28"/>
  <c r="V321" i="28"/>
  <c r="W321" i="28"/>
  <c r="A322" i="28"/>
  <c r="B322" i="28"/>
  <c r="I322" i="28"/>
  <c r="J322" i="28"/>
  <c r="K322" i="28"/>
  <c r="L322" i="28"/>
  <c r="M322" i="28"/>
  <c r="N322" i="28"/>
  <c r="P322" i="28"/>
  <c r="Q322" i="28"/>
  <c r="R322" i="28"/>
  <c r="S322" i="28"/>
  <c r="T322" i="28"/>
  <c r="U322" i="28"/>
  <c r="V322" i="28"/>
  <c r="W322" i="28"/>
  <c r="A323" i="28"/>
  <c r="B323" i="28"/>
  <c r="I323" i="28"/>
  <c r="J323" i="28"/>
  <c r="K323" i="28"/>
  <c r="L323" i="28"/>
  <c r="M323" i="28"/>
  <c r="N323" i="28"/>
  <c r="P323" i="28"/>
  <c r="Q323" i="28"/>
  <c r="R323" i="28"/>
  <c r="S323" i="28"/>
  <c r="T323" i="28"/>
  <c r="U323" i="28"/>
  <c r="V323" i="28"/>
  <c r="W323" i="28"/>
  <c r="A324" i="28"/>
  <c r="B324" i="28"/>
  <c r="I324" i="28"/>
  <c r="J324" i="28"/>
  <c r="K324" i="28"/>
  <c r="L324" i="28"/>
  <c r="M324" i="28"/>
  <c r="N324" i="28"/>
  <c r="P324" i="28"/>
  <c r="Q324" i="28"/>
  <c r="R324" i="28"/>
  <c r="S324" i="28"/>
  <c r="T324" i="28"/>
  <c r="U324" i="28"/>
  <c r="V324" i="28"/>
  <c r="W324" i="28"/>
  <c r="A325" i="28"/>
  <c r="B325" i="28"/>
  <c r="I325" i="28"/>
  <c r="J325" i="28"/>
  <c r="K325" i="28"/>
  <c r="L325" i="28"/>
  <c r="M325" i="28"/>
  <c r="N325" i="28"/>
  <c r="P325" i="28"/>
  <c r="Q325" i="28"/>
  <c r="R325" i="28"/>
  <c r="S325" i="28"/>
  <c r="T325" i="28"/>
  <c r="U325" i="28"/>
  <c r="V325" i="28"/>
  <c r="W325" i="28"/>
  <c r="A326" i="28"/>
  <c r="B326" i="28"/>
  <c r="I326" i="28"/>
  <c r="J326" i="28"/>
  <c r="K326" i="28"/>
  <c r="L326" i="28"/>
  <c r="M326" i="28"/>
  <c r="N326" i="28"/>
  <c r="P326" i="28"/>
  <c r="Q326" i="28"/>
  <c r="R326" i="28"/>
  <c r="S326" i="28"/>
  <c r="T326" i="28"/>
  <c r="U326" i="28"/>
  <c r="V326" i="28"/>
  <c r="W326" i="28"/>
  <c r="A327" i="28"/>
  <c r="B327" i="28"/>
  <c r="I327" i="28"/>
  <c r="J327" i="28"/>
  <c r="K327" i="28"/>
  <c r="L327" i="28"/>
  <c r="M327" i="28"/>
  <c r="N327" i="28"/>
  <c r="P327" i="28"/>
  <c r="Q327" i="28"/>
  <c r="R327" i="28"/>
  <c r="S327" i="28"/>
  <c r="T327" i="28"/>
  <c r="U327" i="28"/>
  <c r="V327" i="28"/>
  <c r="W327" i="28"/>
  <c r="A328" i="28"/>
  <c r="B328" i="28"/>
  <c r="I328" i="28"/>
  <c r="J328" i="28"/>
  <c r="K328" i="28"/>
  <c r="L328" i="28"/>
  <c r="M328" i="28"/>
  <c r="N328" i="28"/>
  <c r="P328" i="28"/>
  <c r="Q328" i="28"/>
  <c r="R328" i="28"/>
  <c r="S328" i="28"/>
  <c r="T328" i="28"/>
  <c r="U328" i="28"/>
  <c r="V328" i="28"/>
  <c r="W328" i="28"/>
  <c r="A329" i="28"/>
  <c r="B329" i="28"/>
  <c r="I329" i="28"/>
  <c r="J329" i="28"/>
  <c r="K329" i="28"/>
  <c r="L329" i="28"/>
  <c r="M329" i="28"/>
  <c r="N329" i="28"/>
  <c r="P329" i="28"/>
  <c r="Q329" i="28"/>
  <c r="R329" i="28"/>
  <c r="S329" i="28"/>
  <c r="T329" i="28"/>
  <c r="U329" i="28"/>
  <c r="V329" i="28"/>
  <c r="W329" i="28"/>
  <c r="A330" i="28"/>
  <c r="B330" i="28"/>
  <c r="I330" i="28"/>
  <c r="J330" i="28"/>
  <c r="K330" i="28"/>
  <c r="L330" i="28"/>
  <c r="M330" i="28"/>
  <c r="N330" i="28"/>
  <c r="P330" i="28"/>
  <c r="Q330" i="28"/>
  <c r="R330" i="28"/>
  <c r="S330" i="28"/>
  <c r="T330" i="28"/>
  <c r="U330" i="28"/>
  <c r="V330" i="28"/>
  <c r="W330" i="28"/>
  <c r="A331" i="28"/>
  <c r="B331" i="28"/>
  <c r="I331" i="28"/>
  <c r="J331" i="28"/>
  <c r="K331" i="28"/>
  <c r="L331" i="28"/>
  <c r="M331" i="28"/>
  <c r="N331" i="28"/>
  <c r="P331" i="28"/>
  <c r="Q331" i="28"/>
  <c r="R331" i="28"/>
  <c r="S331" i="28"/>
  <c r="T331" i="28"/>
  <c r="U331" i="28"/>
  <c r="V331" i="28"/>
  <c r="W331" i="28"/>
  <c r="A332" i="28"/>
  <c r="B332" i="28"/>
  <c r="I332" i="28"/>
  <c r="J332" i="28"/>
  <c r="K332" i="28"/>
  <c r="L332" i="28"/>
  <c r="M332" i="28"/>
  <c r="N332" i="28"/>
  <c r="P332" i="28"/>
  <c r="Q332" i="28"/>
  <c r="R332" i="28"/>
  <c r="S332" i="28"/>
  <c r="T332" i="28"/>
  <c r="U332" i="28"/>
  <c r="V332" i="28"/>
  <c r="W332" i="28"/>
  <c r="A333" i="28"/>
  <c r="B333" i="28"/>
  <c r="I333" i="28"/>
  <c r="J333" i="28"/>
  <c r="K333" i="28"/>
  <c r="L333" i="28"/>
  <c r="M333" i="28"/>
  <c r="N333" i="28"/>
  <c r="P333" i="28"/>
  <c r="Q333" i="28"/>
  <c r="R333" i="28"/>
  <c r="S333" i="28"/>
  <c r="T333" i="28"/>
  <c r="U333" i="28"/>
  <c r="V333" i="28"/>
  <c r="W333" i="28"/>
  <c r="A334" i="28"/>
  <c r="B334" i="28"/>
  <c r="I334" i="28"/>
  <c r="J334" i="28"/>
  <c r="K334" i="28"/>
  <c r="L334" i="28"/>
  <c r="M334" i="28"/>
  <c r="N334" i="28"/>
  <c r="P334" i="28"/>
  <c r="Q334" i="28"/>
  <c r="R334" i="28"/>
  <c r="S334" i="28"/>
  <c r="T334" i="28"/>
  <c r="U334" i="28"/>
  <c r="V334" i="28"/>
  <c r="W334" i="28"/>
  <c r="A335" i="28"/>
  <c r="B335" i="28"/>
  <c r="I335" i="28"/>
  <c r="J335" i="28"/>
  <c r="K335" i="28"/>
  <c r="L335" i="28"/>
  <c r="M335" i="28"/>
  <c r="N335" i="28"/>
  <c r="P335" i="28"/>
  <c r="Q335" i="28"/>
  <c r="R335" i="28"/>
  <c r="S335" i="28"/>
  <c r="T335" i="28"/>
  <c r="U335" i="28"/>
  <c r="V335" i="28"/>
  <c r="W335" i="28"/>
  <c r="A336" i="28"/>
  <c r="B336" i="28"/>
  <c r="I336" i="28"/>
  <c r="J336" i="28"/>
  <c r="K336" i="28"/>
  <c r="L336" i="28"/>
  <c r="M336" i="28"/>
  <c r="N336" i="28"/>
  <c r="P336" i="28"/>
  <c r="Q336" i="28"/>
  <c r="R336" i="28"/>
  <c r="S336" i="28"/>
  <c r="T336" i="28"/>
  <c r="U336" i="28"/>
  <c r="V336" i="28"/>
  <c r="W336" i="28"/>
  <c r="A337" i="28"/>
  <c r="B337" i="28"/>
  <c r="I337" i="28"/>
  <c r="J337" i="28"/>
  <c r="K337" i="28"/>
  <c r="L337" i="28"/>
  <c r="M337" i="28"/>
  <c r="N337" i="28"/>
  <c r="P337" i="28"/>
  <c r="Q337" i="28"/>
  <c r="R337" i="28"/>
  <c r="S337" i="28"/>
  <c r="T337" i="28"/>
  <c r="U337" i="28"/>
  <c r="V337" i="28"/>
  <c r="W337" i="28"/>
  <c r="A338" i="28"/>
  <c r="B338" i="28"/>
  <c r="I338" i="28"/>
  <c r="J338" i="28"/>
  <c r="K338" i="28"/>
  <c r="L338" i="28"/>
  <c r="M338" i="28"/>
  <c r="N338" i="28"/>
  <c r="P338" i="28"/>
  <c r="Q338" i="28"/>
  <c r="R338" i="28"/>
  <c r="S338" i="28"/>
  <c r="T338" i="28"/>
  <c r="U338" i="28"/>
  <c r="V338" i="28"/>
  <c r="W338" i="28"/>
  <c r="A339" i="28"/>
  <c r="B339" i="28"/>
  <c r="I339" i="28"/>
  <c r="J339" i="28"/>
  <c r="K339" i="28"/>
  <c r="L339" i="28"/>
  <c r="M339" i="28"/>
  <c r="N339" i="28"/>
  <c r="P339" i="28"/>
  <c r="Q339" i="28"/>
  <c r="R339" i="28"/>
  <c r="S339" i="28"/>
  <c r="T339" i="28"/>
  <c r="U339" i="28"/>
  <c r="V339" i="28"/>
  <c r="W339" i="28"/>
  <c r="A340" i="28"/>
  <c r="B340" i="28"/>
  <c r="I340" i="28"/>
  <c r="J340" i="28"/>
  <c r="K340" i="28"/>
  <c r="L340" i="28"/>
  <c r="M340" i="28"/>
  <c r="N340" i="28"/>
  <c r="P340" i="28"/>
  <c r="Q340" i="28"/>
  <c r="R340" i="28"/>
  <c r="S340" i="28"/>
  <c r="T340" i="28"/>
  <c r="U340" i="28"/>
  <c r="V340" i="28"/>
  <c r="W340" i="28"/>
  <c r="A341" i="28"/>
  <c r="B341" i="28"/>
  <c r="I341" i="28"/>
  <c r="J341" i="28"/>
  <c r="K341" i="28"/>
  <c r="L341" i="28"/>
  <c r="M341" i="28"/>
  <c r="N341" i="28"/>
  <c r="P341" i="28"/>
  <c r="Q341" i="28"/>
  <c r="R341" i="28"/>
  <c r="S341" i="28"/>
  <c r="T341" i="28"/>
  <c r="U341" i="28"/>
  <c r="V341" i="28"/>
  <c r="W341" i="28"/>
  <c r="A342" i="28"/>
  <c r="B342" i="28"/>
  <c r="I342" i="28"/>
  <c r="J342" i="28"/>
  <c r="K342" i="28"/>
  <c r="L342" i="28"/>
  <c r="M342" i="28"/>
  <c r="N342" i="28"/>
  <c r="P342" i="28"/>
  <c r="Q342" i="28"/>
  <c r="R342" i="28"/>
  <c r="S342" i="28"/>
  <c r="T342" i="28"/>
  <c r="U342" i="28"/>
  <c r="V342" i="28"/>
  <c r="W342" i="28"/>
  <c r="A343" i="28"/>
  <c r="B343" i="28"/>
  <c r="I343" i="28"/>
  <c r="J343" i="28"/>
  <c r="K343" i="28"/>
  <c r="L343" i="28"/>
  <c r="M343" i="28"/>
  <c r="N343" i="28"/>
  <c r="P343" i="28"/>
  <c r="Q343" i="28"/>
  <c r="R343" i="28"/>
  <c r="S343" i="28"/>
  <c r="T343" i="28"/>
  <c r="U343" i="28"/>
  <c r="V343" i="28"/>
  <c r="W343" i="28"/>
  <c r="A344" i="28"/>
  <c r="B344" i="28"/>
  <c r="I344" i="28"/>
  <c r="J344" i="28"/>
  <c r="K344" i="28"/>
  <c r="L344" i="28"/>
  <c r="M344" i="28"/>
  <c r="N344" i="28"/>
  <c r="P344" i="28"/>
  <c r="Q344" i="28"/>
  <c r="R344" i="28"/>
  <c r="S344" i="28"/>
  <c r="T344" i="28"/>
  <c r="U344" i="28"/>
  <c r="V344" i="28"/>
  <c r="W344" i="28"/>
  <c r="A345" i="28"/>
  <c r="B345" i="28"/>
  <c r="I345" i="28"/>
  <c r="J345" i="28"/>
  <c r="K345" i="28"/>
  <c r="L345" i="28"/>
  <c r="M345" i="28"/>
  <c r="N345" i="28"/>
  <c r="P345" i="28"/>
  <c r="Q345" i="28"/>
  <c r="R345" i="28"/>
  <c r="S345" i="28"/>
  <c r="T345" i="28"/>
  <c r="U345" i="28"/>
  <c r="V345" i="28"/>
  <c r="W345" i="28"/>
  <c r="A346" i="28"/>
  <c r="B346" i="28"/>
  <c r="I346" i="28"/>
  <c r="J346" i="28"/>
  <c r="K346" i="28"/>
  <c r="L346" i="28"/>
  <c r="M346" i="28"/>
  <c r="N346" i="28"/>
  <c r="P346" i="28"/>
  <c r="Q346" i="28"/>
  <c r="R346" i="28"/>
  <c r="S346" i="28"/>
  <c r="T346" i="28"/>
  <c r="U346" i="28"/>
  <c r="V346" i="28"/>
  <c r="W346" i="28"/>
  <c r="A347" i="28"/>
  <c r="B347" i="28"/>
  <c r="I347" i="28"/>
  <c r="J347" i="28"/>
  <c r="K347" i="28"/>
  <c r="L347" i="28"/>
  <c r="M347" i="28"/>
  <c r="N347" i="28"/>
  <c r="P347" i="28"/>
  <c r="Q347" i="28"/>
  <c r="R347" i="28"/>
  <c r="S347" i="28"/>
  <c r="T347" i="28"/>
  <c r="U347" i="28"/>
  <c r="V347" i="28"/>
  <c r="W347" i="28"/>
  <c r="A348" i="28"/>
  <c r="B348" i="28"/>
  <c r="I348" i="28"/>
  <c r="J348" i="28"/>
  <c r="K348" i="28"/>
  <c r="L348" i="28"/>
  <c r="M348" i="28"/>
  <c r="N348" i="28"/>
  <c r="P348" i="28"/>
  <c r="Q348" i="28"/>
  <c r="R348" i="28"/>
  <c r="S348" i="28"/>
  <c r="T348" i="28"/>
  <c r="U348" i="28"/>
  <c r="V348" i="28"/>
  <c r="W348" i="28"/>
  <c r="A349" i="28"/>
  <c r="B349" i="28"/>
  <c r="I349" i="28"/>
  <c r="J349" i="28"/>
  <c r="K349" i="28"/>
  <c r="L349" i="28"/>
  <c r="M349" i="28"/>
  <c r="N349" i="28"/>
  <c r="P349" i="28"/>
  <c r="Q349" i="28"/>
  <c r="R349" i="28"/>
  <c r="S349" i="28"/>
  <c r="T349" i="28"/>
  <c r="U349" i="28"/>
  <c r="V349" i="28"/>
  <c r="W349" i="28"/>
  <c r="A350" i="28"/>
  <c r="B350" i="28"/>
  <c r="I350" i="28"/>
  <c r="J350" i="28"/>
  <c r="K350" i="28"/>
  <c r="L350" i="28"/>
  <c r="M350" i="28"/>
  <c r="N350" i="28"/>
  <c r="P350" i="28"/>
  <c r="Q350" i="28"/>
  <c r="R350" i="28"/>
  <c r="S350" i="28"/>
  <c r="T350" i="28"/>
  <c r="U350" i="28"/>
  <c r="V350" i="28"/>
  <c r="W350" i="28"/>
  <c r="A351" i="28"/>
  <c r="B351" i="28"/>
  <c r="I351" i="28"/>
  <c r="J351" i="28"/>
  <c r="K351" i="28"/>
  <c r="L351" i="28"/>
  <c r="M351" i="28"/>
  <c r="N351" i="28"/>
  <c r="P351" i="28"/>
  <c r="Q351" i="28"/>
  <c r="R351" i="28"/>
  <c r="S351" i="28"/>
  <c r="T351" i="28"/>
  <c r="U351" i="28"/>
  <c r="V351" i="28"/>
  <c r="W351" i="28"/>
  <c r="A352" i="28"/>
  <c r="B352" i="28"/>
  <c r="I352" i="28"/>
  <c r="J352" i="28"/>
  <c r="K352" i="28"/>
  <c r="L352" i="28"/>
  <c r="M352" i="28"/>
  <c r="N352" i="28"/>
  <c r="P352" i="28"/>
  <c r="Q352" i="28"/>
  <c r="R352" i="28"/>
  <c r="S352" i="28"/>
  <c r="T352" i="28"/>
  <c r="U352" i="28"/>
  <c r="V352" i="28"/>
  <c r="W352" i="28"/>
  <c r="A353" i="28"/>
  <c r="B353" i="28"/>
  <c r="I353" i="28"/>
  <c r="J353" i="28"/>
  <c r="K353" i="28"/>
  <c r="L353" i="28"/>
  <c r="M353" i="28"/>
  <c r="N353" i="28"/>
  <c r="P353" i="28"/>
  <c r="Q353" i="28"/>
  <c r="R353" i="28"/>
  <c r="S353" i="28"/>
  <c r="T353" i="28"/>
  <c r="U353" i="28"/>
  <c r="V353" i="28"/>
  <c r="W353" i="28"/>
  <c r="A354" i="28"/>
  <c r="B354" i="28"/>
  <c r="I354" i="28"/>
  <c r="J354" i="28"/>
  <c r="K354" i="28"/>
  <c r="L354" i="28"/>
  <c r="M354" i="28"/>
  <c r="N354" i="28"/>
  <c r="P354" i="28"/>
  <c r="Q354" i="28"/>
  <c r="R354" i="28"/>
  <c r="S354" i="28"/>
  <c r="T354" i="28"/>
  <c r="U354" i="28"/>
  <c r="V354" i="28"/>
  <c r="W354" i="28"/>
  <c r="A355" i="28"/>
  <c r="B355" i="28"/>
  <c r="I355" i="28"/>
  <c r="J355" i="28"/>
  <c r="K355" i="28"/>
  <c r="L355" i="28"/>
  <c r="M355" i="28"/>
  <c r="N355" i="28"/>
  <c r="P355" i="28"/>
  <c r="Q355" i="28"/>
  <c r="R355" i="28"/>
  <c r="S355" i="28"/>
  <c r="T355" i="28"/>
  <c r="U355" i="28"/>
  <c r="V355" i="28"/>
  <c r="W355" i="28"/>
  <c r="A356" i="28"/>
  <c r="B356" i="28"/>
  <c r="I356" i="28"/>
  <c r="J356" i="28"/>
  <c r="K356" i="28"/>
  <c r="L356" i="28"/>
  <c r="M356" i="28"/>
  <c r="N356" i="28"/>
  <c r="P356" i="28"/>
  <c r="Q356" i="28"/>
  <c r="R356" i="28"/>
  <c r="S356" i="28"/>
  <c r="T356" i="28"/>
  <c r="U356" i="28"/>
  <c r="V356" i="28"/>
  <c r="W356" i="28"/>
  <c r="A357" i="28"/>
  <c r="B357" i="28"/>
  <c r="I357" i="28"/>
  <c r="J357" i="28"/>
  <c r="K357" i="28"/>
  <c r="L357" i="28"/>
  <c r="M357" i="28"/>
  <c r="N357" i="28"/>
  <c r="P357" i="28"/>
  <c r="Q357" i="28"/>
  <c r="R357" i="28"/>
  <c r="S357" i="28"/>
  <c r="T357" i="28"/>
  <c r="U357" i="28"/>
  <c r="V357" i="28"/>
  <c r="W357" i="28"/>
  <c r="A358" i="28"/>
  <c r="B358" i="28"/>
  <c r="I358" i="28"/>
  <c r="J358" i="28"/>
  <c r="K358" i="28"/>
  <c r="L358" i="28"/>
  <c r="M358" i="28"/>
  <c r="N358" i="28"/>
  <c r="P358" i="28"/>
  <c r="Q358" i="28"/>
  <c r="R358" i="28"/>
  <c r="S358" i="28"/>
  <c r="T358" i="28"/>
  <c r="U358" i="28"/>
  <c r="V358" i="28"/>
  <c r="W358" i="28"/>
  <c r="A359" i="28"/>
  <c r="B359" i="28"/>
  <c r="I359" i="28"/>
  <c r="J359" i="28"/>
  <c r="K359" i="28"/>
  <c r="L359" i="28"/>
  <c r="M359" i="28"/>
  <c r="N359" i="28"/>
  <c r="P359" i="28"/>
  <c r="Q359" i="28"/>
  <c r="R359" i="28"/>
  <c r="S359" i="28"/>
  <c r="T359" i="28"/>
  <c r="U359" i="28"/>
  <c r="V359" i="28"/>
  <c r="W359" i="28"/>
  <c r="A360" i="28"/>
  <c r="B360" i="28"/>
  <c r="I360" i="28"/>
  <c r="J360" i="28"/>
  <c r="K360" i="28"/>
  <c r="L360" i="28"/>
  <c r="M360" i="28"/>
  <c r="N360" i="28"/>
  <c r="P360" i="28"/>
  <c r="Q360" i="28"/>
  <c r="R360" i="28"/>
  <c r="S360" i="28"/>
  <c r="T360" i="28"/>
  <c r="U360" i="28"/>
  <c r="V360" i="28"/>
  <c r="W360" i="28"/>
  <c r="A361" i="28"/>
  <c r="B361" i="28"/>
  <c r="I361" i="28"/>
  <c r="J361" i="28"/>
  <c r="K361" i="28"/>
  <c r="L361" i="28"/>
  <c r="M361" i="28"/>
  <c r="N361" i="28"/>
  <c r="P361" i="28"/>
  <c r="Q361" i="28"/>
  <c r="R361" i="28"/>
  <c r="S361" i="28"/>
  <c r="T361" i="28"/>
  <c r="U361" i="28"/>
  <c r="V361" i="28"/>
  <c r="W361" i="28"/>
  <c r="A362" i="28"/>
  <c r="B362" i="28"/>
  <c r="I362" i="28"/>
  <c r="J362" i="28"/>
  <c r="K362" i="28"/>
  <c r="L362" i="28"/>
  <c r="M362" i="28"/>
  <c r="N362" i="28"/>
  <c r="P362" i="28"/>
  <c r="Q362" i="28"/>
  <c r="R362" i="28"/>
  <c r="S362" i="28"/>
  <c r="T362" i="28"/>
  <c r="U362" i="28"/>
  <c r="V362" i="28"/>
  <c r="W362" i="28"/>
  <c r="A363" i="28"/>
  <c r="B363" i="28"/>
  <c r="I363" i="28"/>
  <c r="J363" i="28"/>
  <c r="K363" i="28"/>
  <c r="L363" i="28"/>
  <c r="M363" i="28"/>
  <c r="N363" i="28"/>
  <c r="P363" i="28"/>
  <c r="Q363" i="28"/>
  <c r="R363" i="28"/>
  <c r="S363" i="28"/>
  <c r="T363" i="28"/>
  <c r="U363" i="28"/>
  <c r="V363" i="28"/>
  <c r="W363" i="28"/>
  <c r="A364" i="28"/>
  <c r="B364" i="28"/>
  <c r="I364" i="28"/>
  <c r="J364" i="28"/>
  <c r="K364" i="28"/>
  <c r="L364" i="28"/>
  <c r="M364" i="28"/>
  <c r="N364" i="28"/>
  <c r="P364" i="28"/>
  <c r="Q364" i="28"/>
  <c r="R364" i="28"/>
  <c r="S364" i="28"/>
  <c r="T364" i="28"/>
  <c r="U364" i="28"/>
  <c r="V364" i="28"/>
  <c r="W364" i="28"/>
  <c r="A365" i="28"/>
  <c r="B365" i="28"/>
  <c r="I365" i="28"/>
  <c r="J365" i="28"/>
  <c r="K365" i="28"/>
  <c r="L365" i="28"/>
  <c r="M365" i="28"/>
  <c r="N365" i="28"/>
  <c r="P365" i="28"/>
  <c r="Q365" i="28"/>
  <c r="R365" i="28"/>
  <c r="S365" i="28"/>
  <c r="T365" i="28"/>
  <c r="U365" i="28"/>
  <c r="V365" i="28"/>
  <c r="W365" i="28"/>
  <c r="A366" i="28"/>
  <c r="B366" i="28"/>
  <c r="I366" i="28"/>
  <c r="J366" i="28"/>
  <c r="K366" i="28"/>
  <c r="L366" i="28"/>
  <c r="M366" i="28"/>
  <c r="N366" i="28"/>
  <c r="P366" i="28"/>
  <c r="Q366" i="28"/>
  <c r="R366" i="28"/>
  <c r="S366" i="28"/>
  <c r="T366" i="28"/>
  <c r="U366" i="28"/>
  <c r="V366" i="28"/>
  <c r="W366" i="28"/>
  <c r="A367" i="28"/>
  <c r="B367" i="28"/>
  <c r="I367" i="28"/>
  <c r="J367" i="28"/>
  <c r="K367" i="28"/>
  <c r="L367" i="28"/>
  <c r="M367" i="28"/>
  <c r="N367" i="28"/>
  <c r="P367" i="28"/>
  <c r="Q367" i="28"/>
  <c r="R367" i="28"/>
  <c r="S367" i="28"/>
  <c r="T367" i="28"/>
  <c r="U367" i="28"/>
  <c r="V367" i="28"/>
  <c r="W367" i="28"/>
  <c r="A368" i="28"/>
  <c r="B368" i="28"/>
  <c r="I368" i="28"/>
  <c r="J368" i="28"/>
  <c r="K368" i="28"/>
  <c r="L368" i="28"/>
  <c r="M368" i="28"/>
  <c r="N368" i="28"/>
  <c r="P368" i="28"/>
  <c r="Q368" i="28"/>
  <c r="R368" i="28"/>
  <c r="S368" i="28"/>
  <c r="T368" i="28"/>
  <c r="U368" i="28"/>
  <c r="V368" i="28"/>
  <c r="W368" i="28"/>
  <c r="A369" i="28"/>
  <c r="B369" i="28"/>
  <c r="I369" i="28"/>
  <c r="J369" i="28"/>
  <c r="K369" i="28"/>
  <c r="L369" i="28"/>
  <c r="M369" i="28"/>
  <c r="N369" i="28"/>
  <c r="P369" i="28"/>
  <c r="Q369" i="28"/>
  <c r="R369" i="28"/>
  <c r="S369" i="28"/>
  <c r="T369" i="28"/>
  <c r="U369" i="28"/>
  <c r="V369" i="28"/>
  <c r="W369" i="28"/>
  <c r="A370" i="28"/>
  <c r="B370" i="28"/>
  <c r="I370" i="28"/>
  <c r="J370" i="28"/>
  <c r="K370" i="28"/>
  <c r="L370" i="28"/>
  <c r="M370" i="28"/>
  <c r="N370" i="28"/>
  <c r="P370" i="28"/>
  <c r="Q370" i="28"/>
  <c r="R370" i="28"/>
  <c r="S370" i="28"/>
  <c r="T370" i="28"/>
  <c r="U370" i="28"/>
  <c r="V370" i="28"/>
  <c r="W370" i="28"/>
  <c r="A371" i="28"/>
  <c r="B371" i="28"/>
  <c r="I371" i="28"/>
  <c r="J371" i="28"/>
  <c r="K371" i="28"/>
  <c r="L371" i="28"/>
  <c r="M371" i="28"/>
  <c r="N371" i="28"/>
  <c r="P371" i="28"/>
  <c r="Q371" i="28"/>
  <c r="R371" i="28"/>
  <c r="S371" i="28"/>
  <c r="T371" i="28"/>
  <c r="U371" i="28"/>
  <c r="V371" i="28"/>
  <c r="W371" i="28"/>
  <c r="B1" i="27"/>
  <c r="C1" i="27"/>
  <c r="D1" i="27"/>
  <c r="E1" i="27"/>
  <c r="F1" i="27"/>
  <c r="G1" i="27"/>
  <c r="H1" i="27"/>
  <c r="I1" i="27"/>
  <c r="J1" i="27"/>
  <c r="K1" i="27"/>
  <c r="L1" i="27"/>
  <c r="M1" i="27"/>
  <c r="N1" i="27"/>
  <c r="O1" i="27"/>
  <c r="P1" i="27"/>
  <c r="Q1" i="27"/>
  <c r="R1" i="27"/>
  <c r="S1" i="27"/>
  <c r="T1" i="27"/>
  <c r="U1" i="27"/>
  <c r="V1" i="27"/>
  <c r="W1" i="27"/>
  <c r="K2" i="27"/>
  <c r="K3" i="27"/>
  <c r="L3" i="27"/>
  <c r="T3" i="27"/>
  <c r="B6" i="27"/>
  <c r="I6" i="27"/>
  <c r="J6" i="27"/>
  <c r="K6" i="27"/>
  <c r="L6" i="27"/>
  <c r="M6" i="27"/>
  <c r="N6" i="27"/>
  <c r="P6" i="27"/>
  <c r="Q6" i="27"/>
  <c r="R6" i="27"/>
  <c r="S6" i="27"/>
  <c r="T6" i="27"/>
  <c r="U6" i="27"/>
  <c r="V6" i="27"/>
  <c r="W6" i="27"/>
  <c r="A7" i="27"/>
  <c r="B7" i="27"/>
  <c r="I7" i="27"/>
  <c r="J7" i="27"/>
  <c r="K7" i="27"/>
  <c r="L7" i="27"/>
  <c r="M7" i="27"/>
  <c r="N7" i="27"/>
  <c r="P7" i="27"/>
  <c r="Q7" i="27"/>
  <c r="R7" i="27"/>
  <c r="S7" i="27"/>
  <c r="T7" i="27"/>
  <c r="U7" i="27"/>
  <c r="V7" i="27"/>
  <c r="W7" i="27"/>
  <c r="A8" i="27"/>
  <c r="B8" i="27"/>
  <c r="I8" i="27"/>
  <c r="J8" i="27"/>
  <c r="K8" i="27"/>
  <c r="L8" i="27"/>
  <c r="M8" i="27"/>
  <c r="N8" i="27"/>
  <c r="P8" i="27"/>
  <c r="Q8" i="27"/>
  <c r="R8" i="27"/>
  <c r="S8" i="27"/>
  <c r="T8" i="27"/>
  <c r="U8" i="27"/>
  <c r="V8" i="27"/>
  <c r="W8" i="27"/>
  <c r="A9" i="27"/>
  <c r="B9" i="27"/>
  <c r="I9" i="27"/>
  <c r="J9" i="27"/>
  <c r="K9" i="27"/>
  <c r="L9" i="27"/>
  <c r="M9" i="27"/>
  <c r="N9" i="27"/>
  <c r="P9" i="27"/>
  <c r="Q9" i="27"/>
  <c r="R9" i="27"/>
  <c r="S9" i="27"/>
  <c r="T9" i="27"/>
  <c r="U9" i="27"/>
  <c r="V9" i="27"/>
  <c r="W9" i="27"/>
  <c r="A10" i="27"/>
  <c r="B10" i="27"/>
  <c r="I10" i="27"/>
  <c r="J10" i="27"/>
  <c r="K10" i="27"/>
  <c r="L10" i="27"/>
  <c r="M10" i="27"/>
  <c r="N10" i="27"/>
  <c r="P10" i="27"/>
  <c r="Q10" i="27"/>
  <c r="R10" i="27"/>
  <c r="S10" i="27"/>
  <c r="T10" i="27"/>
  <c r="U10" i="27"/>
  <c r="V10" i="27"/>
  <c r="W10" i="27"/>
  <c r="A11" i="27"/>
  <c r="B11" i="27"/>
  <c r="I11" i="27"/>
  <c r="J11" i="27"/>
  <c r="K11" i="27"/>
  <c r="L11" i="27"/>
  <c r="M11" i="27"/>
  <c r="N11" i="27"/>
  <c r="P11" i="27"/>
  <c r="Q11" i="27"/>
  <c r="R11" i="27"/>
  <c r="S11" i="27"/>
  <c r="T11" i="27"/>
  <c r="U11" i="27"/>
  <c r="V11" i="27"/>
  <c r="W11" i="27"/>
  <c r="A12" i="27"/>
  <c r="B12" i="27"/>
  <c r="I12" i="27"/>
  <c r="J12" i="27"/>
  <c r="K12" i="27"/>
  <c r="L12" i="27"/>
  <c r="M12" i="27"/>
  <c r="N12" i="27"/>
  <c r="P12" i="27"/>
  <c r="Q12" i="27"/>
  <c r="R12" i="27"/>
  <c r="S12" i="27"/>
  <c r="T12" i="27"/>
  <c r="U12" i="27"/>
  <c r="V12" i="27"/>
  <c r="W12" i="27"/>
  <c r="A13" i="27"/>
  <c r="B13" i="27"/>
  <c r="I13" i="27"/>
  <c r="J13" i="27"/>
  <c r="K13" i="27"/>
  <c r="L13" i="27"/>
  <c r="M13" i="27"/>
  <c r="N13" i="27"/>
  <c r="P13" i="27"/>
  <c r="Q13" i="27"/>
  <c r="R13" i="27"/>
  <c r="S13" i="27"/>
  <c r="T13" i="27"/>
  <c r="U13" i="27"/>
  <c r="V13" i="27"/>
  <c r="W13" i="27"/>
  <c r="A14" i="27"/>
  <c r="B14" i="27"/>
  <c r="I14" i="27"/>
  <c r="J14" i="27"/>
  <c r="K14" i="27"/>
  <c r="L14" i="27"/>
  <c r="M14" i="27"/>
  <c r="N14" i="27"/>
  <c r="P14" i="27"/>
  <c r="Q14" i="27"/>
  <c r="R14" i="27"/>
  <c r="S14" i="27"/>
  <c r="T14" i="27"/>
  <c r="U14" i="27"/>
  <c r="V14" i="27"/>
  <c r="W14" i="27"/>
  <c r="A15" i="27"/>
  <c r="B15" i="27"/>
  <c r="I15" i="27"/>
  <c r="J15" i="27"/>
  <c r="K15" i="27"/>
  <c r="L15" i="27"/>
  <c r="M15" i="27"/>
  <c r="N15" i="27"/>
  <c r="P15" i="27"/>
  <c r="Q15" i="27"/>
  <c r="R15" i="27"/>
  <c r="S15" i="27"/>
  <c r="T15" i="27"/>
  <c r="U15" i="27"/>
  <c r="V15" i="27"/>
  <c r="W15" i="27"/>
  <c r="A16" i="27"/>
  <c r="B16" i="27"/>
  <c r="I16" i="27"/>
  <c r="J16" i="27"/>
  <c r="K16" i="27"/>
  <c r="L16" i="27"/>
  <c r="M16" i="27"/>
  <c r="N16" i="27"/>
  <c r="P16" i="27"/>
  <c r="Q16" i="27"/>
  <c r="R16" i="27"/>
  <c r="S16" i="27"/>
  <c r="T16" i="27"/>
  <c r="U16" i="27"/>
  <c r="V16" i="27"/>
  <c r="W16" i="27"/>
  <c r="A17" i="27"/>
  <c r="B17" i="27"/>
  <c r="I17" i="27"/>
  <c r="J17" i="27"/>
  <c r="K17" i="27"/>
  <c r="L17" i="27"/>
  <c r="M17" i="27"/>
  <c r="N17" i="27"/>
  <c r="P17" i="27"/>
  <c r="Q17" i="27"/>
  <c r="R17" i="27"/>
  <c r="S17" i="27"/>
  <c r="T17" i="27"/>
  <c r="U17" i="27"/>
  <c r="V17" i="27"/>
  <c r="W17" i="27"/>
  <c r="A18" i="27"/>
  <c r="B18" i="27"/>
  <c r="I18" i="27"/>
  <c r="J18" i="27"/>
  <c r="K18" i="27"/>
  <c r="L18" i="27"/>
  <c r="M18" i="27"/>
  <c r="N18" i="27"/>
  <c r="P18" i="27"/>
  <c r="Q18" i="27"/>
  <c r="R18" i="27"/>
  <c r="S18" i="27"/>
  <c r="T18" i="27"/>
  <c r="U18" i="27"/>
  <c r="V18" i="27"/>
  <c r="W18" i="27"/>
  <c r="A19" i="27"/>
  <c r="B19" i="27"/>
  <c r="I19" i="27"/>
  <c r="J19" i="27"/>
  <c r="K19" i="27"/>
  <c r="L19" i="27"/>
  <c r="M19" i="27"/>
  <c r="N19" i="27"/>
  <c r="P19" i="27"/>
  <c r="Q19" i="27"/>
  <c r="R19" i="27"/>
  <c r="S19" i="27"/>
  <c r="T19" i="27"/>
  <c r="U19" i="27"/>
  <c r="V19" i="27"/>
  <c r="W19" i="27"/>
  <c r="A20" i="27"/>
  <c r="B20" i="27"/>
  <c r="I20" i="27"/>
  <c r="J20" i="27"/>
  <c r="K20" i="27"/>
  <c r="L20" i="27"/>
  <c r="M20" i="27"/>
  <c r="N20" i="27"/>
  <c r="P20" i="27"/>
  <c r="Q20" i="27"/>
  <c r="R20" i="27"/>
  <c r="S20" i="27"/>
  <c r="T20" i="27"/>
  <c r="U20" i="27"/>
  <c r="V20" i="27"/>
  <c r="W20" i="27"/>
  <c r="A21" i="27"/>
  <c r="B21" i="27"/>
  <c r="I21" i="27"/>
  <c r="J21" i="27"/>
  <c r="K21" i="27"/>
  <c r="L21" i="27"/>
  <c r="M21" i="27"/>
  <c r="N21" i="27"/>
  <c r="P21" i="27"/>
  <c r="Q21" i="27"/>
  <c r="R21" i="27"/>
  <c r="S21" i="27"/>
  <c r="T21" i="27"/>
  <c r="U21" i="27"/>
  <c r="V21" i="27"/>
  <c r="W21" i="27"/>
  <c r="A22" i="27"/>
  <c r="B22" i="27"/>
  <c r="I22" i="27"/>
  <c r="J22" i="27"/>
  <c r="K22" i="27"/>
  <c r="L22" i="27"/>
  <c r="M22" i="27"/>
  <c r="N22" i="27"/>
  <c r="P22" i="27"/>
  <c r="Q22" i="27"/>
  <c r="R22" i="27"/>
  <c r="S22" i="27"/>
  <c r="T22" i="27"/>
  <c r="U22" i="27"/>
  <c r="V22" i="27"/>
  <c r="W22" i="27"/>
  <c r="A23" i="27"/>
  <c r="B23" i="27"/>
  <c r="I23" i="27"/>
  <c r="J23" i="27"/>
  <c r="K23" i="27"/>
  <c r="L23" i="27"/>
  <c r="M23" i="27"/>
  <c r="N23" i="27"/>
  <c r="P23" i="27"/>
  <c r="Q23" i="27"/>
  <c r="R23" i="27"/>
  <c r="S23" i="27"/>
  <c r="T23" i="27"/>
  <c r="U23" i="27"/>
  <c r="V23" i="27"/>
  <c r="W23" i="27"/>
  <c r="A24" i="27"/>
  <c r="B24" i="27"/>
  <c r="I24" i="27"/>
  <c r="J24" i="27"/>
  <c r="K24" i="27"/>
  <c r="L24" i="27"/>
  <c r="M24" i="27"/>
  <c r="N24" i="27"/>
  <c r="P24" i="27"/>
  <c r="Q24" i="27"/>
  <c r="R24" i="27"/>
  <c r="S24" i="27"/>
  <c r="T24" i="27"/>
  <c r="U24" i="27"/>
  <c r="V24" i="27"/>
  <c r="W24" i="27"/>
  <c r="A25" i="27"/>
  <c r="B25" i="27"/>
  <c r="I25" i="27"/>
  <c r="J25" i="27"/>
  <c r="K25" i="27"/>
  <c r="L25" i="27"/>
  <c r="M25" i="27"/>
  <c r="N25" i="27"/>
  <c r="P25" i="27"/>
  <c r="Q25" i="27"/>
  <c r="R25" i="27"/>
  <c r="S25" i="27"/>
  <c r="T25" i="27"/>
  <c r="U25" i="27"/>
  <c r="V25" i="27"/>
  <c r="W25" i="27"/>
  <c r="A26" i="27"/>
  <c r="B26" i="27"/>
  <c r="I26" i="27"/>
  <c r="J26" i="27"/>
  <c r="K26" i="27"/>
  <c r="L26" i="27"/>
  <c r="M26" i="27"/>
  <c r="N26" i="27"/>
  <c r="P26" i="27"/>
  <c r="Q26" i="27"/>
  <c r="R26" i="27"/>
  <c r="S26" i="27"/>
  <c r="T26" i="27"/>
  <c r="U26" i="27"/>
  <c r="V26" i="27"/>
  <c r="W26" i="27"/>
  <c r="A27" i="27"/>
  <c r="B27" i="27"/>
  <c r="I27" i="27"/>
  <c r="J27" i="27"/>
  <c r="K27" i="27"/>
  <c r="L27" i="27"/>
  <c r="M27" i="27"/>
  <c r="N27" i="27"/>
  <c r="P27" i="27"/>
  <c r="Q27" i="27"/>
  <c r="R27" i="27"/>
  <c r="S27" i="27"/>
  <c r="T27" i="27"/>
  <c r="U27" i="27"/>
  <c r="V27" i="27"/>
  <c r="W27" i="27"/>
  <c r="A28" i="27"/>
  <c r="B28" i="27"/>
  <c r="I28" i="27"/>
  <c r="J28" i="27"/>
  <c r="K28" i="27"/>
  <c r="L28" i="27"/>
  <c r="M28" i="27"/>
  <c r="N28" i="27"/>
  <c r="P28" i="27"/>
  <c r="Q28" i="27"/>
  <c r="R28" i="27"/>
  <c r="S28" i="27"/>
  <c r="T28" i="27"/>
  <c r="U28" i="27"/>
  <c r="V28" i="27"/>
  <c r="W28" i="27"/>
  <c r="A29" i="27"/>
  <c r="B29" i="27"/>
  <c r="I29" i="27"/>
  <c r="J29" i="27"/>
  <c r="K29" i="27"/>
  <c r="L29" i="27"/>
  <c r="M29" i="27"/>
  <c r="N29" i="27"/>
  <c r="P29" i="27"/>
  <c r="Q29" i="27"/>
  <c r="R29" i="27"/>
  <c r="S29" i="27"/>
  <c r="T29" i="27"/>
  <c r="U29" i="27"/>
  <c r="V29" i="27"/>
  <c r="W29" i="27"/>
  <c r="A30" i="27"/>
  <c r="B30" i="27"/>
  <c r="I30" i="27"/>
  <c r="J30" i="27"/>
  <c r="K30" i="27"/>
  <c r="L30" i="27"/>
  <c r="M30" i="27"/>
  <c r="N30" i="27"/>
  <c r="P30" i="27"/>
  <c r="Q30" i="27"/>
  <c r="R30" i="27"/>
  <c r="S30" i="27"/>
  <c r="T30" i="27"/>
  <c r="U30" i="27"/>
  <c r="V30" i="27"/>
  <c r="W30" i="27"/>
  <c r="A31" i="27"/>
  <c r="B31" i="27"/>
  <c r="I31" i="27"/>
  <c r="J31" i="27"/>
  <c r="K31" i="27"/>
  <c r="L31" i="27"/>
  <c r="M31" i="27"/>
  <c r="N31" i="27"/>
  <c r="P31" i="27"/>
  <c r="Q31" i="27"/>
  <c r="R31" i="27"/>
  <c r="S31" i="27"/>
  <c r="T31" i="27"/>
  <c r="U31" i="27"/>
  <c r="V31" i="27"/>
  <c r="W31" i="27"/>
  <c r="A32" i="27"/>
  <c r="B32" i="27"/>
  <c r="I32" i="27"/>
  <c r="J32" i="27"/>
  <c r="K32" i="27"/>
  <c r="L32" i="27"/>
  <c r="M32" i="27"/>
  <c r="N32" i="27"/>
  <c r="P32" i="27"/>
  <c r="Q32" i="27"/>
  <c r="R32" i="27"/>
  <c r="S32" i="27"/>
  <c r="T32" i="27"/>
  <c r="U32" i="27"/>
  <c r="V32" i="27"/>
  <c r="W32" i="27"/>
  <c r="A33" i="27"/>
  <c r="B33" i="27"/>
  <c r="I33" i="27"/>
  <c r="J33" i="27"/>
  <c r="K33" i="27"/>
  <c r="L33" i="27"/>
  <c r="M33" i="27"/>
  <c r="N33" i="27"/>
  <c r="P33" i="27"/>
  <c r="Q33" i="27"/>
  <c r="R33" i="27"/>
  <c r="S33" i="27"/>
  <c r="T33" i="27"/>
  <c r="U33" i="27"/>
  <c r="V33" i="27"/>
  <c r="W33" i="27"/>
  <c r="A34" i="27"/>
  <c r="B34" i="27"/>
  <c r="I34" i="27"/>
  <c r="J34" i="27"/>
  <c r="K34" i="27"/>
  <c r="L34" i="27"/>
  <c r="M34" i="27"/>
  <c r="N34" i="27"/>
  <c r="P34" i="27"/>
  <c r="Q34" i="27"/>
  <c r="R34" i="27"/>
  <c r="S34" i="27"/>
  <c r="T34" i="27"/>
  <c r="U34" i="27"/>
  <c r="V34" i="27"/>
  <c r="W34" i="27"/>
  <c r="A35" i="27"/>
  <c r="B35" i="27"/>
  <c r="I35" i="27"/>
  <c r="J35" i="27"/>
  <c r="K35" i="27"/>
  <c r="L35" i="27"/>
  <c r="M35" i="27"/>
  <c r="N35" i="27"/>
  <c r="P35" i="27"/>
  <c r="Q35" i="27"/>
  <c r="R35" i="27"/>
  <c r="S35" i="27"/>
  <c r="T35" i="27"/>
  <c r="U35" i="27"/>
  <c r="V35" i="27"/>
  <c r="W35" i="27"/>
  <c r="A36" i="27"/>
  <c r="B36" i="27"/>
  <c r="I36" i="27"/>
  <c r="J36" i="27"/>
  <c r="K36" i="27"/>
  <c r="L36" i="27"/>
  <c r="M36" i="27"/>
  <c r="N36" i="27"/>
  <c r="P36" i="27"/>
  <c r="Q36" i="27"/>
  <c r="R36" i="27"/>
  <c r="S36" i="27"/>
  <c r="T36" i="27"/>
  <c r="U36" i="27"/>
  <c r="V36" i="27"/>
  <c r="W36" i="27"/>
  <c r="A37" i="27"/>
  <c r="B37" i="27"/>
  <c r="I37" i="27"/>
  <c r="J37" i="27"/>
  <c r="K37" i="27"/>
  <c r="L37" i="27"/>
  <c r="M37" i="27"/>
  <c r="N37" i="27"/>
  <c r="P37" i="27"/>
  <c r="Q37" i="27"/>
  <c r="R37" i="27"/>
  <c r="S37" i="27"/>
  <c r="T37" i="27"/>
  <c r="U37" i="27"/>
  <c r="V37" i="27"/>
  <c r="W37" i="27"/>
  <c r="A38" i="27"/>
  <c r="B38" i="27"/>
  <c r="I38" i="27"/>
  <c r="J38" i="27"/>
  <c r="K38" i="27"/>
  <c r="L38" i="27"/>
  <c r="M38" i="27"/>
  <c r="N38" i="27"/>
  <c r="P38" i="27"/>
  <c r="Q38" i="27"/>
  <c r="R38" i="27"/>
  <c r="S38" i="27"/>
  <c r="T38" i="27"/>
  <c r="U38" i="27"/>
  <c r="V38" i="27"/>
  <c r="W38" i="27"/>
  <c r="A39" i="27"/>
  <c r="B39" i="27"/>
  <c r="I39" i="27"/>
  <c r="J39" i="27"/>
  <c r="K39" i="27"/>
  <c r="L39" i="27"/>
  <c r="M39" i="27"/>
  <c r="N39" i="27"/>
  <c r="P39" i="27"/>
  <c r="Q39" i="27"/>
  <c r="R39" i="27"/>
  <c r="S39" i="27"/>
  <c r="T39" i="27"/>
  <c r="U39" i="27"/>
  <c r="V39" i="27"/>
  <c r="W39" i="27"/>
  <c r="A40" i="27"/>
  <c r="B40" i="27"/>
  <c r="I40" i="27"/>
  <c r="J40" i="27"/>
  <c r="K40" i="27"/>
  <c r="L40" i="27"/>
  <c r="M40" i="27"/>
  <c r="N40" i="27"/>
  <c r="P40" i="27"/>
  <c r="Q40" i="27"/>
  <c r="R40" i="27"/>
  <c r="S40" i="27"/>
  <c r="T40" i="27"/>
  <c r="U40" i="27"/>
  <c r="V40" i="27"/>
  <c r="W40" i="27"/>
  <c r="A41" i="27"/>
  <c r="B41" i="27"/>
  <c r="I41" i="27"/>
  <c r="J41" i="27"/>
  <c r="K41" i="27"/>
  <c r="L41" i="27"/>
  <c r="M41" i="27"/>
  <c r="N41" i="27"/>
  <c r="P41" i="27"/>
  <c r="Q41" i="27"/>
  <c r="R41" i="27"/>
  <c r="S41" i="27"/>
  <c r="T41" i="27"/>
  <c r="U41" i="27"/>
  <c r="V41" i="27"/>
  <c r="W41" i="27"/>
  <c r="A42" i="27"/>
  <c r="B42" i="27"/>
  <c r="I42" i="27"/>
  <c r="J42" i="27"/>
  <c r="K42" i="27"/>
  <c r="L42" i="27"/>
  <c r="M42" i="27"/>
  <c r="N42" i="27"/>
  <c r="P42" i="27"/>
  <c r="Q42" i="27"/>
  <c r="R42" i="27"/>
  <c r="S42" i="27"/>
  <c r="T42" i="27"/>
  <c r="U42" i="27"/>
  <c r="V42" i="27"/>
  <c r="W42" i="27"/>
  <c r="A43" i="27"/>
  <c r="B43" i="27"/>
  <c r="I43" i="27"/>
  <c r="J43" i="27"/>
  <c r="K43" i="27"/>
  <c r="L43" i="27"/>
  <c r="M43" i="27"/>
  <c r="N43" i="27"/>
  <c r="P43" i="27"/>
  <c r="Q43" i="27"/>
  <c r="R43" i="27"/>
  <c r="S43" i="27"/>
  <c r="T43" i="27"/>
  <c r="U43" i="27"/>
  <c r="V43" i="27"/>
  <c r="W43" i="27"/>
  <c r="A44" i="27"/>
  <c r="B44" i="27"/>
  <c r="I44" i="27"/>
  <c r="J44" i="27"/>
  <c r="K44" i="27"/>
  <c r="L44" i="27"/>
  <c r="M44" i="27"/>
  <c r="N44" i="27"/>
  <c r="P44" i="27"/>
  <c r="Q44" i="27"/>
  <c r="R44" i="27"/>
  <c r="S44" i="27"/>
  <c r="T44" i="27"/>
  <c r="U44" i="27"/>
  <c r="V44" i="27"/>
  <c r="W44" i="27"/>
  <c r="A45" i="27"/>
  <c r="B45" i="27"/>
  <c r="I45" i="27"/>
  <c r="J45" i="27"/>
  <c r="K45" i="27"/>
  <c r="L45" i="27"/>
  <c r="M45" i="27"/>
  <c r="N45" i="27"/>
  <c r="P45" i="27"/>
  <c r="Q45" i="27"/>
  <c r="R45" i="27"/>
  <c r="S45" i="27"/>
  <c r="T45" i="27"/>
  <c r="U45" i="27"/>
  <c r="V45" i="27"/>
  <c r="W45" i="27"/>
  <c r="A46" i="27"/>
  <c r="B46" i="27"/>
  <c r="I46" i="27"/>
  <c r="J46" i="27"/>
  <c r="K46" i="27"/>
  <c r="L46" i="27"/>
  <c r="M46" i="27"/>
  <c r="N46" i="27"/>
  <c r="P46" i="27"/>
  <c r="Q46" i="27"/>
  <c r="R46" i="27"/>
  <c r="S46" i="27"/>
  <c r="T46" i="27"/>
  <c r="U46" i="27"/>
  <c r="V46" i="27"/>
  <c r="W46" i="27"/>
  <c r="A47" i="27"/>
  <c r="B47" i="27"/>
  <c r="I47" i="27"/>
  <c r="J47" i="27"/>
  <c r="K47" i="27"/>
  <c r="L47" i="27"/>
  <c r="M47" i="27"/>
  <c r="N47" i="27"/>
  <c r="P47" i="27"/>
  <c r="Q47" i="27"/>
  <c r="R47" i="27"/>
  <c r="S47" i="27"/>
  <c r="T47" i="27"/>
  <c r="U47" i="27"/>
  <c r="V47" i="27"/>
  <c r="W47" i="27"/>
  <c r="A48" i="27"/>
  <c r="B48" i="27"/>
  <c r="I48" i="27"/>
  <c r="J48" i="27"/>
  <c r="K48" i="27"/>
  <c r="L48" i="27"/>
  <c r="M48" i="27"/>
  <c r="N48" i="27"/>
  <c r="P48" i="27"/>
  <c r="Q48" i="27"/>
  <c r="R48" i="27"/>
  <c r="S48" i="27"/>
  <c r="T48" i="27"/>
  <c r="U48" i="27"/>
  <c r="V48" i="27"/>
  <c r="W48" i="27"/>
  <c r="A49" i="27"/>
  <c r="B49" i="27"/>
  <c r="I49" i="27"/>
  <c r="J49" i="27"/>
  <c r="K49" i="27"/>
  <c r="L49" i="27"/>
  <c r="M49" i="27"/>
  <c r="N49" i="27"/>
  <c r="P49" i="27"/>
  <c r="Q49" i="27"/>
  <c r="R49" i="27"/>
  <c r="S49" i="27"/>
  <c r="T49" i="27"/>
  <c r="U49" i="27"/>
  <c r="V49" i="27"/>
  <c r="W49" i="27"/>
  <c r="A50" i="27"/>
  <c r="B50" i="27"/>
  <c r="I50" i="27"/>
  <c r="J50" i="27"/>
  <c r="K50" i="27"/>
  <c r="L50" i="27"/>
  <c r="M50" i="27"/>
  <c r="N50" i="27"/>
  <c r="P50" i="27"/>
  <c r="Q50" i="27"/>
  <c r="R50" i="27"/>
  <c r="S50" i="27"/>
  <c r="T50" i="27"/>
  <c r="U50" i="27"/>
  <c r="V50" i="27"/>
  <c r="W50" i="27"/>
  <c r="A51" i="27"/>
  <c r="B51" i="27"/>
  <c r="I51" i="27"/>
  <c r="J51" i="27"/>
  <c r="K51" i="27"/>
  <c r="L51" i="27"/>
  <c r="M51" i="27"/>
  <c r="N51" i="27"/>
  <c r="P51" i="27"/>
  <c r="Q51" i="27"/>
  <c r="R51" i="27"/>
  <c r="S51" i="27"/>
  <c r="T51" i="27"/>
  <c r="U51" i="27"/>
  <c r="V51" i="27"/>
  <c r="W51" i="27"/>
  <c r="A52" i="27"/>
  <c r="B52" i="27"/>
  <c r="I52" i="27"/>
  <c r="J52" i="27"/>
  <c r="K52" i="27"/>
  <c r="L52" i="27"/>
  <c r="M52" i="27"/>
  <c r="N52" i="27"/>
  <c r="P52" i="27"/>
  <c r="Q52" i="27"/>
  <c r="R52" i="27"/>
  <c r="S52" i="27"/>
  <c r="T52" i="27"/>
  <c r="U52" i="27"/>
  <c r="V52" i="27"/>
  <c r="W52" i="27"/>
  <c r="A53" i="27"/>
  <c r="B53" i="27"/>
  <c r="I53" i="27"/>
  <c r="J53" i="27"/>
  <c r="K53" i="27"/>
  <c r="L53" i="27"/>
  <c r="M53" i="27"/>
  <c r="N53" i="27"/>
  <c r="P53" i="27"/>
  <c r="Q53" i="27"/>
  <c r="R53" i="27"/>
  <c r="S53" i="27"/>
  <c r="T53" i="27"/>
  <c r="U53" i="27"/>
  <c r="V53" i="27"/>
  <c r="W53" i="27"/>
  <c r="A54" i="27"/>
  <c r="B54" i="27"/>
  <c r="I54" i="27"/>
  <c r="J54" i="27"/>
  <c r="K54" i="27"/>
  <c r="L54" i="27"/>
  <c r="M54" i="27"/>
  <c r="N54" i="27"/>
  <c r="P54" i="27"/>
  <c r="Q54" i="27"/>
  <c r="R54" i="27"/>
  <c r="S54" i="27"/>
  <c r="T54" i="27"/>
  <c r="U54" i="27"/>
  <c r="V54" i="27"/>
  <c r="W54" i="27"/>
  <c r="A55" i="27"/>
  <c r="B55" i="27"/>
  <c r="I55" i="27"/>
  <c r="J55" i="27"/>
  <c r="K55" i="27"/>
  <c r="L55" i="27"/>
  <c r="M55" i="27"/>
  <c r="N55" i="27"/>
  <c r="P55" i="27"/>
  <c r="Q55" i="27"/>
  <c r="R55" i="27"/>
  <c r="S55" i="27"/>
  <c r="T55" i="27"/>
  <c r="U55" i="27"/>
  <c r="V55" i="27"/>
  <c r="W55" i="27"/>
  <c r="A56" i="27"/>
  <c r="B56" i="27"/>
  <c r="I56" i="27"/>
  <c r="J56" i="27"/>
  <c r="K56" i="27"/>
  <c r="L56" i="27"/>
  <c r="M56" i="27"/>
  <c r="N56" i="27"/>
  <c r="P56" i="27"/>
  <c r="Q56" i="27"/>
  <c r="R56" i="27"/>
  <c r="S56" i="27"/>
  <c r="T56" i="27"/>
  <c r="U56" i="27"/>
  <c r="V56" i="27"/>
  <c r="W56" i="27"/>
  <c r="A57" i="27"/>
  <c r="B57" i="27"/>
  <c r="I57" i="27"/>
  <c r="J57" i="27"/>
  <c r="K57" i="27"/>
  <c r="L57" i="27"/>
  <c r="M57" i="27"/>
  <c r="N57" i="27"/>
  <c r="P57" i="27"/>
  <c r="Q57" i="27"/>
  <c r="R57" i="27"/>
  <c r="S57" i="27"/>
  <c r="T57" i="27"/>
  <c r="U57" i="27"/>
  <c r="V57" i="27"/>
  <c r="W57" i="27"/>
  <c r="A58" i="27"/>
  <c r="B58" i="27"/>
  <c r="I58" i="27"/>
  <c r="J58" i="27"/>
  <c r="K58" i="27"/>
  <c r="L58" i="27"/>
  <c r="M58" i="27"/>
  <c r="N58" i="27"/>
  <c r="P58" i="27"/>
  <c r="Q58" i="27"/>
  <c r="R58" i="27"/>
  <c r="S58" i="27"/>
  <c r="T58" i="27"/>
  <c r="U58" i="27"/>
  <c r="V58" i="27"/>
  <c r="W58" i="27"/>
  <c r="A59" i="27"/>
  <c r="B59" i="27"/>
  <c r="I59" i="27"/>
  <c r="J59" i="27"/>
  <c r="K59" i="27"/>
  <c r="L59" i="27"/>
  <c r="M59" i="27"/>
  <c r="N59" i="27"/>
  <c r="P59" i="27"/>
  <c r="Q59" i="27"/>
  <c r="R59" i="27"/>
  <c r="S59" i="27"/>
  <c r="T59" i="27"/>
  <c r="U59" i="27"/>
  <c r="V59" i="27"/>
  <c r="W59" i="27"/>
  <c r="A60" i="27"/>
  <c r="B60" i="27"/>
  <c r="I60" i="27"/>
  <c r="J60" i="27"/>
  <c r="K60" i="27"/>
  <c r="L60" i="27"/>
  <c r="M60" i="27"/>
  <c r="N60" i="27"/>
  <c r="P60" i="27"/>
  <c r="Q60" i="27"/>
  <c r="R60" i="27"/>
  <c r="S60" i="27"/>
  <c r="T60" i="27"/>
  <c r="U60" i="27"/>
  <c r="V60" i="27"/>
  <c r="W60" i="27"/>
  <c r="A61" i="27"/>
  <c r="B61" i="27"/>
  <c r="I61" i="27"/>
  <c r="J61" i="27"/>
  <c r="K61" i="27"/>
  <c r="L61" i="27"/>
  <c r="M61" i="27"/>
  <c r="N61" i="27"/>
  <c r="P61" i="27"/>
  <c r="Q61" i="27"/>
  <c r="R61" i="27"/>
  <c r="S61" i="27"/>
  <c r="T61" i="27"/>
  <c r="U61" i="27"/>
  <c r="V61" i="27"/>
  <c r="W61" i="27"/>
  <c r="A62" i="27"/>
  <c r="B62" i="27"/>
  <c r="I62" i="27"/>
  <c r="J62" i="27"/>
  <c r="K62" i="27"/>
  <c r="L62" i="27"/>
  <c r="M62" i="27"/>
  <c r="N62" i="27"/>
  <c r="P62" i="27"/>
  <c r="Q62" i="27"/>
  <c r="R62" i="27"/>
  <c r="S62" i="27"/>
  <c r="T62" i="27"/>
  <c r="U62" i="27"/>
  <c r="V62" i="27"/>
  <c r="W62" i="27"/>
  <c r="A63" i="27"/>
  <c r="B63" i="27"/>
  <c r="I63" i="27"/>
  <c r="J63" i="27"/>
  <c r="K63" i="27"/>
  <c r="L63" i="27"/>
  <c r="M63" i="27"/>
  <c r="N63" i="27"/>
  <c r="P63" i="27"/>
  <c r="Q63" i="27"/>
  <c r="R63" i="27"/>
  <c r="S63" i="27"/>
  <c r="T63" i="27"/>
  <c r="U63" i="27"/>
  <c r="V63" i="27"/>
  <c r="W63" i="27"/>
  <c r="A64" i="27"/>
  <c r="B64" i="27"/>
  <c r="I64" i="27"/>
  <c r="J64" i="27"/>
  <c r="K64" i="27"/>
  <c r="L64" i="27"/>
  <c r="M64" i="27"/>
  <c r="N64" i="27"/>
  <c r="P64" i="27"/>
  <c r="Q64" i="27"/>
  <c r="R64" i="27"/>
  <c r="S64" i="27"/>
  <c r="T64" i="27"/>
  <c r="U64" i="27"/>
  <c r="V64" i="27"/>
  <c r="W64" i="27"/>
  <c r="A65" i="27"/>
  <c r="B65" i="27"/>
  <c r="I65" i="27"/>
  <c r="J65" i="27"/>
  <c r="K65" i="27"/>
  <c r="L65" i="27"/>
  <c r="M65" i="27"/>
  <c r="N65" i="27"/>
  <c r="P65" i="27"/>
  <c r="Q65" i="27"/>
  <c r="R65" i="27"/>
  <c r="S65" i="27"/>
  <c r="T65" i="27"/>
  <c r="U65" i="27"/>
  <c r="V65" i="27"/>
  <c r="W65" i="27"/>
  <c r="A66" i="27"/>
  <c r="B66" i="27"/>
  <c r="I66" i="27"/>
  <c r="J66" i="27"/>
  <c r="K66" i="27"/>
  <c r="L66" i="27"/>
  <c r="M66" i="27"/>
  <c r="N66" i="27"/>
  <c r="P66" i="27"/>
  <c r="Q66" i="27"/>
  <c r="R66" i="27"/>
  <c r="S66" i="27"/>
  <c r="T66" i="27"/>
  <c r="U66" i="27"/>
  <c r="V66" i="27"/>
  <c r="W66" i="27"/>
  <c r="A67" i="27"/>
  <c r="B67" i="27"/>
  <c r="I67" i="27"/>
  <c r="J67" i="27"/>
  <c r="K67" i="27"/>
  <c r="L67" i="27"/>
  <c r="M67" i="27"/>
  <c r="N67" i="27"/>
  <c r="P67" i="27"/>
  <c r="Q67" i="27"/>
  <c r="R67" i="27"/>
  <c r="S67" i="27"/>
  <c r="T67" i="27"/>
  <c r="U67" i="27"/>
  <c r="V67" i="27"/>
  <c r="W67" i="27"/>
  <c r="A68" i="27"/>
  <c r="B68" i="27"/>
  <c r="I68" i="27"/>
  <c r="J68" i="27"/>
  <c r="K68" i="27"/>
  <c r="L68" i="27"/>
  <c r="M68" i="27"/>
  <c r="N68" i="27"/>
  <c r="P68" i="27"/>
  <c r="Q68" i="27"/>
  <c r="R68" i="27"/>
  <c r="S68" i="27"/>
  <c r="T68" i="27"/>
  <c r="U68" i="27"/>
  <c r="V68" i="27"/>
  <c r="W68" i="27"/>
  <c r="A69" i="27"/>
  <c r="B69" i="27"/>
  <c r="I69" i="27"/>
  <c r="J69" i="27"/>
  <c r="K69" i="27"/>
  <c r="L69" i="27"/>
  <c r="M69" i="27"/>
  <c r="N69" i="27"/>
  <c r="P69" i="27"/>
  <c r="Q69" i="27"/>
  <c r="R69" i="27"/>
  <c r="S69" i="27"/>
  <c r="T69" i="27"/>
  <c r="U69" i="27"/>
  <c r="V69" i="27"/>
  <c r="W69" i="27"/>
  <c r="A70" i="27"/>
  <c r="B70" i="27"/>
  <c r="I70" i="27"/>
  <c r="J70" i="27"/>
  <c r="K70" i="27"/>
  <c r="L70" i="27"/>
  <c r="M70" i="27"/>
  <c r="N70" i="27"/>
  <c r="P70" i="27"/>
  <c r="Q70" i="27"/>
  <c r="R70" i="27"/>
  <c r="S70" i="27"/>
  <c r="T70" i="27"/>
  <c r="U70" i="27"/>
  <c r="V70" i="27"/>
  <c r="W70" i="27"/>
  <c r="A71" i="27"/>
  <c r="B71" i="27"/>
  <c r="I71" i="27"/>
  <c r="J71" i="27"/>
  <c r="K71" i="27"/>
  <c r="L71" i="27"/>
  <c r="M71" i="27"/>
  <c r="N71" i="27"/>
  <c r="P71" i="27"/>
  <c r="Q71" i="27"/>
  <c r="R71" i="27"/>
  <c r="S71" i="27"/>
  <c r="T71" i="27"/>
  <c r="U71" i="27"/>
  <c r="V71" i="27"/>
  <c r="W71" i="27"/>
  <c r="A72" i="27"/>
  <c r="B72" i="27"/>
  <c r="I72" i="27"/>
  <c r="J72" i="27"/>
  <c r="K72" i="27"/>
  <c r="L72" i="27"/>
  <c r="M72" i="27"/>
  <c r="N72" i="27"/>
  <c r="P72" i="27"/>
  <c r="Q72" i="27"/>
  <c r="R72" i="27"/>
  <c r="S72" i="27"/>
  <c r="T72" i="27"/>
  <c r="U72" i="27"/>
  <c r="V72" i="27"/>
  <c r="W72" i="27"/>
  <c r="A73" i="27"/>
  <c r="B73" i="27"/>
  <c r="I73" i="27"/>
  <c r="J73" i="27"/>
  <c r="K73" i="27"/>
  <c r="L73" i="27"/>
  <c r="M73" i="27"/>
  <c r="N73" i="27"/>
  <c r="P73" i="27"/>
  <c r="Q73" i="27"/>
  <c r="R73" i="27"/>
  <c r="S73" i="27"/>
  <c r="T73" i="27"/>
  <c r="U73" i="27"/>
  <c r="V73" i="27"/>
  <c r="W73" i="27"/>
  <c r="A74" i="27"/>
  <c r="B74" i="27"/>
  <c r="I74" i="27"/>
  <c r="J74" i="27"/>
  <c r="K74" i="27"/>
  <c r="L74" i="27"/>
  <c r="M74" i="27"/>
  <c r="N74" i="27"/>
  <c r="P74" i="27"/>
  <c r="Q74" i="27"/>
  <c r="R74" i="27"/>
  <c r="S74" i="27"/>
  <c r="T74" i="27"/>
  <c r="U74" i="27"/>
  <c r="V74" i="27"/>
  <c r="W74" i="27"/>
  <c r="A75" i="27"/>
  <c r="B75" i="27"/>
  <c r="I75" i="27"/>
  <c r="J75" i="27"/>
  <c r="K75" i="27"/>
  <c r="L75" i="27"/>
  <c r="M75" i="27"/>
  <c r="N75" i="27"/>
  <c r="P75" i="27"/>
  <c r="Q75" i="27"/>
  <c r="R75" i="27"/>
  <c r="S75" i="27"/>
  <c r="T75" i="27"/>
  <c r="U75" i="27"/>
  <c r="V75" i="27"/>
  <c r="W75" i="27"/>
  <c r="A76" i="27"/>
  <c r="B76" i="27"/>
  <c r="I76" i="27"/>
  <c r="J76" i="27"/>
  <c r="K76" i="27"/>
  <c r="L76" i="27"/>
  <c r="M76" i="27"/>
  <c r="N76" i="27"/>
  <c r="P76" i="27"/>
  <c r="Q76" i="27"/>
  <c r="R76" i="27"/>
  <c r="S76" i="27"/>
  <c r="T76" i="27"/>
  <c r="U76" i="27"/>
  <c r="V76" i="27"/>
  <c r="W76" i="27"/>
  <c r="A77" i="27"/>
  <c r="B77" i="27"/>
  <c r="I77" i="27"/>
  <c r="J77" i="27"/>
  <c r="K77" i="27"/>
  <c r="L77" i="27"/>
  <c r="M77" i="27"/>
  <c r="N77" i="27"/>
  <c r="P77" i="27"/>
  <c r="Q77" i="27"/>
  <c r="R77" i="27"/>
  <c r="S77" i="27"/>
  <c r="T77" i="27"/>
  <c r="U77" i="27"/>
  <c r="V77" i="27"/>
  <c r="W77" i="27"/>
  <c r="A78" i="27"/>
  <c r="B78" i="27"/>
  <c r="I78" i="27"/>
  <c r="J78" i="27"/>
  <c r="K78" i="27"/>
  <c r="L78" i="27"/>
  <c r="M78" i="27"/>
  <c r="N78" i="27"/>
  <c r="P78" i="27"/>
  <c r="Q78" i="27"/>
  <c r="R78" i="27"/>
  <c r="S78" i="27"/>
  <c r="T78" i="27"/>
  <c r="U78" i="27"/>
  <c r="V78" i="27"/>
  <c r="W78" i="27"/>
  <c r="A79" i="27"/>
  <c r="B79" i="27"/>
  <c r="I79" i="27"/>
  <c r="J79" i="27"/>
  <c r="K79" i="27"/>
  <c r="L79" i="27"/>
  <c r="M79" i="27"/>
  <c r="N79" i="27"/>
  <c r="P79" i="27"/>
  <c r="Q79" i="27"/>
  <c r="R79" i="27"/>
  <c r="S79" i="27"/>
  <c r="T79" i="27"/>
  <c r="U79" i="27"/>
  <c r="V79" i="27"/>
  <c r="W79" i="27"/>
  <c r="A80" i="27"/>
  <c r="B80" i="27"/>
  <c r="I80" i="27"/>
  <c r="J80" i="27"/>
  <c r="K80" i="27"/>
  <c r="L80" i="27"/>
  <c r="M80" i="27"/>
  <c r="N80" i="27"/>
  <c r="P80" i="27"/>
  <c r="Q80" i="27"/>
  <c r="R80" i="27"/>
  <c r="S80" i="27"/>
  <c r="T80" i="27"/>
  <c r="U80" i="27"/>
  <c r="V80" i="27"/>
  <c r="W80" i="27"/>
  <c r="A81" i="27"/>
  <c r="B81" i="27"/>
  <c r="I81" i="27"/>
  <c r="J81" i="27"/>
  <c r="K81" i="27"/>
  <c r="L81" i="27"/>
  <c r="M81" i="27"/>
  <c r="N81" i="27"/>
  <c r="P81" i="27"/>
  <c r="Q81" i="27"/>
  <c r="R81" i="27"/>
  <c r="S81" i="27"/>
  <c r="T81" i="27"/>
  <c r="U81" i="27"/>
  <c r="V81" i="27"/>
  <c r="W81" i="27"/>
  <c r="A82" i="27"/>
  <c r="B82" i="27"/>
  <c r="I82" i="27"/>
  <c r="J82" i="27"/>
  <c r="K82" i="27"/>
  <c r="L82" i="27"/>
  <c r="M82" i="27"/>
  <c r="N82" i="27"/>
  <c r="P82" i="27"/>
  <c r="Q82" i="27"/>
  <c r="R82" i="27"/>
  <c r="S82" i="27"/>
  <c r="T82" i="27"/>
  <c r="U82" i="27"/>
  <c r="V82" i="27"/>
  <c r="W82" i="27"/>
  <c r="A83" i="27"/>
  <c r="B83" i="27"/>
  <c r="I83" i="27"/>
  <c r="J83" i="27"/>
  <c r="K83" i="27"/>
  <c r="L83" i="27"/>
  <c r="M83" i="27"/>
  <c r="N83" i="27"/>
  <c r="P83" i="27"/>
  <c r="Q83" i="27"/>
  <c r="R83" i="27"/>
  <c r="S83" i="27"/>
  <c r="T83" i="27"/>
  <c r="U83" i="27"/>
  <c r="V83" i="27"/>
  <c r="W83" i="27"/>
  <c r="A84" i="27"/>
  <c r="B84" i="27"/>
  <c r="I84" i="27"/>
  <c r="J84" i="27"/>
  <c r="K84" i="27"/>
  <c r="L84" i="27"/>
  <c r="M84" i="27"/>
  <c r="N84" i="27"/>
  <c r="P84" i="27"/>
  <c r="Q84" i="27"/>
  <c r="R84" i="27"/>
  <c r="S84" i="27"/>
  <c r="T84" i="27"/>
  <c r="U84" i="27"/>
  <c r="V84" i="27"/>
  <c r="W84" i="27"/>
  <c r="A85" i="27"/>
  <c r="B85" i="27"/>
  <c r="I85" i="27"/>
  <c r="J85" i="27"/>
  <c r="K85" i="27"/>
  <c r="L85" i="27"/>
  <c r="M85" i="27"/>
  <c r="N85" i="27"/>
  <c r="P85" i="27"/>
  <c r="Q85" i="27"/>
  <c r="R85" i="27"/>
  <c r="S85" i="27"/>
  <c r="T85" i="27"/>
  <c r="U85" i="27"/>
  <c r="V85" i="27"/>
  <c r="W85" i="27"/>
  <c r="A86" i="27"/>
  <c r="B86" i="27"/>
  <c r="I86" i="27"/>
  <c r="J86" i="27"/>
  <c r="K86" i="27"/>
  <c r="L86" i="27"/>
  <c r="M86" i="27"/>
  <c r="N86" i="27"/>
  <c r="P86" i="27"/>
  <c r="Q86" i="27"/>
  <c r="R86" i="27"/>
  <c r="S86" i="27"/>
  <c r="T86" i="27"/>
  <c r="U86" i="27"/>
  <c r="V86" i="27"/>
  <c r="W86" i="27"/>
  <c r="A87" i="27"/>
  <c r="B87" i="27"/>
  <c r="I87" i="27"/>
  <c r="J87" i="27"/>
  <c r="K87" i="27"/>
  <c r="L87" i="27"/>
  <c r="M87" i="27"/>
  <c r="N87" i="27"/>
  <c r="P87" i="27"/>
  <c r="Q87" i="27"/>
  <c r="R87" i="27"/>
  <c r="S87" i="27"/>
  <c r="T87" i="27"/>
  <c r="U87" i="27"/>
  <c r="V87" i="27"/>
  <c r="W87" i="27"/>
  <c r="A88" i="27"/>
  <c r="B88" i="27"/>
  <c r="I88" i="27"/>
  <c r="J88" i="27"/>
  <c r="K88" i="27"/>
  <c r="L88" i="27"/>
  <c r="M88" i="27"/>
  <c r="N88" i="27"/>
  <c r="P88" i="27"/>
  <c r="Q88" i="27"/>
  <c r="R88" i="27"/>
  <c r="S88" i="27"/>
  <c r="T88" i="27"/>
  <c r="U88" i="27"/>
  <c r="V88" i="27"/>
  <c r="W88" i="27"/>
  <c r="A89" i="27"/>
  <c r="B89" i="27"/>
  <c r="I89" i="27"/>
  <c r="J89" i="27"/>
  <c r="K89" i="27"/>
  <c r="L89" i="27"/>
  <c r="M89" i="27"/>
  <c r="N89" i="27"/>
  <c r="P89" i="27"/>
  <c r="Q89" i="27"/>
  <c r="R89" i="27"/>
  <c r="S89" i="27"/>
  <c r="T89" i="27"/>
  <c r="U89" i="27"/>
  <c r="V89" i="27"/>
  <c r="W89" i="27"/>
  <c r="A90" i="27"/>
  <c r="B90" i="27"/>
  <c r="I90" i="27"/>
  <c r="J90" i="27"/>
  <c r="K90" i="27"/>
  <c r="L90" i="27"/>
  <c r="M90" i="27"/>
  <c r="N90" i="27"/>
  <c r="P90" i="27"/>
  <c r="Q90" i="27"/>
  <c r="R90" i="27"/>
  <c r="S90" i="27"/>
  <c r="T90" i="27"/>
  <c r="U90" i="27"/>
  <c r="V90" i="27"/>
  <c r="W90" i="27"/>
  <c r="A91" i="27"/>
  <c r="B91" i="27"/>
  <c r="I91" i="27"/>
  <c r="J91" i="27"/>
  <c r="K91" i="27"/>
  <c r="L91" i="27"/>
  <c r="M91" i="27"/>
  <c r="N91" i="27"/>
  <c r="P91" i="27"/>
  <c r="Q91" i="27"/>
  <c r="R91" i="27"/>
  <c r="S91" i="27"/>
  <c r="T91" i="27"/>
  <c r="U91" i="27"/>
  <c r="V91" i="27"/>
  <c r="W91" i="27"/>
  <c r="A92" i="27"/>
  <c r="B92" i="27"/>
  <c r="I92" i="27"/>
  <c r="J92" i="27"/>
  <c r="K92" i="27"/>
  <c r="L92" i="27"/>
  <c r="M92" i="27"/>
  <c r="N92" i="27"/>
  <c r="P92" i="27"/>
  <c r="Q92" i="27"/>
  <c r="R92" i="27"/>
  <c r="S92" i="27"/>
  <c r="T92" i="27"/>
  <c r="U92" i="27"/>
  <c r="V92" i="27"/>
  <c r="W92" i="27"/>
  <c r="A93" i="27"/>
  <c r="B93" i="27"/>
  <c r="I93" i="27"/>
  <c r="J93" i="27"/>
  <c r="K93" i="27"/>
  <c r="L93" i="27"/>
  <c r="M93" i="27"/>
  <c r="N93" i="27"/>
  <c r="P93" i="27"/>
  <c r="Q93" i="27"/>
  <c r="R93" i="27"/>
  <c r="S93" i="27"/>
  <c r="T93" i="27"/>
  <c r="U93" i="27"/>
  <c r="V93" i="27"/>
  <c r="W93" i="27"/>
  <c r="A94" i="27"/>
  <c r="B94" i="27"/>
  <c r="I94" i="27"/>
  <c r="J94" i="27"/>
  <c r="K94" i="27"/>
  <c r="L94" i="27"/>
  <c r="M94" i="27"/>
  <c r="N94" i="27"/>
  <c r="P94" i="27"/>
  <c r="Q94" i="27"/>
  <c r="R94" i="27"/>
  <c r="S94" i="27"/>
  <c r="T94" i="27"/>
  <c r="U94" i="27"/>
  <c r="V94" i="27"/>
  <c r="W94" i="27"/>
  <c r="A95" i="27"/>
  <c r="B95" i="27"/>
  <c r="I95" i="27"/>
  <c r="J95" i="27"/>
  <c r="K95" i="27"/>
  <c r="L95" i="27"/>
  <c r="M95" i="27"/>
  <c r="N95" i="27"/>
  <c r="P95" i="27"/>
  <c r="Q95" i="27"/>
  <c r="R95" i="27"/>
  <c r="S95" i="27"/>
  <c r="T95" i="27"/>
  <c r="U95" i="27"/>
  <c r="V95" i="27"/>
  <c r="W95" i="27"/>
  <c r="A96" i="27"/>
  <c r="B96" i="27"/>
  <c r="I96" i="27"/>
  <c r="J96" i="27"/>
  <c r="K96" i="27"/>
  <c r="L96" i="27"/>
  <c r="M96" i="27"/>
  <c r="N96" i="27"/>
  <c r="P96" i="27"/>
  <c r="Q96" i="27"/>
  <c r="R96" i="27"/>
  <c r="S96" i="27"/>
  <c r="T96" i="27"/>
  <c r="U96" i="27"/>
  <c r="V96" i="27"/>
  <c r="W96" i="27"/>
  <c r="A97" i="27"/>
  <c r="B97" i="27"/>
  <c r="I97" i="27"/>
  <c r="J97" i="27"/>
  <c r="K97" i="27"/>
  <c r="L97" i="27"/>
  <c r="M97" i="27"/>
  <c r="N97" i="27"/>
  <c r="P97" i="27"/>
  <c r="Q97" i="27"/>
  <c r="R97" i="27"/>
  <c r="S97" i="27"/>
  <c r="T97" i="27"/>
  <c r="U97" i="27"/>
  <c r="V97" i="27"/>
  <c r="W97" i="27"/>
  <c r="A98" i="27"/>
  <c r="B98" i="27"/>
  <c r="I98" i="27"/>
  <c r="J98" i="27"/>
  <c r="K98" i="27"/>
  <c r="L98" i="27"/>
  <c r="M98" i="27"/>
  <c r="N98" i="27"/>
  <c r="P98" i="27"/>
  <c r="Q98" i="27"/>
  <c r="R98" i="27"/>
  <c r="S98" i="27"/>
  <c r="T98" i="27"/>
  <c r="U98" i="27"/>
  <c r="V98" i="27"/>
  <c r="W98" i="27"/>
  <c r="A99" i="27"/>
  <c r="B99" i="27"/>
  <c r="I99" i="27"/>
  <c r="J99" i="27"/>
  <c r="K99" i="27"/>
  <c r="L99" i="27"/>
  <c r="M99" i="27"/>
  <c r="N99" i="27"/>
  <c r="P99" i="27"/>
  <c r="Q99" i="27"/>
  <c r="R99" i="27"/>
  <c r="S99" i="27"/>
  <c r="T99" i="27"/>
  <c r="U99" i="27"/>
  <c r="V99" i="27"/>
  <c r="W99" i="27"/>
  <c r="A100" i="27"/>
  <c r="B100" i="27"/>
  <c r="I100" i="27"/>
  <c r="J100" i="27"/>
  <c r="K100" i="27"/>
  <c r="L100" i="27"/>
  <c r="M100" i="27"/>
  <c r="N100" i="27"/>
  <c r="P100" i="27"/>
  <c r="Q100" i="27"/>
  <c r="R100" i="27"/>
  <c r="S100" i="27"/>
  <c r="T100" i="27"/>
  <c r="U100" i="27"/>
  <c r="V100" i="27"/>
  <c r="W100" i="27"/>
  <c r="A101" i="27"/>
  <c r="B101" i="27"/>
  <c r="I101" i="27"/>
  <c r="J101" i="27"/>
  <c r="K101" i="27"/>
  <c r="L101" i="27"/>
  <c r="M101" i="27"/>
  <c r="N101" i="27"/>
  <c r="P101" i="27"/>
  <c r="Q101" i="27"/>
  <c r="R101" i="27"/>
  <c r="S101" i="27"/>
  <c r="T101" i="27"/>
  <c r="U101" i="27"/>
  <c r="V101" i="27"/>
  <c r="W101" i="27"/>
  <c r="A102" i="27"/>
  <c r="B102" i="27"/>
  <c r="I102" i="27"/>
  <c r="J102" i="27"/>
  <c r="K102" i="27"/>
  <c r="L102" i="27"/>
  <c r="M102" i="27"/>
  <c r="N102" i="27"/>
  <c r="P102" i="27"/>
  <c r="Q102" i="27"/>
  <c r="R102" i="27"/>
  <c r="S102" i="27"/>
  <c r="T102" i="27"/>
  <c r="U102" i="27"/>
  <c r="V102" i="27"/>
  <c r="W102" i="27"/>
  <c r="A103" i="27"/>
  <c r="B103" i="27"/>
  <c r="I103" i="27"/>
  <c r="J103" i="27"/>
  <c r="K103" i="27"/>
  <c r="L103" i="27"/>
  <c r="M103" i="27"/>
  <c r="N103" i="27"/>
  <c r="P103" i="27"/>
  <c r="Q103" i="27"/>
  <c r="R103" i="27"/>
  <c r="S103" i="27"/>
  <c r="T103" i="27"/>
  <c r="U103" i="27"/>
  <c r="V103" i="27"/>
  <c r="W103" i="27"/>
  <c r="A104" i="27"/>
  <c r="B104" i="27"/>
  <c r="I104" i="27"/>
  <c r="J104" i="27"/>
  <c r="K104" i="27"/>
  <c r="L104" i="27"/>
  <c r="M104" i="27"/>
  <c r="N104" i="27"/>
  <c r="P104" i="27"/>
  <c r="Q104" i="27"/>
  <c r="R104" i="27"/>
  <c r="S104" i="27"/>
  <c r="T104" i="27"/>
  <c r="U104" i="27"/>
  <c r="V104" i="27"/>
  <c r="W104" i="27"/>
  <c r="A105" i="27"/>
  <c r="B105" i="27"/>
  <c r="I105" i="27"/>
  <c r="J105" i="27"/>
  <c r="K105" i="27"/>
  <c r="L105" i="27"/>
  <c r="M105" i="27"/>
  <c r="N105" i="27"/>
  <c r="P105" i="27"/>
  <c r="Q105" i="27"/>
  <c r="R105" i="27"/>
  <c r="S105" i="27"/>
  <c r="T105" i="27"/>
  <c r="U105" i="27"/>
  <c r="V105" i="27"/>
  <c r="W105" i="27"/>
  <c r="A106" i="27"/>
  <c r="B106" i="27"/>
  <c r="I106" i="27"/>
  <c r="J106" i="27"/>
  <c r="K106" i="27"/>
  <c r="L106" i="27"/>
  <c r="M106" i="27"/>
  <c r="N106" i="27"/>
  <c r="P106" i="27"/>
  <c r="Q106" i="27"/>
  <c r="R106" i="27"/>
  <c r="S106" i="27"/>
  <c r="T106" i="27"/>
  <c r="U106" i="27"/>
  <c r="V106" i="27"/>
  <c r="W106" i="27"/>
  <c r="A107" i="27"/>
  <c r="B107" i="27"/>
  <c r="I107" i="27"/>
  <c r="J107" i="27"/>
  <c r="K107" i="27"/>
  <c r="L107" i="27"/>
  <c r="M107" i="27"/>
  <c r="N107" i="27"/>
  <c r="P107" i="27"/>
  <c r="Q107" i="27"/>
  <c r="R107" i="27"/>
  <c r="S107" i="27"/>
  <c r="T107" i="27"/>
  <c r="U107" i="27"/>
  <c r="V107" i="27"/>
  <c r="W107" i="27"/>
  <c r="A108" i="27"/>
  <c r="B108" i="27"/>
  <c r="I108" i="27"/>
  <c r="J108" i="27"/>
  <c r="K108" i="27"/>
  <c r="L108" i="27"/>
  <c r="M108" i="27"/>
  <c r="N108" i="27"/>
  <c r="P108" i="27"/>
  <c r="Q108" i="27"/>
  <c r="R108" i="27"/>
  <c r="S108" i="27"/>
  <c r="T108" i="27"/>
  <c r="U108" i="27"/>
  <c r="V108" i="27"/>
  <c r="W108" i="27"/>
  <c r="A109" i="27"/>
  <c r="B109" i="27"/>
  <c r="I109" i="27"/>
  <c r="J109" i="27"/>
  <c r="K109" i="27"/>
  <c r="L109" i="27"/>
  <c r="M109" i="27"/>
  <c r="N109" i="27"/>
  <c r="P109" i="27"/>
  <c r="Q109" i="27"/>
  <c r="R109" i="27"/>
  <c r="S109" i="27"/>
  <c r="T109" i="27"/>
  <c r="U109" i="27"/>
  <c r="V109" i="27"/>
  <c r="W109" i="27"/>
  <c r="A110" i="27"/>
  <c r="B110" i="27"/>
  <c r="I110" i="27"/>
  <c r="J110" i="27"/>
  <c r="K110" i="27"/>
  <c r="L110" i="27"/>
  <c r="M110" i="27"/>
  <c r="N110" i="27"/>
  <c r="P110" i="27"/>
  <c r="Q110" i="27"/>
  <c r="R110" i="27"/>
  <c r="S110" i="27"/>
  <c r="T110" i="27"/>
  <c r="U110" i="27"/>
  <c r="V110" i="27"/>
  <c r="W110" i="27"/>
  <c r="A111" i="27"/>
  <c r="B111" i="27"/>
  <c r="I111" i="27"/>
  <c r="J111" i="27"/>
  <c r="K111" i="27"/>
  <c r="L111" i="27"/>
  <c r="M111" i="27"/>
  <c r="N111" i="27"/>
  <c r="P111" i="27"/>
  <c r="Q111" i="27"/>
  <c r="R111" i="27"/>
  <c r="S111" i="27"/>
  <c r="T111" i="27"/>
  <c r="U111" i="27"/>
  <c r="V111" i="27"/>
  <c r="W111" i="27"/>
  <c r="A112" i="27"/>
  <c r="B112" i="27"/>
  <c r="I112" i="27"/>
  <c r="J112" i="27"/>
  <c r="K112" i="27"/>
  <c r="L112" i="27"/>
  <c r="M112" i="27"/>
  <c r="N112" i="27"/>
  <c r="P112" i="27"/>
  <c r="Q112" i="27"/>
  <c r="R112" i="27"/>
  <c r="S112" i="27"/>
  <c r="T112" i="27"/>
  <c r="U112" i="27"/>
  <c r="V112" i="27"/>
  <c r="W112" i="27"/>
  <c r="A113" i="27"/>
  <c r="B113" i="27"/>
  <c r="I113" i="27"/>
  <c r="J113" i="27"/>
  <c r="K113" i="27"/>
  <c r="L113" i="27"/>
  <c r="M113" i="27"/>
  <c r="N113" i="27"/>
  <c r="P113" i="27"/>
  <c r="Q113" i="27"/>
  <c r="R113" i="27"/>
  <c r="S113" i="27"/>
  <c r="T113" i="27"/>
  <c r="U113" i="27"/>
  <c r="V113" i="27"/>
  <c r="W113" i="27"/>
  <c r="A114" i="27"/>
  <c r="B114" i="27"/>
  <c r="I114" i="27"/>
  <c r="J114" i="27"/>
  <c r="K114" i="27"/>
  <c r="L114" i="27"/>
  <c r="M114" i="27"/>
  <c r="N114" i="27"/>
  <c r="P114" i="27"/>
  <c r="Q114" i="27"/>
  <c r="R114" i="27"/>
  <c r="S114" i="27"/>
  <c r="T114" i="27"/>
  <c r="U114" i="27"/>
  <c r="V114" i="27"/>
  <c r="W114" i="27"/>
  <c r="A115" i="27"/>
  <c r="B115" i="27"/>
  <c r="I115" i="27"/>
  <c r="J115" i="27"/>
  <c r="K115" i="27"/>
  <c r="L115" i="27"/>
  <c r="M115" i="27"/>
  <c r="N115" i="27"/>
  <c r="P115" i="27"/>
  <c r="Q115" i="27"/>
  <c r="R115" i="27"/>
  <c r="S115" i="27"/>
  <c r="T115" i="27"/>
  <c r="U115" i="27"/>
  <c r="V115" i="27"/>
  <c r="W115" i="27"/>
  <c r="A116" i="27"/>
  <c r="B116" i="27"/>
  <c r="I116" i="27"/>
  <c r="J116" i="27"/>
  <c r="K116" i="27"/>
  <c r="L116" i="27"/>
  <c r="M116" i="27"/>
  <c r="N116" i="27"/>
  <c r="P116" i="27"/>
  <c r="Q116" i="27"/>
  <c r="R116" i="27"/>
  <c r="S116" i="27"/>
  <c r="T116" i="27"/>
  <c r="U116" i="27"/>
  <c r="V116" i="27"/>
  <c r="W116" i="27"/>
  <c r="A117" i="27"/>
  <c r="B117" i="27"/>
  <c r="I117" i="27"/>
  <c r="J117" i="27"/>
  <c r="K117" i="27"/>
  <c r="L117" i="27"/>
  <c r="M117" i="27"/>
  <c r="N117" i="27"/>
  <c r="P117" i="27"/>
  <c r="Q117" i="27"/>
  <c r="R117" i="27"/>
  <c r="S117" i="27"/>
  <c r="T117" i="27"/>
  <c r="U117" i="27"/>
  <c r="V117" i="27"/>
  <c r="W117" i="27"/>
  <c r="A118" i="27"/>
  <c r="B118" i="27"/>
  <c r="I118" i="27"/>
  <c r="J118" i="27"/>
  <c r="K118" i="27"/>
  <c r="L118" i="27"/>
  <c r="M118" i="27"/>
  <c r="N118" i="27"/>
  <c r="P118" i="27"/>
  <c r="Q118" i="27"/>
  <c r="R118" i="27"/>
  <c r="S118" i="27"/>
  <c r="T118" i="27"/>
  <c r="U118" i="27"/>
  <c r="V118" i="27"/>
  <c r="W118" i="27"/>
  <c r="A119" i="27"/>
  <c r="B119" i="27"/>
  <c r="I119" i="27"/>
  <c r="J119" i="27"/>
  <c r="K119" i="27"/>
  <c r="L119" i="27"/>
  <c r="M119" i="27"/>
  <c r="N119" i="27"/>
  <c r="P119" i="27"/>
  <c r="Q119" i="27"/>
  <c r="R119" i="27"/>
  <c r="S119" i="27"/>
  <c r="T119" i="27"/>
  <c r="U119" i="27"/>
  <c r="V119" i="27"/>
  <c r="W119" i="27"/>
  <c r="A120" i="27"/>
  <c r="B120" i="27"/>
  <c r="I120" i="27"/>
  <c r="J120" i="27"/>
  <c r="K120" i="27"/>
  <c r="L120" i="27"/>
  <c r="M120" i="27"/>
  <c r="N120" i="27"/>
  <c r="P120" i="27"/>
  <c r="Q120" i="27"/>
  <c r="R120" i="27"/>
  <c r="S120" i="27"/>
  <c r="T120" i="27"/>
  <c r="U120" i="27"/>
  <c r="V120" i="27"/>
  <c r="W120" i="27"/>
  <c r="A121" i="27"/>
  <c r="B121" i="27"/>
  <c r="I121" i="27"/>
  <c r="J121" i="27"/>
  <c r="K121" i="27"/>
  <c r="L121" i="27"/>
  <c r="M121" i="27"/>
  <c r="N121" i="27"/>
  <c r="P121" i="27"/>
  <c r="Q121" i="27"/>
  <c r="R121" i="27"/>
  <c r="S121" i="27"/>
  <c r="T121" i="27"/>
  <c r="U121" i="27"/>
  <c r="V121" i="27"/>
  <c r="W121" i="27"/>
  <c r="A122" i="27"/>
  <c r="B122" i="27"/>
  <c r="I122" i="27"/>
  <c r="J122" i="27"/>
  <c r="K122" i="27"/>
  <c r="L122" i="27"/>
  <c r="M122" i="27"/>
  <c r="N122" i="27"/>
  <c r="P122" i="27"/>
  <c r="Q122" i="27"/>
  <c r="R122" i="27"/>
  <c r="S122" i="27"/>
  <c r="T122" i="27"/>
  <c r="U122" i="27"/>
  <c r="V122" i="27"/>
  <c r="W122" i="27"/>
  <c r="A123" i="27"/>
  <c r="B123" i="27"/>
  <c r="I123" i="27"/>
  <c r="J123" i="27"/>
  <c r="K123" i="27"/>
  <c r="L123" i="27"/>
  <c r="M123" i="27"/>
  <c r="N123" i="27"/>
  <c r="P123" i="27"/>
  <c r="Q123" i="27"/>
  <c r="R123" i="27"/>
  <c r="S123" i="27"/>
  <c r="T123" i="27"/>
  <c r="U123" i="27"/>
  <c r="V123" i="27"/>
  <c r="W123" i="27"/>
  <c r="A124" i="27"/>
  <c r="B124" i="27"/>
  <c r="I124" i="27"/>
  <c r="J124" i="27"/>
  <c r="K124" i="27"/>
  <c r="L124" i="27"/>
  <c r="M124" i="27"/>
  <c r="N124" i="27"/>
  <c r="P124" i="27"/>
  <c r="Q124" i="27"/>
  <c r="R124" i="27"/>
  <c r="S124" i="27"/>
  <c r="T124" i="27"/>
  <c r="U124" i="27"/>
  <c r="V124" i="27"/>
  <c r="W124" i="27"/>
  <c r="A125" i="27"/>
  <c r="B125" i="27"/>
  <c r="I125" i="27"/>
  <c r="J125" i="27"/>
  <c r="K125" i="27"/>
  <c r="L125" i="27"/>
  <c r="M125" i="27"/>
  <c r="N125" i="27"/>
  <c r="P125" i="27"/>
  <c r="Q125" i="27"/>
  <c r="R125" i="27"/>
  <c r="S125" i="27"/>
  <c r="T125" i="27"/>
  <c r="U125" i="27"/>
  <c r="V125" i="27"/>
  <c r="W125" i="27"/>
  <c r="A126" i="27"/>
  <c r="B126" i="27"/>
  <c r="I126" i="27"/>
  <c r="J126" i="27"/>
  <c r="K126" i="27"/>
  <c r="L126" i="27"/>
  <c r="M126" i="27"/>
  <c r="N126" i="27"/>
  <c r="P126" i="27"/>
  <c r="Q126" i="27"/>
  <c r="R126" i="27"/>
  <c r="S126" i="27"/>
  <c r="T126" i="27"/>
  <c r="U126" i="27"/>
  <c r="V126" i="27"/>
  <c r="W126" i="27"/>
  <c r="A127" i="27"/>
  <c r="B127" i="27"/>
  <c r="I127" i="27"/>
  <c r="J127" i="27"/>
  <c r="K127" i="27"/>
  <c r="L127" i="27"/>
  <c r="M127" i="27"/>
  <c r="N127" i="27"/>
  <c r="P127" i="27"/>
  <c r="Q127" i="27"/>
  <c r="R127" i="27"/>
  <c r="S127" i="27"/>
  <c r="T127" i="27"/>
  <c r="U127" i="27"/>
  <c r="V127" i="27"/>
  <c r="W127" i="27"/>
  <c r="A128" i="27"/>
  <c r="B128" i="27"/>
  <c r="I128" i="27"/>
  <c r="J128" i="27"/>
  <c r="K128" i="27"/>
  <c r="L128" i="27"/>
  <c r="M128" i="27"/>
  <c r="N128" i="27"/>
  <c r="P128" i="27"/>
  <c r="Q128" i="27"/>
  <c r="R128" i="27"/>
  <c r="S128" i="27"/>
  <c r="T128" i="27"/>
  <c r="U128" i="27"/>
  <c r="V128" i="27"/>
  <c r="W128" i="27"/>
  <c r="A129" i="27"/>
  <c r="B129" i="27"/>
  <c r="I129" i="27"/>
  <c r="J129" i="27"/>
  <c r="K129" i="27"/>
  <c r="L129" i="27"/>
  <c r="M129" i="27"/>
  <c r="N129" i="27"/>
  <c r="P129" i="27"/>
  <c r="Q129" i="27"/>
  <c r="R129" i="27"/>
  <c r="S129" i="27"/>
  <c r="T129" i="27"/>
  <c r="U129" i="27"/>
  <c r="V129" i="27"/>
  <c r="W129" i="27"/>
  <c r="A130" i="27"/>
  <c r="B130" i="27"/>
  <c r="I130" i="27"/>
  <c r="J130" i="27"/>
  <c r="K130" i="27"/>
  <c r="L130" i="27"/>
  <c r="M130" i="27"/>
  <c r="N130" i="27"/>
  <c r="P130" i="27"/>
  <c r="Q130" i="27"/>
  <c r="R130" i="27"/>
  <c r="S130" i="27"/>
  <c r="T130" i="27"/>
  <c r="U130" i="27"/>
  <c r="V130" i="27"/>
  <c r="W130" i="27"/>
  <c r="A131" i="27"/>
  <c r="B131" i="27"/>
  <c r="I131" i="27"/>
  <c r="J131" i="27"/>
  <c r="K131" i="27"/>
  <c r="L131" i="27"/>
  <c r="M131" i="27"/>
  <c r="N131" i="27"/>
  <c r="P131" i="27"/>
  <c r="Q131" i="27"/>
  <c r="R131" i="27"/>
  <c r="S131" i="27"/>
  <c r="T131" i="27"/>
  <c r="U131" i="27"/>
  <c r="V131" i="27"/>
  <c r="W131" i="27"/>
  <c r="A132" i="27"/>
  <c r="B132" i="27"/>
  <c r="I132" i="27"/>
  <c r="J132" i="27"/>
  <c r="K132" i="27"/>
  <c r="L132" i="27"/>
  <c r="M132" i="27"/>
  <c r="N132" i="27"/>
  <c r="P132" i="27"/>
  <c r="Q132" i="27"/>
  <c r="R132" i="27"/>
  <c r="S132" i="27"/>
  <c r="T132" i="27"/>
  <c r="U132" i="27"/>
  <c r="V132" i="27"/>
  <c r="W132" i="27"/>
  <c r="A133" i="27"/>
  <c r="B133" i="27"/>
  <c r="I133" i="27"/>
  <c r="J133" i="27"/>
  <c r="K133" i="27"/>
  <c r="L133" i="27"/>
  <c r="M133" i="27"/>
  <c r="N133" i="27"/>
  <c r="P133" i="27"/>
  <c r="Q133" i="27"/>
  <c r="R133" i="27"/>
  <c r="S133" i="27"/>
  <c r="T133" i="27"/>
  <c r="U133" i="27"/>
  <c r="V133" i="27"/>
  <c r="W133" i="27"/>
  <c r="A134" i="27"/>
  <c r="B134" i="27"/>
  <c r="I134" i="27"/>
  <c r="J134" i="27"/>
  <c r="K134" i="27"/>
  <c r="L134" i="27"/>
  <c r="M134" i="27"/>
  <c r="N134" i="27"/>
  <c r="P134" i="27"/>
  <c r="Q134" i="27"/>
  <c r="R134" i="27"/>
  <c r="S134" i="27"/>
  <c r="T134" i="27"/>
  <c r="U134" i="27"/>
  <c r="V134" i="27"/>
  <c r="W134" i="27"/>
  <c r="A135" i="27"/>
  <c r="B135" i="27"/>
  <c r="I135" i="27"/>
  <c r="J135" i="27"/>
  <c r="K135" i="27"/>
  <c r="L135" i="27"/>
  <c r="M135" i="27"/>
  <c r="N135" i="27"/>
  <c r="P135" i="27"/>
  <c r="Q135" i="27"/>
  <c r="R135" i="27"/>
  <c r="S135" i="27"/>
  <c r="T135" i="27"/>
  <c r="U135" i="27"/>
  <c r="V135" i="27"/>
  <c r="W135" i="27"/>
  <c r="A136" i="27"/>
  <c r="B136" i="27"/>
  <c r="I136" i="27"/>
  <c r="J136" i="27"/>
  <c r="K136" i="27"/>
  <c r="L136" i="27"/>
  <c r="M136" i="27"/>
  <c r="N136" i="27"/>
  <c r="P136" i="27"/>
  <c r="Q136" i="27"/>
  <c r="R136" i="27"/>
  <c r="S136" i="27"/>
  <c r="T136" i="27"/>
  <c r="U136" i="27"/>
  <c r="V136" i="27"/>
  <c r="W136" i="27"/>
  <c r="A137" i="27"/>
  <c r="B137" i="27"/>
  <c r="I137" i="27"/>
  <c r="J137" i="27"/>
  <c r="K137" i="27"/>
  <c r="L137" i="27"/>
  <c r="M137" i="27"/>
  <c r="N137" i="27"/>
  <c r="P137" i="27"/>
  <c r="Q137" i="27"/>
  <c r="R137" i="27"/>
  <c r="S137" i="27"/>
  <c r="T137" i="27"/>
  <c r="U137" i="27"/>
  <c r="V137" i="27"/>
  <c r="W137" i="27"/>
  <c r="A138" i="27"/>
  <c r="B138" i="27"/>
  <c r="I138" i="27"/>
  <c r="J138" i="27"/>
  <c r="K138" i="27"/>
  <c r="L138" i="27"/>
  <c r="M138" i="27"/>
  <c r="N138" i="27"/>
  <c r="P138" i="27"/>
  <c r="Q138" i="27"/>
  <c r="R138" i="27"/>
  <c r="S138" i="27"/>
  <c r="T138" i="27"/>
  <c r="U138" i="27"/>
  <c r="V138" i="27"/>
  <c r="W138" i="27"/>
  <c r="A139" i="27"/>
  <c r="B139" i="27"/>
  <c r="I139" i="27"/>
  <c r="J139" i="27"/>
  <c r="K139" i="27"/>
  <c r="L139" i="27"/>
  <c r="M139" i="27"/>
  <c r="N139" i="27"/>
  <c r="P139" i="27"/>
  <c r="Q139" i="27"/>
  <c r="R139" i="27"/>
  <c r="S139" i="27"/>
  <c r="T139" i="27"/>
  <c r="U139" i="27"/>
  <c r="V139" i="27"/>
  <c r="W139" i="27"/>
  <c r="A140" i="27"/>
  <c r="B140" i="27"/>
  <c r="I140" i="27"/>
  <c r="J140" i="27"/>
  <c r="K140" i="27"/>
  <c r="L140" i="27"/>
  <c r="M140" i="27"/>
  <c r="N140" i="27"/>
  <c r="P140" i="27"/>
  <c r="Q140" i="27"/>
  <c r="R140" i="27"/>
  <c r="S140" i="27"/>
  <c r="T140" i="27"/>
  <c r="U140" i="27"/>
  <c r="V140" i="27"/>
  <c r="W140" i="27"/>
  <c r="A141" i="27"/>
  <c r="B141" i="27"/>
  <c r="I141" i="27"/>
  <c r="J141" i="27"/>
  <c r="K141" i="27"/>
  <c r="L141" i="27"/>
  <c r="M141" i="27"/>
  <c r="N141" i="27"/>
  <c r="P141" i="27"/>
  <c r="Q141" i="27"/>
  <c r="R141" i="27"/>
  <c r="S141" i="27"/>
  <c r="T141" i="27"/>
  <c r="U141" i="27"/>
  <c r="V141" i="27"/>
  <c r="W141" i="27"/>
  <c r="A142" i="27"/>
  <c r="B142" i="27"/>
  <c r="I142" i="27"/>
  <c r="J142" i="27"/>
  <c r="K142" i="27"/>
  <c r="L142" i="27"/>
  <c r="M142" i="27"/>
  <c r="N142" i="27"/>
  <c r="P142" i="27"/>
  <c r="Q142" i="27"/>
  <c r="R142" i="27"/>
  <c r="S142" i="27"/>
  <c r="T142" i="27"/>
  <c r="U142" i="27"/>
  <c r="V142" i="27"/>
  <c r="W142" i="27"/>
  <c r="A143" i="27"/>
  <c r="B143" i="27"/>
  <c r="I143" i="27"/>
  <c r="J143" i="27"/>
  <c r="K143" i="27"/>
  <c r="L143" i="27"/>
  <c r="M143" i="27"/>
  <c r="N143" i="27"/>
  <c r="P143" i="27"/>
  <c r="Q143" i="27"/>
  <c r="R143" i="27"/>
  <c r="S143" i="27"/>
  <c r="T143" i="27"/>
  <c r="U143" i="27"/>
  <c r="V143" i="27"/>
  <c r="W143" i="27"/>
  <c r="A144" i="27"/>
  <c r="B144" i="27"/>
  <c r="I144" i="27"/>
  <c r="J144" i="27"/>
  <c r="K144" i="27"/>
  <c r="L144" i="27"/>
  <c r="M144" i="27"/>
  <c r="N144" i="27"/>
  <c r="P144" i="27"/>
  <c r="Q144" i="27"/>
  <c r="R144" i="27"/>
  <c r="S144" i="27"/>
  <c r="T144" i="27"/>
  <c r="U144" i="27"/>
  <c r="V144" i="27"/>
  <c r="W144" i="27"/>
  <c r="A145" i="27"/>
  <c r="B145" i="27"/>
  <c r="I145" i="27"/>
  <c r="J145" i="27"/>
  <c r="K145" i="27"/>
  <c r="L145" i="27"/>
  <c r="M145" i="27"/>
  <c r="N145" i="27"/>
  <c r="P145" i="27"/>
  <c r="Q145" i="27"/>
  <c r="R145" i="27"/>
  <c r="S145" i="27"/>
  <c r="T145" i="27"/>
  <c r="U145" i="27"/>
  <c r="V145" i="27"/>
  <c r="W145" i="27"/>
  <c r="A146" i="27"/>
  <c r="B146" i="27"/>
  <c r="I146" i="27"/>
  <c r="J146" i="27"/>
  <c r="K146" i="27"/>
  <c r="L146" i="27"/>
  <c r="M146" i="27"/>
  <c r="N146" i="27"/>
  <c r="P146" i="27"/>
  <c r="Q146" i="27"/>
  <c r="R146" i="27"/>
  <c r="S146" i="27"/>
  <c r="T146" i="27"/>
  <c r="U146" i="27"/>
  <c r="V146" i="27"/>
  <c r="W146" i="27"/>
  <c r="A147" i="27"/>
  <c r="B147" i="27"/>
  <c r="I147" i="27"/>
  <c r="J147" i="27"/>
  <c r="K147" i="27"/>
  <c r="L147" i="27"/>
  <c r="M147" i="27"/>
  <c r="N147" i="27"/>
  <c r="P147" i="27"/>
  <c r="Q147" i="27"/>
  <c r="R147" i="27"/>
  <c r="S147" i="27"/>
  <c r="T147" i="27"/>
  <c r="U147" i="27"/>
  <c r="V147" i="27"/>
  <c r="W147" i="27"/>
  <c r="A148" i="27"/>
  <c r="B148" i="27"/>
  <c r="I148" i="27"/>
  <c r="J148" i="27"/>
  <c r="K148" i="27"/>
  <c r="L148" i="27"/>
  <c r="M148" i="27"/>
  <c r="N148" i="27"/>
  <c r="P148" i="27"/>
  <c r="Q148" i="27"/>
  <c r="R148" i="27"/>
  <c r="S148" i="27"/>
  <c r="T148" i="27"/>
  <c r="U148" i="27"/>
  <c r="V148" i="27"/>
  <c r="W148" i="27"/>
  <c r="A149" i="27"/>
  <c r="B149" i="27"/>
  <c r="I149" i="27"/>
  <c r="J149" i="27"/>
  <c r="K149" i="27"/>
  <c r="L149" i="27"/>
  <c r="M149" i="27"/>
  <c r="N149" i="27"/>
  <c r="P149" i="27"/>
  <c r="Q149" i="27"/>
  <c r="R149" i="27"/>
  <c r="S149" i="27"/>
  <c r="T149" i="27"/>
  <c r="U149" i="27"/>
  <c r="V149" i="27"/>
  <c r="W149" i="27"/>
  <c r="A150" i="27"/>
  <c r="B150" i="27"/>
  <c r="I150" i="27"/>
  <c r="J150" i="27"/>
  <c r="K150" i="27"/>
  <c r="L150" i="27"/>
  <c r="M150" i="27"/>
  <c r="N150" i="27"/>
  <c r="P150" i="27"/>
  <c r="Q150" i="27"/>
  <c r="R150" i="27"/>
  <c r="S150" i="27"/>
  <c r="T150" i="27"/>
  <c r="U150" i="27"/>
  <c r="V150" i="27"/>
  <c r="W150" i="27"/>
  <c r="A151" i="27"/>
  <c r="B151" i="27"/>
  <c r="I151" i="27"/>
  <c r="J151" i="27"/>
  <c r="K151" i="27"/>
  <c r="L151" i="27"/>
  <c r="M151" i="27"/>
  <c r="N151" i="27"/>
  <c r="P151" i="27"/>
  <c r="Q151" i="27"/>
  <c r="R151" i="27"/>
  <c r="S151" i="27"/>
  <c r="T151" i="27"/>
  <c r="U151" i="27"/>
  <c r="V151" i="27"/>
  <c r="W151" i="27"/>
  <c r="A152" i="27"/>
  <c r="B152" i="27"/>
  <c r="I152" i="27"/>
  <c r="J152" i="27"/>
  <c r="K152" i="27"/>
  <c r="L152" i="27"/>
  <c r="M152" i="27"/>
  <c r="N152" i="27"/>
  <c r="P152" i="27"/>
  <c r="Q152" i="27"/>
  <c r="R152" i="27"/>
  <c r="S152" i="27"/>
  <c r="T152" i="27"/>
  <c r="U152" i="27"/>
  <c r="V152" i="27"/>
  <c r="W152" i="27"/>
  <c r="A153" i="27"/>
  <c r="B153" i="27"/>
  <c r="I153" i="27"/>
  <c r="J153" i="27"/>
  <c r="K153" i="27"/>
  <c r="L153" i="27"/>
  <c r="M153" i="27"/>
  <c r="N153" i="27"/>
  <c r="P153" i="27"/>
  <c r="Q153" i="27"/>
  <c r="R153" i="27"/>
  <c r="S153" i="27"/>
  <c r="T153" i="27"/>
  <c r="U153" i="27"/>
  <c r="V153" i="27"/>
  <c r="W153" i="27"/>
  <c r="A154" i="27"/>
  <c r="B154" i="27"/>
  <c r="I154" i="27"/>
  <c r="J154" i="27"/>
  <c r="K154" i="27"/>
  <c r="L154" i="27"/>
  <c r="M154" i="27"/>
  <c r="N154" i="27"/>
  <c r="P154" i="27"/>
  <c r="Q154" i="27"/>
  <c r="R154" i="27"/>
  <c r="S154" i="27"/>
  <c r="T154" i="27"/>
  <c r="U154" i="27"/>
  <c r="V154" i="27"/>
  <c r="W154" i="27"/>
  <c r="A155" i="27"/>
  <c r="B155" i="27"/>
  <c r="I155" i="27"/>
  <c r="J155" i="27"/>
  <c r="K155" i="27"/>
  <c r="L155" i="27"/>
  <c r="M155" i="27"/>
  <c r="N155" i="27"/>
  <c r="P155" i="27"/>
  <c r="Q155" i="27"/>
  <c r="R155" i="27"/>
  <c r="S155" i="27"/>
  <c r="T155" i="27"/>
  <c r="U155" i="27"/>
  <c r="V155" i="27"/>
  <c r="W155" i="27"/>
  <c r="A156" i="27"/>
  <c r="B156" i="27"/>
  <c r="I156" i="27"/>
  <c r="J156" i="27"/>
  <c r="K156" i="27"/>
  <c r="L156" i="27"/>
  <c r="M156" i="27"/>
  <c r="N156" i="27"/>
  <c r="P156" i="27"/>
  <c r="Q156" i="27"/>
  <c r="R156" i="27"/>
  <c r="S156" i="27"/>
  <c r="T156" i="27"/>
  <c r="U156" i="27"/>
  <c r="V156" i="27"/>
  <c r="W156" i="27"/>
  <c r="A157" i="27"/>
  <c r="B157" i="27"/>
  <c r="I157" i="27"/>
  <c r="J157" i="27"/>
  <c r="K157" i="27"/>
  <c r="L157" i="27"/>
  <c r="M157" i="27"/>
  <c r="N157" i="27"/>
  <c r="P157" i="27"/>
  <c r="Q157" i="27"/>
  <c r="R157" i="27"/>
  <c r="S157" i="27"/>
  <c r="T157" i="27"/>
  <c r="U157" i="27"/>
  <c r="V157" i="27"/>
  <c r="W157" i="27"/>
  <c r="A158" i="27"/>
  <c r="B158" i="27"/>
  <c r="I158" i="27"/>
  <c r="J158" i="27"/>
  <c r="K158" i="27"/>
  <c r="L158" i="27"/>
  <c r="M158" i="27"/>
  <c r="N158" i="27"/>
  <c r="P158" i="27"/>
  <c r="Q158" i="27"/>
  <c r="R158" i="27"/>
  <c r="S158" i="27"/>
  <c r="T158" i="27"/>
  <c r="U158" i="27"/>
  <c r="V158" i="27"/>
  <c r="W158" i="27"/>
  <c r="A159" i="27"/>
  <c r="B159" i="27"/>
  <c r="I159" i="27"/>
  <c r="J159" i="27"/>
  <c r="K159" i="27"/>
  <c r="L159" i="27"/>
  <c r="M159" i="27"/>
  <c r="N159" i="27"/>
  <c r="P159" i="27"/>
  <c r="Q159" i="27"/>
  <c r="R159" i="27"/>
  <c r="S159" i="27"/>
  <c r="T159" i="27"/>
  <c r="U159" i="27"/>
  <c r="V159" i="27"/>
  <c r="W159" i="27"/>
  <c r="A160" i="27"/>
  <c r="B160" i="27"/>
  <c r="I160" i="27"/>
  <c r="J160" i="27"/>
  <c r="K160" i="27"/>
  <c r="L160" i="27"/>
  <c r="M160" i="27"/>
  <c r="N160" i="27"/>
  <c r="P160" i="27"/>
  <c r="Q160" i="27"/>
  <c r="R160" i="27"/>
  <c r="S160" i="27"/>
  <c r="T160" i="27"/>
  <c r="U160" i="27"/>
  <c r="V160" i="27"/>
  <c r="W160" i="27"/>
  <c r="A161" i="27"/>
  <c r="B161" i="27"/>
  <c r="I161" i="27"/>
  <c r="J161" i="27"/>
  <c r="K161" i="27"/>
  <c r="L161" i="27"/>
  <c r="M161" i="27"/>
  <c r="N161" i="27"/>
  <c r="P161" i="27"/>
  <c r="Q161" i="27"/>
  <c r="R161" i="27"/>
  <c r="S161" i="27"/>
  <c r="T161" i="27"/>
  <c r="U161" i="27"/>
  <c r="V161" i="27"/>
  <c r="W161" i="27"/>
  <c r="A162" i="27"/>
  <c r="B162" i="27"/>
  <c r="I162" i="27"/>
  <c r="J162" i="27"/>
  <c r="K162" i="27"/>
  <c r="L162" i="27"/>
  <c r="M162" i="27"/>
  <c r="N162" i="27"/>
  <c r="P162" i="27"/>
  <c r="Q162" i="27"/>
  <c r="R162" i="27"/>
  <c r="S162" i="27"/>
  <c r="T162" i="27"/>
  <c r="U162" i="27"/>
  <c r="V162" i="27"/>
  <c r="W162" i="27"/>
  <c r="A163" i="27"/>
  <c r="B163" i="27"/>
  <c r="I163" i="27"/>
  <c r="J163" i="27"/>
  <c r="K163" i="27"/>
  <c r="L163" i="27"/>
  <c r="M163" i="27"/>
  <c r="N163" i="27"/>
  <c r="P163" i="27"/>
  <c r="Q163" i="27"/>
  <c r="R163" i="27"/>
  <c r="S163" i="27"/>
  <c r="T163" i="27"/>
  <c r="U163" i="27"/>
  <c r="V163" i="27"/>
  <c r="W163" i="27"/>
  <c r="A164" i="27"/>
  <c r="B164" i="27"/>
  <c r="I164" i="27"/>
  <c r="J164" i="27"/>
  <c r="K164" i="27"/>
  <c r="L164" i="27"/>
  <c r="M164" i="27"/>
  <c r="N164" i="27"/>
  <c r="P164" i="27"/>
  <c r="Q164" i="27"/>
  <c r="R164" i="27"/>
  <c r="S164" i="27"/>
  <c r="T164" i="27"/>
  <c r="U164" i="27"/>
  <c r="V164" i="27"/>
  <c r="W164" i="27"/>
  <c r="A165" i="27"/>
  <c r="B165" i="27"/>
  <c r="I165" i="27"/>
  <c r="J165" i="27"/>
  <c r="K165" i="27"/>
  <c r="L165" i="27"/>
  <c r="M165" i="27"/>
  <c r="N165" i="27"/>
  <c r="P165" i="27"/>
  <c r="Q165" i="27"/>
  <c r="R165" i="27"/>
  <c r="S165" i="27"/>
  <c r="T165" i="27"/>
  <c r="U165" i="27"/>
  <c r="V165" i="27"/>
  <c r="W165" i="27"/>
  <c r="A166" i="27"/>
  <c r="B166" i="27"/>
  <c r="I166" i="27"/>
  <c r="J166" i="27"/>
  <c r="K166" i="27"/>
  <c r="L166" i="27"/>
  <c r="M166" i="27"/>
  <c r="N166" i="27"/>
  <c r="P166" i="27"/>
  <c r="Q166" i="27"/>
  <c r="R166" i="27"/>
  <c r="S166" i="27"/>
  <c r="T166" i="27"/>
  <c r="U166" i="27"/>
  <c r="V166" i="27"/>
  <c r="W166" i="27"/>
  <c r="A167" i="27"/>
  <c r="B167" i="27"/>
  <c r="I167" i="27"/>
  <c r="J167" i="27"/>
  <c r="K167" i="27"/>
  <c r="L167" i="27"/>
  <c r="M167" i="27"/>
  <c r="N167" i="27"/>
  <c r="P167" i="27"/>
  <c r="Q167" i="27"/>
  <c r="R167" i="27"/>
  <c r="S167" i="27"/>
  <c r="T167" i="27"/>
  <c r="U167" i="27"/>
  <c r="V167" i="27"/>
  <c r="W167" i="27"/>
  <c r="A168" i="27"/>
  <c r="B168" i="27"/>
  <c r="I168" i="27"/>
  <c r="J168" i="27"/>
  <c r="K168" i="27"/>
  <c r="L168" i="27"/>
  <c r="M168" i="27"/>
  <c r="N168" i="27"/>
  <c r="P168" i="27"/>
  <c r="Q168" i="27"/>
  <c r="R168" i="27"/>
  <c r="S168" i="27"/>
  <c r="T168" i="27"/>
  <c r="U168" i="27"/>
  <c r="V168" i="27"/>
  <c r="W168" i="27"/>
  <c r="A169" i="27"/>
  <c r="B169" i="27"/>
  <c r="I169" i="27"/>
  <c r="J169" i="27"/>
  <c r="K169" i="27"/>
  <c r="L169" i="27"/>
  <c r="M169" i="27"/>
  <c r="N169" i="27"/>
  <c r="P169" i="27"/>
  <c r="Q169" i="27"/>
  <c r="R169" i="27"/>
  <c r="S169" i="27"/>
  <c r="T169" i="27"/>
  <c r="U169" i="27"/>
  <c r="V169" i="27"/>
  <c r="W169" i="27"/>
  <c r="A170" i="27"/>
  <c r="B170" i="27"/>
  <c r="I170" i="27"/>
  <c r="J170" i="27"/>
  <c r="K170" i="27"/>
  <c r="L170" i="27"/>
  <c r="M170" i="27"/>
  <c r="N170" i="27"/>
  <c r="P170" i="27"/>
  <c r="Q170" i="27"/>
  <c r="R170" i="27"/>
  <c r="S170" i="27"/>
  <c r="T170" i="27"/>
  <c r="U170" i="27"/>
  <c r="V170" i="27"/>
  <c r="W170" i="27"/>
  <c r="A171" i="27"/>
  <c r="B171" i="27"/>
  <c r="I171" i="27"/>
  <c r="J171" i="27"/>
  <c r="K171" i="27"/>
  <c r="L171" i="27"/>
  <c r="M171" i="27"/>
  <c r="N171" i="27"/>
  <c r="P171" i="27"/>
  <c r="Q171" i="27"/>
  <c r="R171" i="27"/>
  <c r="S171" i="27"/>
  <c r="T171" i="27"/>
  <c r="U171" i="27"/>
  <c r="V171" i="27"/>
  <c r="W171" i="27"/>
  <c r="A172" i="27"/>
  <c r="B172" i="27"/>
  <c r="I172" i="27"/>
  <c r="J172" i="27"/>
  <c r="K172" i="27"/>
  <c r="L172" i="27"/>
  <c r="M172" i="27"/>
  <c r="N172" i="27"/>
  <c r="P172" i="27"/>
  <c r="Q172" i="27"/>
  <c r="R172" i="27"/>
  <c r="S172" i="27"/>
  <c r="T172" i="27"/>
  <c r="U172" i="27"/>
  <c r="V172" i="27"/>
  <c r="W172" i="27"/>
  <c r="A173" i="27"/>
  <c r="B173" i="27"/>
  <c r="I173" i="27"/>
  <c r="J173" i="27"/>
  <c r="K173" i="27"/>
  <c r="L173" i="27"/>
  <c r="M173" i="27"/>
  <c r="N173" i="27"/>
  <c r="P173" i="27"/>
  <c r="Q173" i="27"/>
  <c r="R173" i="27"/>
  <c r="S173" i="27"/>
  <c r="T173" i="27"/>
  <c r="U173" i="27"/>
  <c r="V173" i="27"/>
  <c r="W173" i="27"/>
  <c r="A174" i="27"/>
  <c r="B174" i="27"/>
  <c r="I174" i="27"/>
  <c r="J174" i="27"/>
  <c r="K174" i="27"/>
  <c r="L174" i="27"/>
  <c r="M174" i="27"/>
  <c r="N174" i="27"/>
  <c r="P174" i="27"/>
  <c r="Q174" i="27"/>
  <c r="R174" i="27"/>
  <c r="S174" i="27"/>
  <c r="T174" i="27"/>
  <c r="U174" i="27"/>
  <c r="V174" i="27"/>
  <c r="W174" i="27"/>
  <c r="A175" i="27"/>
  <c r="B175" i="27"/>
  <c r="I175" i="27"/>
  <c r="J175" i="27"/>
  <c r="K175" i="27"/>
  <c r="L175" i="27"/>
  <c r="M175" i="27"/>
  <c r="N175" i="27"/>
  <c r="P175" i="27"/>
  <c r="Q175" i="27"/>
  <c r="R175" i="27"/>
  <c r="S175" i="27"/>
  <c r="T175" i="27"/>
  <c r="U175" i="27"/>
  <c r="V175" i="27"/>
  <c r="W175" i="27"/>
  <c r="A176" i="27"/>
  <c r="B176" i="27"/>
  <c r="I176" i="27"/>
  <c r="J176" i="27"/>
  <c r="K176" i="27"/>
  <c r="L176" i="27"/>
  <c r="M176" i="27"/>
  <c r="N176" i="27"/>
  <c r="P176" i="27"/>
  <c r="Q176" i="27"/>
  <c r="R176" i="27"/>
  <c r="S176" i="27"/>
  <c r="T176" i="27"/>
  <c r="U176" i="27"/>
  <c r="V176" i="27"/>
  <c r="W176" i="27"/>
  <c r="A177" i="27"/>
  <c r="B177" i="27"/>
  <c r="I177" i="27"/>
  <c r="J177" i="27"/>
  <c r="K177" i="27"/>
  <c r="L177" i="27"/>
  <c r="M177" i="27"/>
  <c r="N177" i="27"/>
  <c r="P177" i="27"/>
  <c r="Q177" i="27"/>
  <c r="R177" i="27"/>
  <c r="S177" i="27"/>
  <c r="T177" i="27"/>
  <c r="U177" i="27"/>
  <c r="V177" i="27"/>
  <c r="W177" i="27"/>
  <c r="A178" i="27"/>
  <c r="B178" i="27"/>
  <c r="I178" i="27"/>
  <c r="J178" i="27"/>
  <c r="K178" i="27"/>
  <c r="L178" i="27"/>
  <c r="M178" i="27"/>
  <c r="N178" i="27"/>
  <c r="P178" i="27"/>
  <c r="Q178" i="27"/>
  <c r="R178" i="27"/>
  <c r="S178" i="27"/>
  <c r="T178" i="27"/>
  <c r="U178" i="27"/>
  <c r="V178" i="27"/>
  <c r="W178" i="27"/>
  <c r="A179" i="27"/>
  <c r="B179" i="27"/>
  <c r="I179" i="27"/>
  <c r="J179" i="27"/>
  <c r="K179" i="27"/>
  <c r="L179" i="27"/>
  <c r="M179" i="27"/>
  <c r="N179" i="27"/>
  <c r="P179" i="27"/>
  <c r="Q179" i="27"/>
  <c r="R179" i="27"/>
  <c r="S179" i="27"/>
  <c r="T179" i="27"/>
  <c r="U179" i="27"/>
  <c r="V179" i="27"/>
  <c r="W179" i="27"/>
  <c r="A180" i="27"/>
  <c r="B180" i="27"/>
  <c r="I180" i="27"/>
  <c r="J180" i="27"/>
  <c r="K180" i="27"/>
  <c r="L180" i="27"/>
  <c r="M180" i="27"/>
  <c r="N180" i="27"/>
  <c r="P180" i="27"/>
  <c r="Q180" i="27"/>
  <c r="R180" i="27"/>
  <c r="S180" i="27"/>
  <c r="T180" i="27"/>
  <c r="U180" i="27"/>
  <c r="V180" i="27"/>
  <c r="W180" i="27"/>
  <c r="A181" i="27"/>
  <c r="B181" i="27"/>
  <c r="I181" i="27"/>
  <c r="J181" i="27"/>
  <c r="K181" i="27"/>
  <c r="L181" i="27"/>
  <c r="M181" i="27"/>
  <c r="N181" i="27"/>
  <c r="P181" i="27"/>
  <c r="Q181" i="27"/>
  <c r="R181" i="27"/>
  <c r="S181" i="27"/>
  <c r="T181" i="27"/>
  <c r="U181" i="27"/>
  <c r="V181" i="27"/>
  <c r="W181" i="27"/>
  <c r="A182" i="27"/>
  <c r="B182" i="27"/>
  <c r="I182" i="27"/>
  <c r="J182" i="27"/>
  <c r="K182" i="27"/>
  <c r="L182" i="27"/>
  <c r="M182" i="27"/>
  <c r="N182" i="27"/>
  <c r="P182" i="27"/>
  <c r="Q182" i="27"/>
  <c r="R182" i="27"/>
  <c r="S182" i="27"/>
  <c r="T182" i="27"/>
  <c r="U182" i="27"/>
  <c r="V182" i="27"/>
  <c r="W182" i="27"/>
  <c r="A183" i="27"/>
  <c r="B183" i="27"/>
  <c r="I183" i="27"/>
  <c r="J183" i="27"/>
  <c r="K183" i="27"/>
  <c r="L183" i="27"/>
  <c r="M183" i="27"/>
  <c r="N183" i="27"/>
  <c r="P183" i="27"/>
  <c r="Q183" i="27"/>
  <c r="R183" i="27"/>
  <c r="S183" i="27"/>
  <c r="T183" i="27"/>
  <c r="U183" i="27"/>
  <c r="V183" i="27"/>
  <c r="W183" i="27"/>
  <c r="A184" i="27"/>
  <c r="B184" i="27"/>
  <c r="I184" i="27"/>
  <c r="J184" i="27"/>
  <c r="K184" i="27"/>
  <c r="L184" i="27"/>
  <c r="M184" i="27"/>
  <c r="N184" i="27"/>
  <c r="P184" i="27"/>
  <c r="Q184" i="27"/>
  <c r="R184" i="27"/>
  <c r="S184" i="27"/>
  <c r="T184" i="27"/>
  <c r="U184" i="27"/>
  <c r="V184" i="27"/>
  <c r="W184" i="27"/>
  <c r="A185" i="27"/>
  <c r="B185" i="27"/>
  <c r="I185" i="27"/>
  <c r="J185" i="27"/>
  <c r="K185" i="27"/>
  <c r="L185" i="27"/>
  <c r="M185" i="27"/>
  <c r="N185" i="27"/>
  <c r="P185" i="27"/>
  <c r="Q185" i="27"/>
  <c r="R185" i="27"/>
  <c r="S185" i="27"/>
  <c r="T185" i="27"/>
  <c r="U185" i="27"/>
  <c r="V185" i="27"/>
  <c r="W185" i="27"/>
  <c r="A186" i="27"/>
  <c r="B186" i="27"/>
  <c r="I186" i="27"/>
  <c r="J186" i="27"/>
  <c r="K186" i="27"/>
  <c r="L186" i="27"/>
  <c r="M186" i="27"/>
  <c r="N186" i="27"/>
  <c r="P186" i="27"/>
  <c r="Q186" i="27"/>
  <c r="R186" i="27"/>
  <c r="S186" i="27"/>
  <c r="T186" i="27"/>
  <c r="U186" i="27"/>
  <c r="V186" i="27"/>
  <c r="W186" i="27"/>
  <c r="A187" i="27"/>
  <c r="B187" i="27"/>
  <c r="I187" i="27"/>
  <c r="J187" i="27"/>
  <c r="K187" i="27"/>
  <c r="L187" i="27"/>
  <c r="M187" i="27"/>
  <c r="N187" i="27"/>
  <c r="P187" i="27"/>
  <c r="Q187" i="27"/>
  <c r="R187" i="27"/>
  <c r="S187" i="27"/>
  <c r="T187" i="27"/>
  <c r="U187" i="27"/>
  <c r="V187" i="27"/>
  <c r="W187" i="27"/>
  <c r="A188" i="27"/>
  <c r="B188" i="27"/>
  <c r="I188" i="27"/>
  <c r="J188" i="27"/>
  <c r="K188" i="27"/>
  <c r="L188" i="27"/>
  <c r="M188" i="27"/>
  <c r="N188" i="27"/>
  <c r="P188" i="27"/>
  <c r="Q188" i="27"/>
  <c r="R188" i="27"/>
  <c r="S188" i="27"/>
  <c r="T188" i="27"/>
  <c r="U188" i="27"/>
  <c r="V188" i="27"/>
  <c r="W188" i="27"/>
  <c r="A189" i="27"/>
  <c r="B189" i="27"/>
  <c r="I189" i="27"/>
  <c r="J189" i="27"/>
  <c r="K189" i="27"/>
  <c r="L189" i="27"/>
  <c r="M189" i="27"/>
  <c r="N189" i="27"/>
  <c r="P189" i="27"/>
  <c r="Q189" i="27"/>
  <c r="R189" i="27"/>
  <c r="S189" i="27"/>
  <c r="T189" i="27"/>
  <c r="U189" i="27"/>
  <c r="V189" i="27"/>
  <c r="W189" i="27"/>
  <c r="A190" i="27"/>
  <c r="B190" i="27"/>
  <c r="I190" i="27"/>
  <c r="J190" i="27"/>
  <c r="K190" i="27"/>
  <c r="L190" i="27"/>
  <c r="M190" i="27"/>
  <c r="N190" i="27"/>
  <c r="P190" i="27"/>
  <c r="Q190" i="27"/>
  <c r="R190" i="27"/>
  <c r="S190" i="27"/>
  <c r="T190" i="27"/>
  <c r="U190" i="27"/>
  <c r="V190" i="27"/>
  <c r="W190" i="27"/>
  <c r="A191" i="27"/>
  <c r="B191" i="27"/>
  <c r="I191" i="27"/>
  <c r="J191" i="27"/>
  <c r="K191" i="27"/>
  <c r="L191" i="27"/>
  <c r="M191" i="27"/>
  <c r="N191" i="27"/>
  <c r="P191" i="27"/>
  <c r="Q191" i="27"/>
  <c r="R191" i="27"/>
  <c r="S191" i="27"/>
  <c r="T191" i="27"/>
  <c r="U191" i="27"/>
  <c r="V191" i="27"/>
  <c r="W191" i="27"/>
  <c r="A192" i="27"/>
  <c r="B192" i="27"/>
  <c r="I192" i="27"/>
  <c r="J192" i="27"/>
  <c r="K192" i="27"/>
  <c r="L192" i="27"/>
  <c r="M192" i="27"/>
  <c r="N192" i="27"/>
  <c r="P192" i="27"/>
  <c r="Q192" i="27"/>
  <c r="R192" i="27"/>
  <c r="S192" i="27"/>
  <c r="T192" i="27"/>
  <c r="U192" i="27"/>
  <c r="V192" i="27"/>
  <c r="W192" i="27"/>
  <c r="A193" i="27"/>
  <c r="B193" i="27"/>
  <c r="I193" i="27"/>
  <c r="J193" i="27"/>
  <c r="K193" i="27"/>
  <c r="L193" i="27"/>
  <c r="M193" i="27"/>
  <c r="N193" i="27"/>
  <c r="P193" i="27"/>
  <c r="Q193" i="27"/>
  <c r="R193" i="27"/>
  <c r="S193" i="27"/>
  <c r="T193" i="27"/>
  <c r="U193" i="27"/>
  <c r="V193" i="27"/>
  <c r="W193" i="27"/>
  <c r="A194" i="27"/>
  <c r="B194" i="27"/>
  <c r="I194" i="27"/>
  <c r="J194" i="27"/>
  <c r="K194" i="27"/>
  <c r="L194" i="27"/>
  <c r="M194" i="27"/>
  <c r="N194" i="27"/>
  <c r="P194" i="27"/>
  <c r="Q194" i="27"/>
  <c r="R194" i="27"/>
  <c r="S194" i="27"/>
  <c r="T194" i="27"/>
  <c r="U194" i="27"/>
  <c r="V194" i="27"/>
  <c r="W194" i="27"/>
  <c r="A195" i="27"/>
  <c r="B195" i="27"/>
  <c r="I195" i="27"/>
  <c r="J195" i="27"/>
  <c r="K195" i="27"/>
  <c r="L195" i="27"/>
  <c r="M195" i="27"/>
  <c r="N195" i="27"/>
  <c r="P195" i="27"/>
  <c r="Q195" i="27"/>
  <c r="R195" i="27"/>
  <c r="S195" i="27"/>
  <c r="T195" i="27"/>
  <c r="U195" i="27"/>
  <c r="V195" i="27"/>
  <c r="W195" i="27"/>
  <c r="A196" i="27"/>
  <c r="B196" i="27"/>
  <c r="I196" i="27"/>
  <c r="J196" i="27"/>
  <c r="K196" i="27"/>
  <c r="L196" i="27"/>
  <c r="M196" i="27"/>
  <c r="N196" i="27"/>
  <c r="P196" i="27"/>
  <c r="Q196" i="27"/>
  <c r="R196" i="27"/>
  <c r="S196" i="27"/>
  <c r="T196" i="27"/>
  <c r="U196" i="27"/>
  <c r="V196" i="27"/>
  <c r="W196" i="27"/>
  <c r="A197" i="27"/>
  <c r="B197" i="27"/>
  <c r="I197" i="27"/>
  <c r="J197" i="27"/>
  <c r="K197" i="27"/>
  <c r="L197" i="27"/>
  <c r="M197" i="27"/>
  <c r="N197" i="27"/>
  <c r="P197" i="27"/>
  <c r="Q197" i="27"/>
  <c r="R197" i="27"/>
  <c r="S197" i="27"/>
  <c r="T197" i="27"/>
  <c r="U197" i="27"/>
  <c r="V197" i="27"/>
  <c r="W197" i="27"/>
  <c r="A198" i="27"/>
  <c r="B198" i="27"/>
  <c r="I198" i="27"/>
  <c r="J198" i="27"/>
  <c r="K198" i="27"/>
  <c r="L198" i="27"/>
  <c r="M198" i="27"/>
  <c r="N198" i="27"/>
  <c r="P198" i="27"/>
  <c r="Q198" i="27"/>
  <c r="R198" i="27"/>
  <c r="S198" i="27"/>
  <c r="T198" i="27"/>
  <c r="U198" i="27"/>
  <c r="V198" i="27"/>
  <c r="W198" i="27"/>
  <c r="A199" i="27"/>
  <c r="B199" i="27"/>
  <c r="I199" i="27"/>
  <c r="J199" i="27"/>
  <c r="K199" i="27"/>
  <c r="L199" i="27"/>
  <c r="M199" i="27"/>
  <c r="N199" i="27"/>
  <c r="P199" i="27"/>
  <c r="Q199" i="27"/>
  <c r="R199" i="27"/>
  <c r="S199" i="27"/>
  <c r="T199" i="27"/>
  <c r="U199" i="27"/>
  <c r="V199" i="27"/>
  <c r="W199" i="27"/>
  <c r="A200" i="27"/>
  <c r="B200" i="27"/>
  <c r="I200" i="27"/>
  <c r="J200" i="27"/>
  <c r="K200" i="27"/>
  <c r="L200" i="27"/>
  <c r="M200" i="27"/>
  <c r="N200" i="27"/>
  <c r="P200" i="27"/>
  <c r="Q200" i="27"/>
  <c r="R200" i="27"/>
  <c r="S200" i="27"/>
  <c r="T200" i="27"/>
  <c r="U200" i="27"/>
  <c r="V200" i="27"/>
  <c r="W200" i="27"/>
  <c r="A201" i="27"/>
  <c r="B201" i="27"/>
  <c r="I201" i="27"/>
  <c r="J201" i="27"/>
  <c r="K201" i="27"/>
  <c r="L201" i="27"/>
  <c r="M201" i="27"/>
  <c r="N201" i="27"/>
  <c r="P201" i="27"/>
  <c r="Q201" i="27"/>
  <c r="R201" i="27"/>
  <c r="S201" i="27"/>
  <c r="T201" i="27"/>
  <c r="U201" i="27"/>
  <c r="V201" i="27"/>
  <c r="W201" i="27"/>
  <c r="A202" i="27"/>
  <c r="B202" i="27"/>
  <c r="I202" i="27"/>
  <c r="J202" i="27"/>
  <c r="K202" i="27"/>
  <c r="L202" i="27"/>
  <c r="M202" i="27"/>
  <c r="N202" i="27"/>
  <c r="P202" i="27"/>
  <c r="Q202" i="27"/>
  <c r="R202" i="27"/>
  <c r="S202" i="27"/>
  <c r="T202" i="27"/>
  <c r="U202" i="27"/>
  <c r="V202" i="27"/>
  <c r="W202" i="27"/>
  <c r="A203" i="27"/>
  <c r="B203" i="27"/>
  <c r="I203" i="27"/>
  <c r="J203" i="27"/>
  <c r="K203" i="27"/>
  <c r="L203" i="27"/>
  <c r="M203" i="27"/>
  <c r="N203" i="27"/>
  <c r="P203" i="27"/>
  <c r="Q203" i="27"/>
  <c r="R203" i="27"/>
  <c r="S203" i="27"/>
  <c r="T203" i="27"/>
  <c r="U203" i="27"/>
  <c r="V203" i="27"/>
  <c r="W203" i="27"/>
  <c r="A204" i="27"/>
  <c r="B204" i="27"/>
  <c r="I204" i="27"/>
  <c r="J204" i="27"/>
  <c r="K204" i="27"/>
  <c r="L204" i="27"/>
  <c r="M204" i="27"/>
  <c r="N204" i="27"/>
  <c r="P204" i="27"/>
  <c r="Q204" i="27"/>
  <c r="R204" i="27"/>
  <c r="S204" i="27"/>
  <c r="T204" i="27"/>
  <c r="U204" i="27"/>
  <c r="V204" i="27"/>
  <c r="W204" i="27"/>
  <c r="A205" i="27"/>
  <c r="B205" i="27"/>
  <c r="I205" i="27"/>
  <c r="J205" i="27"/>
  <c r="K205" i="27"/>
  <c r="L205" i="27"/>
  <c r="M205" i="27"/>
  <c r="N205" i="27"/>
  <c r="P205" i="27"/>
  <c r="Q205" i="27"/>
  <c r="R205" i="27"/>
  <c r="S205" i="27"/>
  <c r="T205" i="27"/>
  <c r="U205" i="27"/>
  <c r="V205" i="27"/>
  <c r="W205" i="27"/>
  <c r="A206" i="27"/>
  <c r="B206" i="27"/>
  <c r="I206" i="27"/>
  <c r="J206" i="27"/>
  <c r="K206" i="27"/>
  <c r="L206" i="27"/>
  <c r="M206" i="27"/>
  <c r="N206" i="27"/>
  <c r="P206" i="27"/>
  <c r="Q206" i="27"/>
  <c r="R206" i="27"/>
  <c r="S206" i="27"/>
  <c r="T206" i="27"/>
  <c r="U206" i="27"/>
  <c r="V206" i="27"/>
  <c r="W206" i="27"/>
  <c r="A207" i="27"/>
  <c r="B207" i="27"/>
  <c r="I207" i="27"/>
  <c r="J207" i="27"/>
  <c r="K207" i="27"/>
  <c r="L207" i="27"/>
  <c r="M207" i="27"/>
  <c r="N207" i="27"/>
  <c r="P207" i="27"/>
  <c r="Q207" i="27"/>
  <c r="R207" i="27"/>
  <c r="S207" i="27"/>
  <c r="T207" i="27"/>
  <c r="U207" i="27"/>
  <c r="V207" i="27"/>
  <c r="W207" i="27"/>
  <c r="A208" i="27"/>
  <c r="B208" i="27"/>
  <c r="I208" i="27"/>
  <c r="J208" i="27"/>
  <c r="K208" i="27"/>
  <c r="L208" i="27"/>
  <c r="M208" i="27"/>
  <c r="N208" i="27"/>
  <c r="P208" i="27"/>
  <c r="Q208" i="27"/>
  <c r="R208" i="27"/>
  <c r="S208" i="27"/>
  <c r="T208" i="27"/>
  <c r="U208" i="27"/>
  <c r="V208" i="27"/>
  <c r="W208" i="27"/>
  <c r="A209" i="27"/>
  <c r="B209" i="27"/>
  <c r="I209" i="27"/>
  <c r="J209" i="27"/>
  <c r="K209" i="27"/>
  <c r="L209" i="27"/>
  <c r="M209" i="27"/>
  <c r="N209" i="27"/>
  <c r="P209" i="27"/>
  <c r="Q209" i="27"/>
  <c r="R209" i="27"/>
  <c r="S209" i="27"/>
  <c r="T209" i="27"/>
  <c r="U209" i="27"/>
  <c r="V209" i="27"/>
  <c r="W209" i="27"/>
  <c r="A210" i="27"/>
  <c r="B210" i="27"/>
  <c r="I210" i="27"/>
  <c r="J210" i="27"/>
  <c r="K210" i="27"/>
  <c r="L210" i="27"/>
  <c r="M210" i="27"/>
  <c r="N210" i="27"/>
  <c r="P210" i="27"/>
  <c r="Q210" i="27"/>
  <c r="R210" i="27"/>
  <c r="S210" i="27"/>
  <c r="T210" i="27"/>
  <c r="U210" i="27"/>
  <c r="V210" i="27"/>
  <c r="W210" i="27"/>
  <c r="A211" i="27"/>
  <c r="B211" i="27"/>
  <c r="I211" i="27"/>
  <c r="J211" i="27"/>
  <c r="K211" i="27"/>
  <c r="L211" i="27"/>
  <c r="M211" i="27"/>
  <c r="N211" i="27"/>
  <c r="P211" i="27"/>
  <c r="Q211" i="27"/>
  <c r="R211" i="27"/>
  <c r="S211" i="27"/>
  <c r="T211" i="27"/>
  <c r="U211" i="27"/>
  <c r="V211" i="27"/>
  <c r="W211" i="27"/>
  <c r="A212" i="27"/>
  <c r="B212" i="27"/>
  <c r="I212" i="27"/>
  <c r="J212" i="27"/>
  <c r="K212" i="27"/>
  <c r="L212" i="27"/>
  <c r="M212" i="27"/>
  <c r="N212" i="27"/>
  <c r="P212" i="27"/>
  <c r="Q212" i="27"/>
  <c r="R212" i="27"/>
  <c r="S212" i="27"/>
  <c r="T212" i="27"/>
  <c r="U212" i="27"/>
  <c r="V212" i="27"/>
  <c r="W212" i="27"/>
  <c r="A213" i="27"/>
  <c r="B213" i="27"/>
  <c r="I213" i="27"/>
  <c r="J213" i="27"/>
  <c r="K213" i="27"/>
  <c r="L213" i="27"/>
  <c r="M213" i="27"/>
  <c r="N213" i="27"/>
  <c r="P213" i="27"/>
  <c r="Q213" i="27"/>
  <c r="R213" i="27"/>
  <c r="S213" i="27"/>
  <c r="T213" i="27"/>
  <c r="U213" i="27"/>
  <c r="V213" i="27"/>
  <c r="W213" i="27"/>
  <c r="A214" i="27"/>
  <c r="B214" i="27"/>
  <c r="I214" i="27"/>
  <c r="J214" i="27"/>
  <c r="K214" i="27"/>
  <c r="L214" i="27"/>
  <c r="M214" i="27"/>
  <c r="N214" i="27"/>
  <c r="P214" i="27"/>
  <c r="Q214" i="27"/>
  <c r="R214" i="27"/>
  <c r="S214" i="27"/>
  <c r="T214" i="27"/>
  <c r="U214" i="27"/>
  <c r="V214" i="27"/>
  <c r="W214" i="27"/>
  <c r="A215" i="27"/>
  <c r="B215" i="27"/>
  <c r="I215" i="27"/>
  <c r="J215" i="27"/>
  <c r="K215" i="27"/>
  <c r="L215" i="27"/>
  <c r="M215" i="27"/>
  <c r="N215" i="27"/>
  <c r="P215" i="27"/>
  <c r="Q215" i="27"/>
  <c r="R215" i="27"/>
  <c r="S215" i="27"/>
  <c r="T215" i="27"/>
  <c r="U215" i="27"/>
  <c r="V215" i="27"/>
  <c r="W215" i="27"/>
  <c r="A216" i="27"/>
  <c r="B216" i="27"/>
  <c r="I216" i="27"/>
  <c r="J216" i="27"/>
  <c r="K216" i="27"/>
  <c r="L216" i="27"/>
  <c r="M216" i="27"/>
  <c r="N216" i="27"/>
  <c r="P216" i="27"/>
  <c r="Q216" i="27"/>
  <c r="R216" i="27"/>
  <c r="S216" i="27"/>
  <c r="T216" i="27"/>
  <c r="U216" i="27"/>
  <c r="V216" i="27"/>
  <c r="W216" i="27"/>
  <c r="A217" i="27"/>
  <c r="B217" i="27"/>
  <c r="I217" i="27"/>
  <c r="J217" i="27"/>
  <c r="K217" i="27"/>
  <c r="L217" i="27"/>
  <c r="M217" i="27"/>
  <c r="N217" i="27"/>
  <c r="P217" i="27"/>
  <c r="Q217" i="27"/>
  <c r="R217" i="27"/>
  <c r="S217" i="27"/>
  <c r="T217" i="27"/>
  <c r="U217" i="27"/>
  <c r="V217" i="27"/>
  <c r="W217" i="27"/>
  <c r="A218" i="27"/>
  <c r="B218" i="27"/>
  <c r="I218" i="27"/>
  <c r="J218" i="27"/>
  <c r="K218" i="27"/>
  <c r="L218" i="27"/>
  <c r="M218" i="27"/>
  <c r="N218" i="27"/>
  <c r="P218" i="27"/>
  <c r="Q218" i="27"/>
  <c r="R218" i="27"/>
  <c r="S218" i="27"/>
  <c r="T218" i="27"/>
  <c r="U218" i="27"/>
  <c r="V218" i="27"/>
  <c r="W218" i="27"/>
  <c r="A219" i="27"/>
  <c r="B219" i="27"/>
  <c r="I219" i="27"/>
  <c r="J219" i="27"/>
  <c r="K219" i="27"/>
  <c r="L219" i="27"/>
  <c r="M219" i="27"/>
  <c r="N219" i="27"/>
  <c r="P219" i="27"/>
  <c r="Q219" i="27"/>
  <c r="R219" i="27"/>
  <c r="S219" i="27"/>
  <c r="T219" i="27"/>
  <c r="U219" i="27"/>
  <c r="V219" i="27"/>
  <c r="W219" i="27"/>
  <c r="A220" i="27"/>
  <c r="B220" i="27"/>
  <c r="I220" i="27"/>
  <c r="J220" i="27"/>
  <c r="K220" i="27"/>
  <c r="L220" i="27"/>
  <c r="M220" i="27"/>
  <c r="N220" i="27"/>
  <c r="P220" i="27"/>
  <c r="Q220" i="27"/>
  <c r="R220" i="27"/>
  <c r="S220" i="27"/>
  <c r="T220" i="27"/>
  <c r="U220" i="27"/>
  <c r="V220" i="27"/>
  <c r="W220" i="27"/>
  <c r="A221" i="27"/>
  <c r="B221" i="27"/>
  <c r="I221" i="27"/>
  <c r="J221" i="27"/>
  <c r="K221" i="27"/>
  <c r="L221" i="27"/>
  <c r="M221" i="27"/>
  <c r="N221" i="27"/>
  <c r="P221" i="27"/>
  <c r="Q221" i="27"/>
  <c r="R221" i="27"/>
  <c r="S221" i="27"/>
  <c r="T221" i="27"/>
  <c r="U221" i="27"/>
  <c r="V221" i="27"/>
  <c r="W221" i="27"/>
  <c r="A222" i="27"/>
  <c r="B222" i="27"/>
  <c r="I222" i="27"/>
  <c r="J222" i="27"/>
  <c r="K222" i="27"/>
  <c r="L222" i="27"/>
  <c r="M222" i="27"/>
  <c r="N222" i="27"/>
  <c r="P222" i="27"/>
  <c r="Q222" i="27"/>
  <c r="R222" i="27"/>
  <c r="S222" i="27"/>
  <c r="T222" i="27"/>
  <c r="U222" i="27"/>
  <c r="V222" i="27"/>
  <c r="W222" i="27"/>
  <c r="A223" i="27"/>
  <c r="B223" i="27"/>
  <c r="I223" i="27"/>
  <c r="J223" i="27"/>
  <c r="K223" i="27"/>
  <c r="L223" i="27"/>
  <c r="M223" i="27"/>
  <c r="N223" i="27"/>
  <c r="P223" i="27"/>
  <c r="Q223" i="27"/>
  <c r="R223" i="27"/>
  <c r="S223" i="27"/>
  <c r="T223" i="27"/>
  <c r="U223" i="27"/>
  <c r="V223" i="27"/>
  <c r="W223" i="27"/>
  <c r="A224" i="27"/>
  <c r="B224" i="27"/>
  <c r="I224" i="27"/>
  <c r="J224" i="27"/>
  <c r="K224" i="27"/>
  <c r="L224" i="27"/>
  <c r="M224" i="27"/>
  <c r="N224" i="27"/>
  <c r="P224" i="27"/>
  <c r="Q224" i="27"/>
  <c r="R224" i="27"/>
  <c r="S224" i="27"/>
  <c r="T224" i="27"/>
  <c r="U224" i="27"/>
  <c r="V224" i="27"/>
  <c r="W224" i="27"/>
  <c r="A225" i="27"/>
  <c r="B225" i="27"/>
  <c r="I225" i="27"/>
  <c r="J225" i="27"/>
  <c r="K225" i="27"/>
  <c r="L225" i="27"/>
  <c r="M225" i="27"/>
  <c r="N225" i="27"/>
  <c r="P225" i="27"/>
  <c r="Q225" i="27"/>
  <c r="R225" i="27"/>
  <c r="S225" i="27"/>
  <c r="T225" i="27"/>
  <c r="U225" i="27"/>
  <c r="V225" i="27"/>
  <c r="W225" i="27"/>
  <c r="A226" i="27"/>
  <c r="B226" i="27"/>
  <c r="I226" i="27"/>
  <c r="J226" i="27"/>
  <c r="K226" i="27"/>
  <c r="L226" i="27"/>
  <c r="M226" i="27"/>
  <c r="N226" i="27"/>
  <c r="P226" i="27"/>
  <c r="Q226" i="27"/>
  <c r="R226" i="27"/>
  <c r="S226" i="27"/>
  <c r="T226" i="27"/>
  <c r="U226" i="27"/>
  <c r="V226" i="27"/>
  <c r="W226" i="27"/>
  <c r="A227" i="27"/>
  <c r="B227" i="27"/>
  <c r="I227" i="27"/>
  <c r="J227" i="27"/>
  <c r="K227" i="27"/>
  <c r="L227" i="27"/>
  <c r="M227" i="27"/>
  <c r="N227" i="27"/>
  <c r="P227" i="27"/>
  <c r="Q227" i="27"/>
  <c r="R227" i="27"/>
  <c r="S227" i="27"/>
  <c r="T227" i="27"/>
  <c r="U227" i="27"/>
  <c r="V227" i="27"/>
  <c r="W227" i="27"/>
  <c r="A228" i="27"/>
  <c r="B228" i="27"/>
  <c r="I228" i="27"/>
  <c r="J228" i="27"/>
  <c r="K228" i="27"/>
  <c r="L228" i="27"/>
  <c r="M228" i="27"/>
  <c r="N228" i="27"/>
  <c r="P228" i="27"/>
  <c r="Q228" i="27"/>
  <c r="R228" i="27"/>
  <c r="S228" i="27"/>
  <c r="T228" i="27"/>
  <c r="U228" i="27"/>
  <c r="V228" i="27"/>
  <c r="W228" i="27"/>
  <c r="A229" i="27"/>
  <c r="B229" i="27"/>
  <c r="I229" i="27"/>
  <c r="J229" i="27"/>
  <c r="K229" i="27"/>
  <c r="L229" i="27"/>
  <c r="M229" i="27"/>
  <c r="N229" i="27"/>
  <c r="P229" i="27"/>
  <c r="Q229" i="27"/>
  <c r="R229" i="27"/>
  <c r="S229" i="27"/>
  <c r="T229" i="27"/>
  <c r="U229" i="27"/>
  <c r="V229" i="27"/>
  <c r="W229" i="27"/>
  <c r="A230" i="27"/>
  <c r="B230" i="27"/>
  <c r="I230" i="27"/>
  <c r="J230" i="27"/>
  <c r="K230" i="27"/>
  <c r="L230" i="27"/>
  <c r="M230" i="27"/>
  <c r="N230" i="27"/>
  <c r="P230" i="27"/>
  <c r="Q230" i="27"/>
  <c r="R230" i="27"/>
  <c r="S230" i="27"/>
  <c r="T230" i="27"/>
  <c r="U230" i="27"/>
  <c r="V230" i="27"/>
  <c r="W230" i="27"/>
  <c r="A231" i="27"/>
  <c r="B231" i="27"/>
  <c r="I231" i="27"/>
  <c r="J231" i="27"/>
  <c r="K231" i="27"/>
  <c r="L231" i="27"/>
  <c r="M231" i="27"/>
  <c r="N231" i="27"/>
  <c r="P231" i="27"/>
  <c r="Q231" i="27"/>
  <c r="R231" i="27"/>
  <c r="S231" i="27"/>
  <c r="T231" i="27"/>
  <c r="U231" i="27"/>
  <c r="V231" i="27"/>
  <c r="W231" i="27"/>
  <c r="A232" i="27"/>
  <c r="B232" i="27"/>
  <c r="I232" i="27"/>
  <c r="J232" i="27"/>
  <c r="K232" i="27"/>
  <c r="L232" i="27"/>
  <c r="M232" i="27"/>
  <c r="N232" i="27"/>
  <c r="P232" i="27"/>
  <c r="Q232" i="27"/>
  <c r="R232" i="27"/>
  <c r="S232" i="27"/>
  <c r="T232" i="27"/>
  <c r="U232" i="27"/>
  <c r="V232" i="27"/>
  <c r="W232" i="27"/>
  <c r="A233" i="27"/>
  <c r="B233" i="27"/>
  <c r="I233" i="27"/>
  <c r="J233" i="27"/>
  <c r="K233" i="27"/>
  <c r="L233" i="27"/>
  <c r="M233" i="27"/>
  <c r="N233" i="27"/>
  <c r="P233" i="27"/>
  <c r="Q233" i="27"/>
  <c r="R233" i="27"/>
  <c r="S233" i="27"/>
  <c r="T233" i="27"/>
  <c r="U233" i="27"/>
  <c r="V233" i="27"/>
  <c r="W233" i="27"/>
  <c r="A234" i="27"/>
  <c r="B234" i="27"/>
  <c r="I234" i="27"/>
  <c r="J234" i="27"/>
  <c r="K234" i="27"/>
  <c r="L234" i="27"/>
  <c r="M234" i="27"/>
  <c r="N234" i="27"/>
  <c r="P234" i="27"/>
  <c r="Q234" i="27"/>
  <c r="R234" i="27"/>
  <c r="S234" i="27"/>
  <c r="T234" i="27"/>
  <c r="U234" i="27"/>
  <c r="V234" i="27"/>
  <c r="W234" i="27"/>
  <c r="A235" i="27"/>
  <c r="B235" i="27"/>
  <c r="I235" i="27"/>
  <c r="J235" i="27"/>
  <c r="K235" i="27"/>
  <c r="L235" i="27"/>
  <c r="M235" i="27"/>
  <c r="N235" i="27"/>
  <c r="P235" i="27"/>
  <c r="Q235" i="27"/>
  <c r="R235" i="27"/>
  <c r="S235" i="27"/>
  <c r="T235" i="27"/>
  <c r="U235" i="27"/>
  <c r="V235" i="27"/>
  <c r="W235" i="27"/>
  <c r="A236" i="27"/>
  <c r="B236" i="27"/>
  <c r="I236" i="27"/>
  <c r="J236" i="27"/>
  <c r="K236" i="27"/>
  <c r="L236" i="27"/>
  <c r="M236" i="27"/>
  <c r="N236" i="27"/>
  <c r="P236" i="27"/>
  <c r="Q236" i="27"/>
  <c r="R236" i="27"/>
  <c r="S236" i="27"/>
  <c r="T236" i="27"/>
  <c r="U236" i="27"/>
  <c r="V236" i="27"/>
  <c r="W236" i="27"/>
  <c r="A237" i="27"/>
  <c r="B237" i="27"/>
  <c r="I237" i="27"/>
  <c r="J237" i="27"/>
  <c r="K237" i="27"/>
  <c r="L237" i="27"/>
  <c r="M237" i="27"/>
  <c r="N237" i="27"/>
  <c r="P237" i="27"/>
  <c r="Q237" i="27"/>
  <c r="R237" i="27"/>
  <c r="S237" i="27"/>
  <c r="T237" i="27"/>
  <c r="U237" i="27"/>
  <c r="V237" i="27"/>
  <c r="W237" i="27"/>
  <c r="A238" i="27"/>
  <c r="B238" i="27"/>
  <c r="I238" i="27"/>
  <c r="J238" i="27"/>
  <c r="K238" i="27"/>
  <c r="L238" i="27"/>
  <c r="M238" i="27"/>
  <c r="N238" i="27"/>
  <c r="P238" i="27"/>
  <c r="Q238" i="27"/>
  <c r="R238" i="27"/>
  <c r="S238" i="27"/>
  <c r="T238" i="27"/>
  <c r="U238" i="27"/>
  <c r="V238" i="27"/>
  <c r="W238" i="27"/>
  <c r="A239" i="27"/>
  <c r="B239" i="27"/>
  <c r="I239" i="27"/>
  <c r="J239" i="27"/>
  <c r="K239" i="27"/>
  <c r="L239" i="27"/>
  <c r="M239" i="27"/>
  <c r="N239" i="27"/>
  <c r="P239" i="27"/>
  <c r="Q239" i="27"/>
  <c r="R239" i="27"/>
  <c r="S239" i="27"/>
  <c r="T239" i="27"/>
  <c r="U239" i="27"/>
  <c r="V239" i="27"/>
  <c r="W239" i="27"/>
  <c r="A240" i="27"/>
  <c r="B240" i="27"/>
  <c r="I240" i="27"/>
  <c r="J240" i="27"/>
  <c r="K240" i="27"/>
  <c r="L240" i="27"/>
  <c r="M240" i="27"/>
  <c r="N240" i="27"/>
  <c r="P240" i="27"/>
  <c r="Q240" i="27"/>
  <c r="R240" i="27"/>
  <c r="S240" i="27"/>
  <c r="T240" i="27"/>
  <c r="U240" i="27"/>
  <c r="V240" i="27"/>
  <c r="W240" i="27"/>
  <c r="A241" i="27"/>
  <c r="B241" i="27"/>
  <c r="I241" i="27"/>
  <c r="J241" i="27"/>
  <c r="K241" i="27"/>
  <c r="L241" i="27"/>
  <c r="M241" i="27"/>
  <c r="N241" i="27"/>
  <c r="P241" i="27"/>
  <c r="Q241" i="27"/>
  <c r="R241" i="27"/>
  <c r="S241" i="27"/>
  <c r="T241" i="27"/>
  <c r="U241" i="27"/>
  <c r="V241" i="27"/>
  <c r="W241" i="27"/>
  <c r="A242" i="27"/>
  <c r="B242" i="27"/>
  <c r="I242" i="27"/>
  <c r="J242" i="27"/>
  <c r="K242" i="27"/>
  <c r="L242" i="27"/>
  <c r="M242" i="27"/>
  <c r="N242" i="27"/>
  <c r="P242" i="27"/>
  <c r="Q242" i="27"/>
  <c r="R242" i="27"/>
  <c r="S242" i="27"/>
  <c r="T242" i="27"/>
  <c r="U242" i="27"/>
  <c r="V242" i="27"/>
  <c r="W242" i="27"/>
  <c r="A243" i="27"/>
  <c r="B243" i="27"/>
  <c r="I243" i="27"/>
  <c r="J243" i="27"/>
  <c r="K243" i="27"/>
  <c r="L243" i="27"/>
  <c r="M243" i="27"/>
  <c r="N243" i="27"/>
  <c r="P243" i="27"/>
  <c r="Q243" i="27"/>
  <c r="R243" i="27"/>
  <c r="S243" i="27"/>
  <c r="T243" i="27"/>
  <c r="U243" i="27"/>
  <c r="V243" i="27"/>
  <c r="W243" i="27"/>
  <c r="A244" i="27"/>
  <c r="B244" i="27"/>
  <c r="I244" i="27"/>
  <c r="J244" i="27"/>
  <c r="K244" i="27"/>
  <c r="L244" i="27"/>
  <c r="M244" i="27"/>
  <c r="N244" i="27"/>
  <c r="P244" i="27"/>
  <c r="Q244" i="27"/>
  <c r="R244" i="27"/>
  <c r="S244" i="27"/>
  <c r="T244" i="27"/>
  <c r="U244" i="27"/>
  <c r="V244" i="27"/>
  <c r="W244" i="27"/>
  <c r="A245" i="27"/>
  <c r="B245" i="27"/>
  <c r="I245" i="27"/>
  <c r="J245" i="27"/>
  <c r="K245" i="27"/>
  <c r="L245" i="27"/>
  <c r="M245" i="27"/>
  <c r="N245" i="27"/>
  <c r="P245" i="27"/>
  <c r="Q245" i="27"/>
  <c r="R245" i="27"/>
  <c r="S245" i="27"/>
  <c r="T245" i="27"/>
  <c r="U245" i="27"/>
  <c r="V245" i="27"/>
  <c r="W245" i="27"/>
  <c r="A246" i="27"/>
  <c r="B246" i="27"/>
  <c r="I246" i="27"/>
  <c r="J246" i="27"/>
  <c r="K246" i="27"/>
  <c r="L246" i="27"/>
  <c r="M246" i="27"/>
  <c r="N246" i="27"/>
  <c r="P246" i="27"/>
  <c r="Q246" i="27"/>
  <c r="R246" i="27"/>
  <c r="S246" i="27"/>
  <c r="T246" i="27"/>
  <c r="U246" i="27"/>
  <c r="V246" i="27"/>
  <c r="W246" i="27"/>
  <c r="A247" i="27"/>
  <c r="B247" i="27"/>
  <c r="I247" i="27"/>
  <c r="J247" i="27"/>
  <c r="K247" i="27"/>
  <c r="L247" i="27"/>
  <c r="M247" i="27"/>
  <c r="N247" i="27"/>
  <c r="P247" i="27"/>
  <c r="Q247" i="27"/>
  <c r="R247" i="27"/>
  <c r="S247" i="27"/>
  <c r="T247" i="27"/>
  <c r="U247" i="27"/>
  <c r="V247" i="27"/>
  <c r="W247" i="27"/>
  <c r="A248" i="27"/>
  <c r="B248" i="27"/>
  <c r="I248" i="27"/>
  <c r="J248" i="27"/>
  <c r="K248" i="27"/>
  <c r="L248" i="27"/>
  <c r="M248" i="27"/>
  <c r="N248" i="27"/>
  <c r="P248" i="27"/>
  <c r="Q248" i="27"/>
  <c r="R248" i="27"/>
  <c r="S248" i="27"/>
  <c r="T248" i="27"/>
  <c r="U248" i="27"/>
  <c r="V248" i="27"/>
  <c r="W248" i="27"/>
  <c r="A249" i="27"/>
  <c r="B249" i="27"/>
  <c r="I249" i="27"/>
  <c r="J249" i="27"/>
  <c r="K249" i="27"/>
  <c r="L249" i="27"/>
  <c r="M249" i="27"/>
  <c r="N249" i="27"/>
  <c r="P249" i="27"/>
  <c r="Q249" i="27"/>
  <c r="R249" i="27"/>
  <c r="S249" i="27"/>
  <c r="T249" i="27"/>
  <c r="U249" i="27"/>
  <c r="V249" i="27"/>
  <c r="W249" i="27"/>
  <c r="A250" i="27"/>
  <c r="B250" i="27"/>
  <c r="I250" i="27"/>
  <c r="J250" i="27"/>
  <c r="K250" i="27"/>
  <c r="L250" i="27"/>
  <c r="M250" i="27"/>
  <c r="N250" i="27"/>
  <c r="P250" i="27"/>
  <c r="Q250" i="27"/>
  <c r="R250" i="27"/>
  <c r="S250" i="27"/>
  <c r="T250" i="27"/>
  <c r="U250" i="27"/>
  <c r="V250" i="27"/>
  <c r="W250" i="27"/>
  <c r="A251" i="27"/>
  <c r="B251" i="27"/>
  <c r="I251" i="27"/>
  <c r="J251" i="27"/>
  <c r="K251" i="27"/>
  <c r="L251" i="27"/>
  <c r="M251" i="27"/>
  <c r="N251" i="27"/>
  <c r="P251" i="27"/>
  <c r="Q251" i="27"/>
  <c r="R251" i="27"/>
  <c r="S251" i="27"/>
  <c r="T251" i="27"/>
  <c r="U251" i="27"/>
  <c r="V251" i="27"/>
  <c r="W251" i="27"/>
  <c r="A252" i="27"/>
  <c r="B252" i="27"/>
  <c r="I252" i="27"/>
  <c r="J252" i="27"/>
  <c r="K252" i="27"/>
  <c r="L252" i="27"/>
  <c r="M252" i="27"/>
  <c r="N252" i="27"/>
  <c r="P252" i="27"/>
  <c r="Q252" i="27"/>
  <c r="R252" i="27"/>
  <c r="S252" i="27"/>
  <c r="T252" i="27"/>
  <c r="U252" i="27"/>
  <c r="V252" i="27"/>
  <c r="W252" i="27"/>
  <c r="A253" i="27"/>
  <c r="B253" i="27"/>
  <c r="I253" i="27"/>
  <c r="J253" i="27"/>
  <c r="K253" i="27"/>
  <c r="L253" i="27"/>
  <c r="M253" i="27"/>
  <c r="N253" i="27"/>
  <c r="P253" i="27"/>
  <c r="Q253" i="27"/>
  <c r="R253" i="27"/>
  <c r="S253" i="27"/>
  <c r="T253" i="27"/>
  <c r="U253" i="27"/>
  <c r="V253" i="27"/>
  <c r="W253" i="27"/>
  <c r="A254" i="27"/>
  <c r="B254" i="27"/>
  <c r="I254" i="27"/>
  <c r="J254" i="27"/>
  <c r="K254" i="27"/>
  <c r="L254" i="27"/>
  <c r="M254" i="27"/>
  <c r="N254" i="27"/>
  <c r="P254" i="27"/>
  <c r="Q254" i="27"/>
  <c r="R254" i="27"/>
  <c r="S254" i="27"/>
  <c r="T254" i="27"/>
  <c r="U254" i="27"/>
  <c r="V254" i="27"/>
  <c r="W254" i="27"/>
  <c r="A255" i="27"/>
  <c r="B255" i="27"/>
  <c r="I255" i="27"/>
  <c r="J255" i="27"/>
  <c r="K255" i="27"/>
  <c r="L255" i="27"/>
  <c r="M255" i="27"/>
  <c r="N255" i="27"/>
  <c r="P255" i="27"/>
  <c r="Q255" i="27"/>
  <c r="R255" i="27"/>
  <c r="S255" i="27"/>
  <c r="T255" i="27"/>
  <c r="U255" i="27"/>
  <c r="V255" i="27"/>
  <c r="W255" i="27"/>
  <c r="A256" i="27"/>
  <c r="B256" i="27"/>
  <c r="I256" i="27"/>
  <c r="J256" i="27"/>
  <c r="K256" i="27"/>
  <c r="L256" i="27"/>
  <c r="M256" i="27"/>
  <c r="N256" i="27"/>
  <c r="P256" i="27"/>
  <c r="Q256" i="27"/>
  <c r="R256" i="27"/>
  <c r="S256" i="27"/>
  <c r="T256" i="27"/>
  <c r="U256" i="27"/>
  <c r="V256" i="27"/>
  <c r="W256" i="27"/>
  <c r="A257" i="27"/>
  <c r="B257" i="27"/>
  <c r="I257" i="27"/>
  <c r="J257" i="27"/>
  <c r="K257" i="27"/>
  <c r="L257" i="27"/>
  <c r="M257" i="27"/>
  <c r="N257" i="27"/>
  <c r="P257" i="27"/>
  <c r="Q257" i="27"/>
  <c r="R257" i="27"/>
  <c r="S257" i="27"/>
  <c r="T257" i="27"/>
  <c r="U257" i="27"/>
  <c r="V257" i="27"/>
  <c r="W257" i="27"/>
  <c r="A258" i="27"/>
  <c r="B258" i="27"/>
  <c r="I258" i="27"/>
  <c r="J258" i="27"/>
  <c r="K258" i="27"/>
  <c r="L258" i="27"/>
  <c r="M258" i="27"/>
  <c r="N258" i="27"/>
  <c r="P258" i="27"/>
  <c r="Q258" i="27"/>
  <c r="R258" i="27"/>
  <c r="S258" i="27"/>
  <c r="T258" i="27"/>
  <c r="U258" i="27"/>
  <c r="V258" i="27"/>
  <c r="W258" i="27"/>
  <c r="A259" i="27"/>
  <c r="B259" i="27"/>
  <c r="I259" i="27"/>
  <c r="J259" i="27"/>
  <c r="K259" i="27"/>
  <c r="L259" i="27"/>
  <c r="M259" i="27"/>
  <c r="N259" i="27"/>
  <c r="P259" i="27"/>
  <c r="Q259" i="27"/>
  <c r="R259" i="27"/>
  <c r="S259" i="27"/>
  <c r="T259" i="27"/>
  <c r="U259" i="27"/>
  <c r="V259" i="27"/>
  <c r="W259" i="27"/>
  <c r="A260" i="27"/>
  <c r="B260" i="27"/>
  <c r="I260" i="27"/>
  <c r="J260" i="27"/>
  <c r="K260" i="27"/>
  <c r="L260" i="27"/>
  <c r="M260" i="27"/>
  <c r="N260" i="27"/>
  <c r="P260" i="27"/>
  <c r="Q260" i="27"/>
  <c r="R260" i="27"/>
  <c r="S260" i="27"/>
  <c r="T260" i="27"/>
  <c r="U260" i="27"/>
  <c r="V260" i="27"/>
  <c r="W260" i="27"/>
  <c r="A261" i="27"/>
  <c r="B261" i="27"/>
  <c r="I261" i="27"/>
  <c r="J261" i="27"/>
  <c r="K261" i="27"/>
  <c r="L261" i="27"/>
  <c r="M261" i="27"/>
  <c r="N261" i="27"/>
  <c r="P261" i="27"/>
  <c r="Q261" i="27"/>
  <c r="R261" i="27"/>
  <c r="S261" i="27"/>
  <c r="T261" i="27"/>
  <c r="U261" i="27"/>
  <c r="V261" i="27"/>
  <c r="W261" i="27"/>
  <c r="A262" i="27"/>
  <c r="B262" i="27"/>
  <c r="I262" i="27"/>
  <c r="J262" i="27"/>
  <c r="K262" i="27"/>
  <c r="L262" i="27"/>
  <c r="M262" i="27"/>
  <c r="N262" i="27"/>
  <c r="P262" i="27"/>
  <c r="Q262" i="27"/>
  <c r="R262" i="27"/>
  <c r="S262" i="27"/>
  <c r="T262" i="27"/>
  <c r="U262" i="27"/>
  <c r="V262" i="27"/>
  <c r="W262" i="27"/>
  <c r="A263" i="27"/>
  <c r="B263" i="27"/>
  <c r="I263" i="27"/>
  <c r="J263" i="27"/>
  <c r="K263" i="27"/>
  <c r="L263" i="27"/>
  <c r="M263" i="27"/>
  <c r="N263" i="27"/>
  <c r="P263" i="27"/>
  <c r="Q263" i="27"/>
  <c r="R263" i="27"/>
  <c r="S263" i="27"/>
  <c r="T263" i="27"/>
  <c r="U263" i="27"/>
  <c r="V263" i="27"/>
  <c r="W263" i="27"/>
  <c r="A264" i="27"/>
  <c r="B264" i="27"/>
  <c r="I264" i="27"/>
  <c r="J264" i="27"/>
  <c r="K264" i="27"/>
  <c r="L264" i="27"/>
  <c r="M264" i="27"/>
  <c r="N264" i="27"/>
  <c r="P264" i="27"/>
  <c r="Q264" i="27"/>
  <c r="R264" i="27"/>
  <c r="S264" i="27"/>
  <c r="T264" i="27"/>
  <c r="U264" i="27"/>
  <c r="V264" i="27"/>
  <c r="W264" i="27"/>
  <c r="A265" i="27"/>
  <c r="B265" i="27"/>
  <c r="I265" i="27"/>
  <c r="J265" i="27"/>
  <c r="K265" i="27"/>
  <c r="L265" i="27"/>
  <c r="M265" i="27"/>
  <c r="N265" i="27"/>
  <c r="P265" i="27"/>
  <c r="Q265" i="27"/>
  <c r="R265" i="27"/>
  <c r="S265" i="27"/>
  <c r="T265" i="27"/>
  <c r="U265" i="27"/>
  <c r="V265" i="27"/>
  <c r="W265" i="27"/>
  <c r="A266" i="27"/>
  <c r="B266" i="27"/>
  <c r="I266" i="27"/>
  <c r="J266" i="27"/>
  <c r="K266" i="27"/>
  <c r="L266" i="27"/>
  <c r="M266" i="27"/>
  <c r="N266" i="27"/>
  <c r="P266" i="27"/>
  <c r="Q266" i="27"/>
  <c r="R266" i="27"/>
  <c r="S266" i="27"/>
  <c r="T266" i="27"/>
  <c r="U266" i="27"/>
  <c r="V266" i="27"/>
  <c r="W266" i="27"/>
  <c r="A267" i="27"/>
  <c r="B267" i="27"/>
  <c r="I267" i="27"/>
  <c r="J267" i="27"/>
  <c r="K267" i="27"/>
  <c r="L267" i="27"/>
  <c r="M267" i="27"/>
  <c r="N267" i="27"/>
  <c r="P267" i="27"/>
  <c r="Q267" i="27"/>
  <c r="R267" i="27"/>
  <c r="S267" i="27"/>
  <c r="T267" i="27"/>
  <c r="U267" i="27"/>
  <c r="V267" i="27"/>
  <c r="W267" i="27"/>
  <c r="A268" i="27"/>
  <c r="B268" i="27"/>
  <c r="I268" i="27"/>
  <c r="J268" i="27"/>
  <c r="K268" i="27"/>
  <c r="L268" i="27"/>
  <c r="M268" i="27"/>
  <c r="N268" i="27"/>
  <c r="P268" i="27"/>
  <c r="Q268" i="27"/>
  <c r="R268" i="27"/>
  <c r="S268" i="27"/>
  <c r="T268" i="27"/>
  <c r="U268" i="27"/>
  <c r="V268" i="27"/>
  <c r="W268" i="27"/>
  <c r="A269" i="27"/>
  <c r="B269" i="27"/>
  <c r="I269" i="27"/>
  <c r="J269" i="27"/>
  <c r="K269" i="27"/>
  <c r="L269" i="27"/>
  <c r="M269" i="27"/>
  <c r="N269" i="27"/>
  <c r="P269" i="27"/>
  <c r="Q269" i="27"/>
  <c r="R269" i="27"/>
  <c r="S269" i="27"/>
  <c r="T269" i="27"/>
  <c r="U269" i="27"/>
  <c r="V269" i="27"/>
  <c r="W269" i="27"/>
  <c r="A270" i="27"/>
  <c r="B270" i="27"/>
  <c r="I270" i="27"/>
  <c r="J270" i="27"/>
  <c r="K270" i="27"/>
  <c r="L270" i="27"/>
  <c r="M270" i="27"/>
  <c r="N270" i="27"/>
  <c r="P270" i="27"/>
  <c r="Q270" i="27"/>
  <c r="R270" i="27"/>
  <c r="S270" i="27"/>
  <c r="T270" i="27"/>
  <c r="U270" i="27"/>
  <c r="V270" i="27"/>
  <c r="W270" i="27"/>
  <c r="A271" i="27"/>
  <c r="B271" i="27"/>
  <c r="I271" i="27"/>
  <c r="J271" i="27"/>
  <c r="K271" i="27"/>
  <c r="L271" i="27"/>
  <c r="M271" i="27"/>
  <c r="N271" i="27"/>
  <c r="P271" i="27"/>
  <c r="Q271" i="27"/>
  <c r="R271" i="27"/>
  <c r="S271" i="27"/>
  <c r="T271" i="27"/>
  <c r="U271" i="27"/>
  <c r="V271" i="27"/>
  <c r="W271" i="27"/>
  <c r="A272" i="27"/>
  <c r="B272" i="27"/>
  <c r="I272" i="27"/>
  <c r="J272" i="27"/>
  <c r="K272" i="27"/>
  <c r="L272" i="27"/>
  <c r="M272" i="27"/>
  <c r="N272" i="27"/>
  <c r="P272" i="27"/>
  <c r="Q272" i="27"/>
  <c r="R272" i="27"/>
  <c r="S272" i="27"/>
  <c r="T272" i="27"/>
  <c r="U272" i="27"/>
  <c r="V272" i="27"/>
  <c r="W272" i="27"/>
  <c r="A273" i="27"/>
  <c r="B273" i="27"/>
  <c r="I273" i="27"/>
  <c r="J273" i="27"/>
  <c r="K273" i="27"/>
  <c r="L273" i="27"/>
  <c r="M273" i="27"/>
  <c r="N273" i="27"/>
  <c r="P273" i="27"/>
  <c r="Q273" i="27"/>
  <c r="R273" i="27"/>
  <c r="S273" i="27"/>
  <c r="T273" i="27"/>
  <c r="U273" i="27"/>
  <c r="V273" i="27"/>
  <c r="W273" i="27"/>
  <c r="A274" i="27"/>
  <c r="B274" i="27"/>
  <c r="I274" i="27"/>
  <c r="J274" i="27"/>
  <c r="K274" i="27"/>
  <c r="L274" i="27"/>
  <c r="M274" i="27"/>
  <c r="N274" i="27"/>
  <c r="P274" i="27"/>
  <c r="Q274" i="27"/>
  <c r="R274" i="27"/>
  <c r="S274" i="27"/>
  <c r="T274" i="27"/>
  <c r="U274" i="27"/>
  <c r="V274" i="27"/>
  <c r="W274" i="27"/>
  <c r="A275" i="27"/>
  <c r="B275" i="27"/>
  <c r="I275" i="27"/>
  <c r="J275" i="27"/>
  <c r="K275" i="27"/>
  <c r="L275" i="27"/>
  <c r="M275" i="27"/>
  <c r="N275" i="27"/>
  <c r="P275" i="27"/>
  <c r="Q275" i="27"/>
  <c r="R275" i="27"/>
  <c r="S275" i="27"/>
  <c r="T275" i="27"/>
  <c r="U275" i="27"/>
  <c r="V275" i="27"/>
  <c r="W275" i="27"/>
  <c r="A276" i="27"/>
  <c r="B276" i="27"/>
  <c r="I276" i="27"/>
  <c r="J276" i="27"/>
  <c r="K276" i="27"/>
  <c r="L276" i="27"/>
  <c r="M276" i="27"/>
  <c r="N276" i="27"/>
  <c r="P276" i="27"/>
  <c r="Q276" i="27"/>
  <c r="R276" i="27"/>
  <c r="S276" i="27"/>
  <c r="T276" i="27"/>
  <c r="U276" i="27"/>
  <c r="V276" i="27"/>
  <c r="W276" i="27"/>
  <c r="A277" i="27"/>
  <c r="B277" i="27"/>
  <c r="I277" i="27"/>
  <c r="J277" i="27"/>
  <c r="K277" i="27"/>
  <c r="L277" i="27"/>
  <c r="M277" i="27"/>
  <c r="N277" i="27"/>
  <c r="P277" i="27"/>
  <c r="Q277" i="27"/>
  <c r="R277" i="27"/>
  <c r="S277" i="27"/>
  <c r="T277" i="27"/>
  <c r="U277" i="27"/>
  <c r="V277" i="27"/>
  <c r="W277" i="27"/>
  <c r="A278" i="27"/>
  <c r="B278" i="27"/>
  <c r="I278" i="27"/>
  <c r="J278" i="27"/>
  <c r="K278" i="27"/>
  <c r="L278" i="27"/>
  <c r="M278" i="27"/>
  <c r="N278" i="27"/>
  <c r="P278" i="27"/>
  <c r="Q278" i="27"/>
  <c r="R278" i="27"/>
  <c r="S278" i="27"/>
  <c r="T278" i="27"/>
  <c r="U278" i="27"/>
  <c r="V278" i="27"/>
  <c r="W278" i="27"/>
  <c r="A279" i="27"/>
  <c r="B279" i="27"/>
  <c r="I279" i="27"/>
  <c r="J279" i="27"/>
  <c r="K279" i="27"/>
  <c r="L279" i="27"/>
  <c r="M279" i="27"/>
  <c r="N279" i="27"/>
  <c r="P279" i="27"/>
  <c r="Q279" i="27"/>
  <c r="R279" i="27"/>
  <c r="S279" i="27"/>
  <c r="T279" i="27"/>
  <c r="U279" i="27"/>
  <c r="V279" i="27"/>
  <c r="W279" i="27"/>
  <c r="A280" i="27"/>
  <c r="B280" i="27"/>
  <c r="I280" i="27"/>
  <c r="J280" i="27"/>
  <c r="K280" i="27"/>
  <c r="L280" i="27"/>
  <c r="M280" i="27"/>
  <c r="N280" i="27"/>
  <c r="P280" i="27"/>
  <c r="Q280" i="27"/>
  <c r="R280" i="27"/>
  <c r="S280" i="27"/>
  <c r="T280" i="27"/>
  <c r="U280" i="27"/>
  <c r="V280" i="27"/>
  <c r="W280" i="27"/>
  <c r="A281" i="27"/>
  <c r="B281" i="27"/>
  <c r="I281" i="27"/>
  <c r="J281" i="27"/>
  <c r="K281" i="27"/>
  <c r="L281" i="27"/>
  <c r="M281" i="27"/>
  <c r="N281" i="27"/>
  <c r="P281" i="27"/>
  <c r="Q281" i="27"/>
  <c r="R281" i="27"/>
  <c r="S281" i="27"/>
  <c r="T281" i="27"/>
  <c r="U281" i="27"/>
  <c r="V281" i="27"/>
  <c r="W281" i="27"/>
  <c r="A282" i="27"/>
  <c r="B282" i="27"/>
  <c r="I282" i="27"/>
  <c r="J282" i="27"/>
  <c r="K282" i="27"/>
  <c r="L282" i="27"/>
  <c r="M282" i="27"/>
  <c r="N282" i="27"/>
  <c r="P282" i="27"/>
  <c r="Q282" i="27"/>
  <c r="R282" i="27"/>
  <c r="S282" i="27"/>
  <c r="T282" i="27"/>
  <c r="U282" i="27"/>
  <c r="V282" i="27"/>
  <c r="W282" i="27"/>
  <c r="A283" i="27"/>
  <c r="B283" i="27"/>
  <c r="I283" i="27"/>
  <c r="J283" i="27"/>
  <c r="K283" i="27"/>
  <c r="L283" i="27"/>
  <c r="M283" i="27"/>
  <c r="N283" i="27"/>
  <c r="P283" i="27"/>
  <c r="Q283" i="27"/>
  <c r="R283" i="27"/>
  <c r="S283" i="27"/>
  <c r="T283" i="27"/>
  <c r="U283" i="27"/>
  <c r="V283" i="27"/>
  <c r="W283" i="27"/>
  <c r="A284" i="27"/>
  <c r="B284" i="27"/>
  <c r="I284" i="27"/>
  <c r="J284" i="27"/>
  <c r="K284" i="27"/>
  <c r="L284" i="27"/>
  <c r="M284" i="27"/>
  <c r="N284" i="27"/>
  <c r="P284" i="27"/>
  <c r="Q284" i="27"/>
  <c r="R284" i="27"/>
  <c r="S284" i="27"/>
  <c r="T284" i="27"/>
  <c r="U284" i="27"/>
  <c r="V284" i="27"/>
  <c r="W284" i="27"/>
  <c r="A285" i="27"/>
  <c r="B285" i="27"/>
  <c r="I285" i="27"/>
  <c r="J285" i="27"/>
  <c r="K285" i="27"/>
  <c r="L285" i="27"/>
  <c r="M285" i="27"/>
  <c r="N285" i="27"/>
  <c r="P285" i="27"/>
  <c r="Q285" i="27"/>
  <c r="R285" i="27"/>
  <c r="S285" i="27"/>
  <c r="T285" i="27"/>
  <c r="U285" i="27"/>
  <c r="V285" i="27"/>
  <c r="W285" i="27"/>
  <c r="A286" i="27"/>
  <c r="B286" i="27"/>
  <c r="I286" i="27"/>
  <c r="J286" i="27"/>
  <c r="K286" i="27"/>
  <c r="L286" i="27"/>
  <c r="M286" i="27"/>
  <c r="N286" i="27"/>
  <c r="P286" i="27"/>
  <c r="Q286" i="27"/>
  <c r="R286" i="27"/>
  <c r="S286" i="27"/>
  <c r="T286" i="27"/>
  <c r="U286" i="27"/>
  <c r="V286" i="27"/>
  <c r="W286" i="27"/>
  <c r="A287" i="27"/>
  <c r="B287" i="27"/>
  <c r="I287" i="27"/>
  <c r="J287" i="27"/>
  <c r="K287" i="27"/>
  <c r="L287" i="27"/>
  <c r="M287" i="27"/>
  <c r="N287" i="27"/>
  <c r="P287" i="27"/>
  <c r="Q287" i="27"/>
  <c r="R287" i="27"/>
  <c r="S287" i="27"/>
  <c r="T287" i="27"/>
  <c r="U287" i="27"/>
  <c r="V287" i="27"/>
  <c r="W287" i="27"/>
  <c r="A288" i="27"/>
  <c r="B288" i="27"/>
  <c r="I288" i="27"/>
  <c r="J288" i="27"/>
  <c r="K288" i="27"/>
  <c r="L288" i="27"/>
  <c r="M288" i="27"/>
  <c r="N288" i="27"/>
  <c r="P288" i="27"/>
  <c r="Q288" i="27"/>
  <c r="R288" i="27"/>
  <c r="S288" i="27"/>
  <c r="T288" i="27"/>
  <c r="U288" i="27"/>
  <c r="V288" i="27"/>
  <c r="W288" i="27"/>
  <c r="A289" i="27"/>
  <c r="B289" i="27"/>
  <c r="I289" i="27"/>
  <c r="J289" i="27"/>
  <c r="K289" i="27"/>
  <c r="L289" i="27"/>
  <c r="M289" i="27"/>
  <c r="N289" i="27"/>
  <c r="P289" i="27"/>
  <c r="Q289" i="27"/>
  <c r="R289" i="27"/>
  <c r="S289" i="27"/>
  <c r="T289" i="27"/>
  <c r="U289" i="27"/>
  <c r="V289" i="27"/>
  <c r="W289" i="27"/>
  <c r="A290" i="27"/>
  <c r="B290" i="27"/>
  <c r="I290" i="27"/>
  <c r="J290" i="27"/>
  <c r="K290" i="27"/>
  <c r="L290" i="27"/>
  <c r="M290" i="27"/>
  <c r="N290" i="27"/>
  <c r="P290" i="27"/>
  <c r="Q290" i="27"/>
  <c r="R290" i="27"/>
  <c r="S290" i="27"/>
  <c r="T290" i="27"/>
  <c r="U290" i="27"/>
  <c r="V290" i="27"/>
  <c r="W290" i="27"/>
  <c r="A291" i="27"/>
  <c r="B291" i="27"/>
  <c r="I291" i="27"/>
  <c r="J291" i="27"/>
  <c r="K291" i="27"/>
  <c r="L291" i="27"/>
  <c r="M291" i="27"/>
  <c r="N291" i="27"/>
  <c r="P291" i="27"/>
  <c r="Q291" i="27"/>
  <c r="R291" i="27"/>
  <c r="S291" i="27"/>
  <c r="T291" i="27"/>
  <c r="U291" i="27"/>
  <c r="V291" i="27"/>
  <c r="W291" i="27"/>
  <c r="A292" i="27"/>
  <c r="B292" i="27"/>
  <c r="I292" i="27"/>
  <c r="J292" i="27"/>
  <c r="K292" i="27"/>
  <c r="L292" i="27"/>
  <c r="M292" i="27"/>
  <c r="N292" i="27"/>
  <c r="P292" i="27"/>
  <c r="Q292" i="27"/>
  <c r="R292" i="27"/>
  <c r="S292" i="27"/>
  <c r="T292" i="27"/>
  <c r="U292" i="27"/>
  <c r="V292" i="27"/>
  <c r="W292" i="27"/>
  <c r="A293" i="27"/>
  <c r="B293" i="27"/>
  <c r="I293" i="27"/>
  <c r="J293" i="27"/>
  <c r="K293" i="27"/>
  <c r="L293" i="27"/>
  <c r="M293" i="27"/>
  <c r="N293" i="27"/>
  <c r="P293" i="27"/>
  <c r="Q293" i="27"/>
  <c r="R293" i="27"/>
  <c r="S293" i="27"/>
  <c r="T293" i="27"/>
  <c r="U293" i="27"/>
  <c r="V293" i="27"/>
  <c r="W293" i="27"/>
  <c r="A294" i="27"/>
  <c r="B294" i="27"/>
  <c r="I294" i="27"/>
  <c r="J294" i="27"/>
  <c r="K294" i="27"/>
  <c r="L294" i="27"/>
  <c r="M294" i="27"/>
  <c r="N294" i="27"/>
  <c r="P294" i="27"/>
  <c r="Q294" i="27"/>
  <c r="R294" i="27"/>
  <c r="S294" i="27"/>
  <c r="T294" i="27"/>
  <c r="U294" i="27"/>
  <c r="V294" i="27"/>
  <c r="W294" i="27"/>
  <c r="A295" i="27"/>
  <c r="B295" i="27"/>
  <c r="I295" i="27"/>
  <c r="J295" i="27"/>
  <c r="K295" i="27"/>
  <c r="L295" i="27"/>
  <c r="M295" i="27"/>
  <c r="N295" i="27"/>
  <c r="P295" i="27"/>
  <c r="Q295" i="27"/>
  <c r="R295" i="27"/>
  <c r="S295" i="27"/>
  <c r="T295" i="27"/>
  <c r="U295" i="27"/>
  <c r="V295" i="27"/>
  <c r="W295" i="27"/>
  <c r="A296" i="27"/>
  <c r="B296" i="27"/>
  <c r="I296" i="27"/>
  <c r="J296" i="27"/>
  <c r="K296" i="27"/>
  <c r="L296" i="27"/>
  <c r="M296" i="27"/>
  <c r="N296" i="27"/>
  <c r="P296" i="27"/>
  <c r="Q296" i="27"/>
  <c r="R296" i="27"/>
  <c r="S296" i="27"/>
  <c r="T296" i="27"/>
  <c r="U296" i="27"/>
  <c r="V296" i="27"/>
  <c r="W296" i="27"/>
  <c r="A297" i="27"/>
  <c r="B297" i="27"/>
  <c r="I297" i="27"/>
  <c r="J297" i="27"/>
  <c r="K297" i="27"/>
  <c r="L297" i="27"/>
  <c r="M297" i="27"/>
  <c r="N297" i="27"/>
  <c r="P297" i="27"/>
  <c r="Q297" i="27"/>
  <c r="R297" i="27"/>
  <c r="S297" i="27"/>
  <c r="T297" i="27"/>
  <c r="U297" i="27"/>
  <c r="V297" i="27"/>
  <c r="W297" i="27"/>
  <c r="A298" i="27"/>
  <c r="B298" i="27"/>
  <c r="I298" i="27"/>
  <c r="J298" i="27"/>
  <c r="K298" i="27"/>
  <c r="L298" i="27"/>
  <c r="M298" i="27"/>
  <c r="N298" i="27"/>
  <c r="P298" i="27"/>
  <c r="Q298" i="27"/>
  <c r="R298" i="27"/>
  <c r="S298" i="27"/>
  <c r="T298" i="27"/>
  <c r="U298" i="27"/>
  <c r="V298" i="27"/>
  <c r="W298" i="27"/>
  <c r="A299" i="27"/>
  <c r="B299" i="27"/>
  <c r="I299" i="27"/>
  <c r="J299" i="27"/>
  <c r="K299" i="27"/>
  <c r="L299" i="27"/>
  <c r="M299" i="27"/>
  <c r="N299" i="27"/>
  <c r="P299" i="27"/>
  <c r="Q299" i="27"/>
  <c r="R299" i="27"/>
  <c r="S299" i="27"/>
  <c r="T299" i="27"/>
  <c r="U299" i="27"/>
  <c r="V299" i="27"/>
  <c r="W299" i="27"/>
  <c r="A300" i="27"/>
  <c r="B300" i="27"/>
  <c r="I300" i="27"/>
  <c r="J300" i="27"/>
  <c r="K300" i="27"/>
  <c r="L300" i="27"/>
  <c r="M300" i="27"/>
  <c r="N300" i="27"/>
  <c r="P300" i="27"/>
  <c r="Q300" i="27"/>
  <c r="R300" i="27"/>
  <c r="S300" i="27"/>
  <c r="T300" i="27"/>
  <c r="U300" i="27"/>
  <c r="V300" i="27"/>
  <c r="W300" i="27"/>
  <c r="A301" i="27"/>
  <c r="B301" i="27"/>
  <c r="I301" i="27"/>
  <c r="J301" i="27"/>
  <c r="K301" i="27"/>
  <c r="L301" i="27"/>
  <c r="M301" i="27"/>
  <c r="N301" i="27"/>
  <c r="P301" i="27"/>
  <c r="Q301" i="27"/>
  <c r="R301" i="27"/>
  <c r="S301" i="27"/>
  <c r="T301" i="27"/>
  <c r="U301" i="27"/>
  <c r="V301" i="27"/>
  <c r="W301" i="27"/>
  <c r="A302" i="27"/>
  <c r="B302" i="27"/>
  <c r="I302" i="27"/>
  <c r="J302" i="27"/>
  <c r="K302" i="27"/>
  <c r="L302" i="27"/>
  <c r="M302" i="27"/>
  <c r="N302" i="27"/>
  <c r="P302" i="27"/>
  <c r="Q302" i="27"/>
  <c r="R302" i="27"/>
  <c r="S302" i="27"/>
  <c r="T302" i="27"/>
  <c r="U302" i="27"/>
  <c r="V302" i="27"/>
  <c r="W302" i="27"/>
  <c r="A303" i="27"/>
  <c r="B303" i="27"/>
  <c r="I303" i="27"/>
  <c r="J303" i="27"/>
  <c r="K303" i="27"/>
  <c r="L303" i="27"/>
  <c r="M303" i="27"/>
  <c r="N303" i="27"/>
  <c r="P303" i="27"/>
  <c r="Q303" i="27"/>
  <c r="R303" i="27"/>
  <c r="S303" i="27"/>
  <c r="T303" i="27"/>
  <c r="U303" i="27"/>
  <c r="V303" i="27"/>
  <c r="W303" i="27"/>
  <c r="A304" i="27"/>
  <c r="B304" i="27"/>
  <c r="I304" i="27"/>
  <c r="J304" i="27"/>
  <c r="K304" i="27"/>
  <c r="L304" i="27"/>
  <c r="M304" i="27"/>
  <c r="N304" i="27"/>
  <c r="P304" i="27"/>
  <c r="Q304" i="27"/>
  <c r="R304" i="27"/>
  <c r="S304" i="27"/>
  <c r="T304" i="27"/>
  <c r="U304" i="27"/>
  <c r="V304" i="27"/>
  <c r="W304" i="27"/>
  <c r="A305" i="27"/>
  <c r="B305" i="27"/>
  <c r="I305" i="27"/>
  <c r="J305" i="27"/>
  <c r="K305" i="27"/>
  <c r="L305" i="27"/>
  <c r="M305" i="27"/>
  <c r="N305" i="27"/>
  <c r="P305" i="27"/>
  <c r="Q305" i="27"/>
  <c r="R305" i="27"/>
  <c r="S305" i="27"/>
  <c r="T305" i="27"/>
  <c r="U305" i="27"/>
  <c r="V305" i="27"/>
  <c r="W305" i="27"/>
  <c r="A306" i="27"/>
  <c r="B306" i="27"/>
  <c r="I306" i="27"/>
  <c r="J306" i="27"/>
  <c r="K306" i="27"/>
  <c r="L306" i="27"/>
  <c r="M306" i="27"/>
  <c r="N306" i="27"/>
  <c r="P306" i="27"/>
  <c r="Q306" i="27"/>
  <c r="R306" i="27"/>
  <c r="S306" i="27"/>
  <c r="T306" i="27"/>
  <c r="U306" i="27"/>
  <c r="V306" i="27"/>
  <c r="W306" i="27"/>
  <c r="A307" i="27"/>
  <c r="B307" i="27"/>
  <c r="I307" i="27"/>
  <c r="J307" i="27"/>
  <c r="K307" i="27"/>
  <c r="L307" i="27"/>
  <c r="M307" i="27"/>
  <c r="N307" i="27"/>
  <c r="P307" i="27"/>
  <c r="Q307" i="27"/>
  <c r="R307" i="27"/>
  <c r="S307" i="27"/>
  <c r="T307" i="27"/>
  <c r="U307" i="27"/>
  <c r="V307" i="27"/>
  <c r="W307" i="27"/>
  <c r="A308" i="27"/>
  <c r="B308" i="27"/>
  <c r="I308" i="27"/>
  <c r="J308" i="27"/>
  <c r="K308" i="27"/>
  <c r="L308" i="27"/>
  <c r="M308" i="27"/>
  <c r="N308" i="27"/>
  <c r="P308" i="27"/>
  <c r="Q308" i="27"/>
  <c r="R308" i="27"/>
  <c r="S308" i="27"/>
  <c r="T308" i="27"/>
  <c r="U308" i="27"/>
  <c r="V308" i="27"/>
  <c r="W308" i="27"/>
  <c r="A309" i="27"/>
  <c r="B309" i="27"/>
  <c r="I309" i="27"/>
  <c r="J309" i="27"/>
  <c r="K309" i="27"/>
  <c r="L309" i="27"/>
  <c r="M309" i="27"/>
  <c r="N309" i="27"/>
  <c r="P309" i="27"/>
  <c r="Q309" i="27"/>
  <c r="R309" i="27"/>
  <c r="S309" i="27"/>
  <c r="T309" i="27"/>
  <c r="U309" i="27"/>
  <c r="V309" i="27"/>
  <c r="W309" i="27"/>
  <c r="A310" i="27"/>
  <c r="B310" i="27"/>
  <c r="I310" i="27"/>
  <c r="J310" i="27"/>
  <c r="K310" i="27"/>
  <c r="L310" i="27"/>
  <c r="M310" i="27"/>
  <c r="N310" i="27"/>
  <c r="P310" i="27"/>
  <c r="Q310" i="27"/>
  <c r="R310" i="27"/>
  <c r="S310" i="27"/>
  <c r="T310" i="27"/>
  <c r="U310" i="27"/>
  <c r="V310" i="27"/>
  <c r="W310" i="27"/>
  <c r="A311" i="27"/>
  <c r="B311" i="27"/>
  <c r="I311" i="27"/>
  <c r="J311" i="27"/>
  <c r="K311" i="27"/>
  <c r="L311" i="27"/>
  <c r="M311" i="27"/>
  <c r="N311" i="27"/>
  <c r="P311" i="27"/>
  <c r="Q311" i="27"/>
  <c r="R311" i="27"/>
  <c r="S311" i="27"/>
  <c r="T311" i="27"/>
  <c r="U311" i="27"/>
  <c r="V311" i="27"/>
  <c r="W311" i="27"/>
  <c r="A312" i="27"/>
  <c r="B312" i="27"/>
  <c r="I312" i="27"/>
  <c r="J312" i="27"/>
  <c r="K312" i="27"/>
  <c r="L312" i="27"/>
  <c r="M312" i="27"/>
  <c r="N312" i="27"/>
  <c r="P312" i="27"/>
  <c r="Q312" i="27"/>
  <c r="R312" i="27"/>
  <c r="S312" i="27"/>
  <c r="T312" i="27"/>
  <c r="U312" i="27"/>
  <c r="V312" i="27"/>
  <c r="W312" i="27"/>
  <c r="A313" i="27"/>
  <c r="B313" i="27"/>
  <c r="I313" i="27"/>
  <c r="J313" i="27"/>
  <c r="K313" i="27"/>
  <c r="L313" i="27"/>
  <c r="M313" i="27"/>
  <c r="N313" i="27"/>
  <c r="P313" i="27"/>
  <c r="Q313" i="27"/>
  <c r="R313" i="27"/>
  <c r="S313" i="27"/>
  <c r="T313" i="27"/>
  <c r="U313" i="27"/>
  <c r="V313" i="27"/>
  <c r="W313" i="27"/>
  <c r="A314" i="27"/>
  <c r="B314" i="27"/>
  <c r="I314" i="27"/>
  <c r="J314" i="27"/>
  <c r="K314" i="27"/>
  <c r="L314" i="27"/>
  <c r="M314" i="27"/>
  <c r="N314" i="27"/>
  <c r="P314" i="27"/>
  <c r="Q314" i="27"/>
  <c r="R314" i="27"/>
  <c r="S314" i="27"/>
  <c r="T314" i="27"/>
  <c r="U314" i="27"/>
  <c r="V314" i="27"/>
  <c r="W314" i="27"/>
  <c r="A315" i="27"/>
  <c r="B315" i="27"/>
  <c r="I315" i="27"/>
  <c r="J315" i="27"/>
  <c r="K315" i="27"/>
  <c r="L315" i="27"/>
  <c r="M315" i="27"/>
  <c r="N315" i="27"/>
  <c r="P315" i="27"/>
  <c r="Q315" i="27"/>
  <c r="R315" i="27"/>
  <c r="S315" i="27"/>
  <c r="T315" i="27"/>
  <c r="U315" i="27"/>
  <c r="V315" i="27"/>
  <c r="W315" i="27"/>
  <c r="A316" i="27"/>
  <c r="B316" i="27"/>
  <c r="I316" i="27"/>
  <c r="J316" i="27"/>
  <c r="K316" i="27"/>
  <c r="L316" i="27"/>
  <c r="M316" i="27"/>
  <c r="N316" i="27"/>
  <c r="P316" i="27"/>
  <c r="Q316" i="27"/>
  <c r="R316" i="27"/>
  <c r="S316" i="27"/>
  <c r="T316" i="27"/>
  <c r="U316" i="27"/>
  <c r="V316" i="27"/>
  <c r="W316" i="27"/>
  <c r="A317" i="27"/>
  <c r="B317" i="27"/>
  <c r="I317" i="27"/>
  <c r="J317" i="27"/>
  <c r="K317" i="27"/>
  <c r="L317" i="27"/>
  <c r="M317" i="27"/>
  <c r="N317" i="27"/>
  <c r="P317" i="27"/>
  <c r="Q317" i="27"/>
  <c r="R317" i="27"/>
  <c r="S317" i="27"/>
  <c r="T317" i="27"/>
  <c r="U317" i="27"/>
  <c r="V317" i="27"/>
  <c r="W317" i="27"/>
  <c r="A318" i="27"/>
  <c r="B318" i="27"/>
  <c r="I318" i="27"/>
  <c r="J318" i="27"/>
  <c r="K318" i="27"/>
  <c r="L318" i="27"/>
  <c r="M318" i="27"/>
  <c r="N318" i="27"/>
  <c r="P318" i="27"/>
  <c r="Q318" i="27"/>
  <c r="R318" i="27"/>
  <c r="S318" i="27"/>
  <c r="T318" i="27"/>
  <c r="U318" i="27"/>
  <c r="V318" i="27"/>
  <c r="W318" i="27"/>
  <c r="A319" i="27"/>
  <c r="B319" i="27"/>
  <c r="I319" i="27"/>
  <c r="J319" i="27"/>
  <c r="K319" i="27"/>
  <c r="L319" i="27"/>
  <c r="M319" i="27"/>
  <c r="N319" i="27"/>
  <c r="P319" i="27"/>
  <c r="Q319" i="27"/>
  <c r="R319" i="27"/>
  <c r="S319" i="27"/>
  <c r="T319" i="27"/>
  <c r="U319" i="27"/>
  <c r="V319" i="27"/>
  <c r="W319" i="27"/>
  <c r="A320" i="27"/>
  <c r="B320" i="27"/>
  <c r="I320" i="27"/>
  <c r="J320" i="27"/>
  <c r="K320" i="27"/>
  <c r="L320" i="27"/>
  <c r="M320" i="27"/>
  <c r="N320" i="27"/>
  <c r="P320" i="27"/>
  <c r="Q320" i="27"/>
  <c r="R320" i="27"/>
  <c r="S320" i="27"/>
  <c r="T320" i="27"/>
  <c r="U320" i="27"/>
  <c r="V320" i="27"/>
  <c r="W320" i="27"/>
  <c r="A321" i="27"/>
  <c r="B321" i="27"/>
  <c r="I321" i="27"/>
  <c r="J321" i="27"/>
  <c r="K321" i="27"/>
  <c r="L321" i="27"/>
  <c r="M321" i="27"/>
  <c r="N321" i="27"/>
  <c r="P321" i="27"/>
  <c r="Q321" i="27"/>
  <c r="R321" i="27"/>
  <c r="S321" i="27"/>
  <c r="T321" i="27"/>
  <c r="U321" i="27"/>
  <c r="V321" i="27"/>
  <c r="W321" i="27"/>
  <c r="A322" i="27"/>
  <c r="B322" i="27"/>
  <c r="I322" i="27"/>
  <c r="J322" i="27"/>
  <c r="K322" i="27"/>
  <c r="L322" i="27"/>
  <c r="M322" i="27"/>
  <c r="N322" i="27"/>
  <c r="P322" i="27"/>
  <c r="Q322" i="27"/>
  <c r="R322" i="27"/>
  <c r="S322" i="27"/>
  <c r="T322" i="27"/>
  <c r="U322" i="27"/>
  <c r="V322" i="27"/>
  <c r="W322" i="27"/>
  <c r="A323" i="27"/>
  <c r="B323" i="27"/>
  <c r="I323" i="27"/>
  <c r="J323" i="27"/>
  <c r="K323" i="27"/>
  <c r="L323" i="27"/>
  <c r="M323" i="27"/>
  <c r="N323" i="27"/>
  <c r="P323" i="27"/>
  <c r="Q323" i="27"/>
  <c r="R323" i="27"/>
  <c r="S323" i="27"/>
  <c r="T323" i="27"/>
  <c r="U323" i="27"/>
  <c r="V323" i="27"/>
  <c r="W323" i="27"/>
  <c r="A324" i="27"/>
  <c r="B324" i="27"/>
  <c r="I324" i="27"/>
  <c r="J324" i="27"/>
  <c r="K324" i="27"/>
  <c r="L324" i="27"/>
  <c r="M324" i="27"/>
  <c r="N324" i="27"/>
  <c r="P324" i="27"/>
  <c r="Q324" i="27"/>
  <c r="R324" i="27"/>
  <c r="S324" i="27"/>
  <c r="T324" i="27"/>
  <c r="U324" i="27"/>
  <c r="V324" i="27"/>
  <c r="W324" i="27"/>
  <c r="A325" i="27"/>
  <c r="B325" i="27"/>
  <c r="I325" i="27"/>
  <c r="J325" i="27"/>
  <c r="K325" i="27"/>
  <c r="L325" i="27"/>
  <c r="M325" i="27"/>
  <c r="N325" i="27"/>
  <c r="P325" i="27"/>
  <c r="Q325" i="27"/>
  <c r="R325" i="27"/>
  <c r="S325" i="27"/>
  <c r="T325" i="27"/>
  <c r="U325" i="27"/>
  <c r="V325" i="27"/>
  <c r="W325" i="27"/>
  <c r="A326" i="27"/>
  <c r="B326" i="27"/>
  <c r="I326" i="27"/>
  <c r="J326" i="27"/>
  <c r="K326" i="27"/>
  <c r="L326" i="27"/>
  <c r="M326" i="27"/>
  <c r="N326" i="27"/>
  <c r="P326" i="27"/>
  <c r="Q326" i="27"/>
  <c r="R326" i="27"/>
  <c r="S326" i="27"/>
  <c r="T326" i="27"/>
  <c r="U326" i="27"/>
  <c r="V326" i="27"/>
  <c r="W326" i="27"/>
  <c r="A327" i="27"/>
  <c r="B327" i="27"/>
  <c r="I327" i="27"/>
  <c r="J327" i="27"/>
  <c r="K327" i="27"/>
  <c r="L327" i="27"/>
  <c r="M327" i="27"/>
  <c r="N327" i="27"/>
  <c r="P327" i="27"/>
  <c r="Q327" i="27"/>
  <c r="R327" i="27"/>
  <c r="S327" i="27"/>
  <c r="T327" i="27"/>
  <c r="U327" i="27"/>
  <c r="V327" i="27"/>
  <c r="W327" i="27"/>
  <c r="A328" i="27"/>
  <c r="B328" i="27"/>
  <c r="I328" i="27"/>
  <c r="J328" i="27"/>
  <c r="K328" i="27"/>
  <c r="L328" i="27"/>
  <c r="M328" i="27"/>
  <c r="N328" i="27"/>
  <c r="P328" i="27"/>
  <c r="Q328" i="27"/>
  <c r="R328" i="27"/>
  <c r="S328" i="27"/>
  <c r="T328" i="27"/>
  <c r="U328" i="27"/>
  <c r="V328" i="27"/>
  <c r="W328" i="27"/>
  <c r="A329" i="27"/>
  <c r="B329" i="27"/>
  <c r="I329" i="27"/>
  <c r="J329" i="27"/>
  <c r="K329" i="27"/>
  <c r="L329" i="27"/>
  <c r="M329" i="27"/>
  <c r="N329" i="27"/>
  <c r="P329" i="27"/>
  <c r="Q329" i="27"/>
  <c r="R329" i="27"/>
  <c r="S329" i="27"/>
  <c r="T329" i="27"/>
  <c r="U329" i="27"/>
  <c r="V329" i="27"/>
  <c r="W329" i="27"/>
  <c r="A330" i="27"/>
  <c r="B330" i="27"/>
  <c r="I330" i="27"/>
  <c r="J330" i="27"/>
  <c r="K330" i="27"/>
  <c r="L330" i="27"/>
  <c r="M330" i="27"/>
  <c r="N330" i="27"/>
  <c r="P330" i="27"/>
  <c r="Q330" i="27"/>
  <c r="R330" i="27"/>
  <c r="S330" i="27"/>
  <c r="T330" i="27"/>
  <c r="U330" i="27"/>
  <c r="V330" i="27"/>
  <c r="W330" i="27"/>
  <c r="A331" i="27"/>
  <c r="B331" i="27"/>
  <c r="I331" i="27"/>
  <c r="J331" i="27"/>
  <c r="K331" i="27"/>
  <c r="L331" i="27"/>
  <c r="M331" i="27"/>
  <c r="N331" i="27"/>
  <c r="P331" i="27"/>
  <c r="Q331" i="27"/>
  <c r="R331" i="27"/>
  <c r="S331" i="27"/>
  <c r="T331" i="27"/>
  <c r="U331" i="27"/>
  <c r="V331" i="27"/>
  <c r="W331" i="27"/>
  <c r="A332" i="27"/>
  <c r="B332" i="27"/>
  <c r="I332" i="27"/>
  <c r="J332" i="27"/>
  <c r="K332" i="27"/>
  <c r="L332" i="27"/>
  <c r="M332" i="27"/>
  <c r="N332" i="27"/>
  <c r="P332" i="27"/>
  <c r="Q332" i="27"/>
  <c r="R332" i="27"/>
  <c r="S332" i="27"/>
  <c r="T332" i="27"/>
  <c r="U332" i="27"/>
  <c r="V332" i="27"/>
  <c r="W332" i="27"/>
  <c r="A333" i="27"/>
  <c r="B333" i="27"/>
  <c r="I333" i="27"/>
  <c r="J333" i="27"/>
  <c r="K333" i="27"/>
  <c r="L333" i="27"/>
  <c r="M333" i="27"/>
  <c r="N333" i="27"/>
  <c r="P333" i="27"/>
  <c r="Q333" i="27"/>
  <c r="R333" i="27"/>
  <c r="S333" i="27"/>
  <c r="T333" i="27"/>
  <c r="U333" i="27"/>
  <c r="V333" i="27"/>
  <c r="W333" i="27"/>
  <c r="A334" i="27"/>
  <c r="B334" i="27"/>
  <c r="I334" i="27"/>
  <c r="J334" i="27"/>
  <c r="K334" i="27"/>
  <c r="L334" i="27"/>
  <c r="M334" i="27"/>
  <c r="N334" i="27"/>
  <c r="P334" i="27"/>
  <c r="Q334" i="27"/>
  <c r="R334" i="27"/>
  <c r="S334" i="27"/>
  <c r="T334" i="27"/>
  <c r="U334" i="27"/>
  <c r="V334" i="27"/>
  <c r="W334" i="27"/>
  <c r="A335" i="27"/>
  <c r="B335" i="27"/>
  <c r="I335" i="27"/>
  <c r="J335" i="27"/>
  <c r="K335" i="27"/>
  <c r="L335" i="27"/>
  <c r="M335" i="27"/>
  <c r="N335" i="27"/>
  <c r="P335" i="27"/>
  <c r="Q335" i="27"/>
  <c r="R335" i="27"/>
  <c r="S335" i="27"/>
  <c r="T335" i="27"/>
  <c r="U335" i="27"/>
  <c r="V335" i="27"/>
  <c r="W335" i="27"/>
  <c r="A336" i="27"/>
  <c r="B336" i="27"/>
  <c r="I336" i="27"/>
  <c r="J336" i="27"/>
  <c r="K336" i="27"/>
  <c r="L336" i="27"/>
  <c r="M336" i="27"/>
  <c r="N336" i="27"/>
  <c r="P336" i="27"/>
  <c r="Q336" i="27"/>
  <c r="R336" i="27"/>
  <c r="S336" i="27"/>
  <c r="T336" i="27"/>
  <c r="U336" i="27"/>
  <c r="V336" i="27"/>
  <c r="W336" i="27"/>
  <c r="A337" i="27"/>
  <c r="B337" i="27"/>
  <c r="I337" i="27"/>
  <c r="J337" i="27"/>
  <c r="K337" i="27"/>
  <c r="L337" i="27"/>
  <c r="M337" i="27"/>
  <c r="N337" i="27"/>
  <c r="P337" i="27"/>
  <c r="Q337" i="27"/>
  <c r="R337" i="27"/>
  <c r="S337" i="27"/>
  <c r="T337" i="27"/>
  <c r="U337" i="27"/>
  <c r="V337" i="27"/>
  <c r="W337" i="27"/>
  <c r="A338" i="27"/>
  <c r="B338" i="27"/>
  <c r="I338" i="27"/>
  <c r="J338" i="27"/>
  <c r="K338" i="27"/>
  <c r="L338" i="27"/>
  <c r="M338" i="27"/>
  <c r="N338" i="27"/>
  <c r="P338" i="27"/>
  <c r="Q338" i="27"/>
  <c r="R338" i="27"/>
  <c r="S338" i="27"/>
  <c r="T338" i="27"/>
  <c r="U338" i="27"/>
  <c r="V338" i="27"/>
  <c r="W338" i="27"/>
  <c r="A339" i="27"/>
  <c r="B339" i="27"/>
  <c r="I339" i="27"/>
  <c r="J339" i="27"/>
  <c r="K339" i="27"/>
  <c r="L339" i="27"/>
  <c r="M339" i="27"/>
  <c r="N339" i="27"/>
  <c r="P339" i="27"/>
  <c r="Q339" i="27"/>
  <c r="R339" i="27"/>
  <c r="S339" i="27"/>
  <c r="T339" i="27"/>
  <c r="U339" i="27"/>
  <c r="V339" i="27"/>
  <c r="W339" i="27"/>
  <c r="A340" i="27"/>
  <c r="B340" i="27"/>
  <c r="I340" i="27"/>
  <c r="J340" i="27"/>
  <c r="K340" i="27"/>
  <c r="L340" i="27"/>
  <c r="M340" i="27"/>
  <c r="N340" i="27"/>
  <c r="P340" i="27"/>
  <c r="Q340" i="27"/>
  <c r="R340" i="27"/>
  <c r="S340" i="27"/>
  <c r="T340" i="27"/>
  <c r="U340" i="27"/>
  <c r="V340" i="27"/>
  <c r="W340" i="27"/>
  <c r="A341" i="27"/>
  <c r="B341" i="27"/>
  <c r="I341" i="27"/>
  <c r="J341" i="27"/>
  <c r="K341" i="27"/>
  <c r="L341" i="27"/>
  <c r="M341" i="27"/>
  <c r="N341" i="27"/>
  <c r="P341" i="27"/>
  <c r="Q341" i="27"/>
  <c r="R341" i="27"/>
  <c r="S341" i="27"/>
  <c r="T341" i="27"/>
  <c r="U341" i="27"/>
  <c r="V341" i="27"/>
  <c r="W341" i="27"/>
  <c r="A342" i="27"/>
  <c r="B342" i="27"/>
  <c r="I342" i="27"/>
  <c r="J342" i="27"/>
  <c r="K342" i="27"/>
  <c r="L342" i="27"/>
  <c r="M342" i="27"/>
  <c r="N342" i="27"/>
  <c r="P342" i="27"/>
  <c r="Q342" i="27"/>
  <c r="R342" i="27"/>
  <c r="S342" i="27"/>
  <c r="T342" i="27"/>
  <c r="U342" i="27"/>
  <c r="V342" i="27"/>
  <c r="W342" i="27"/>
  <c r="A343" i="27"/>
  <c r="B343" i="27"/>
  <c r="I343" i="27"/>
  <c r="J343" i="27"/>
  <c r="K343" i="27"/>
  <c r="L343" i="27"/>
  <c r="M343" i="27"/>
  <c r="N343" i="27"/>
  <c r="P343" i="27"/>
  <c r="Q343" i="27"/>
  <c r="R343" i="27"/>
  <c r="S343" i="27"/>
  <c r="T343" i="27"/>
  <c r="U343" i="27"/>
  <c r="V343" i="27"/>
  <c r="W343" i="27"/>
  <c r="A344" i="27"/>
  <c r="B344" i="27"/>
  <c r="I344" i="27"/>
  <c r="J344" i="27"/>
  <c r="K344" i="27"/>
  <c r="L344" i="27"/>
  <c r="M344" i="27"/>
  <c r="N344" i="27"/>
  <c r="P344" i="27"/>
  <c r="Q344" i="27"/>
  <c r="R344" i="27"/>
  <c r="S344" i="27"/>
  <c r="T344" i="27"/>
  <c r="U344" i="27"/>
  <c r="V344" i="27"/>
  <c r="W344" i="27"/>
  <c r="A345" i="27"/>
  <c r="B345" i="27"/>
  <c r="I345" i="27"/>
  <c r="J345" i="27"/>
  <c r="K345" i="27"/>
  <c r="L345" i="27"/>
  <c r="M345" i="27"/>
  <c r="N345" i="27"/>
  <c r="P345" i="27"/>
  <c r="Q345" i="27"/>
  <c r="R345" i="27"/>
  <c r="S345" i="27"/>
  <c r="T345" i="27"/>
  <c r="U345" i="27"/>
  <c r="V345" i="27"/>
  <c r="W345" i="27"/>
  <c r="A346" i="27"/>
  <c r="B346" i="27"/>
  <c r="I346" i="27"/>
  <c r="J346" i="27"/>
  <c r="K346" i="27"/>
  <c r="L346" i="27"/>
  <c r="M346" i="27"/>
  <c r="N346" i="27"/>
  <c r="P346" i="27"/>
  <c r="Q346" i="27"/>
  <c r="R346" i="27"/>
  <c r="S346" i="27"/>
  <c r="T346" i="27"/>
  <c r="U346" i="27"/>
  <c r="V346" i="27"/>
  <c r="W346" i="27"/>
  <c r="A347" i="27"/>
  <c r="B347" i="27"/>
  <c r="I347" i="27"/>
  <c r="J347" i="27"/>
  <c r="K347" i="27"/>
  <c r="L347" i="27"/>
  <c r="M347" i="27"/>
  <c r="N347" i="27"/>
  <c r="P347" i="27"/>
  <c r="Q347" i="27"/>
  <c r="R347" i="27"/>
  <c r="S347" i="27"/>
  <c r="T347" i="27"/>
  <c r="U347" i="27"/>
  <c r="V347" i="27"/>
  <c r="W347" i="27"/>
  <c r="A348" i="27"/>
  <c r="B348" i="27"/>
  <c r="I348" i="27"/>
  <c r="J348" i="27"/>
  <c r="K348" i="27"/>
  <c r="L348" i="27"/>
  <c r="M348" i="27"/>
  <c r="N348" i="27"/>
  <c r="P348" i="27"/>
  <c r="Q348" i="27"/>
  <c r="R348" i="27"/>
  <c r="S348" i="27"/>
  <c r="T348" i="27"/>
  <c r="U348" i="27"/>
  <c r="V348" i="27"/>
  <c r="W348" i="27"/>
  <c r="A349" i="27"/>
  <c r="B349" i="27"/>
  <c r="I349" i="27"/>
  <c r="J349" i="27"/>
  <c r="K349" i="27"/>
  <c r="L349" i="27"/>
  <c r="M349" i="27"/>
  <c r="N349" i="27"/>
  <c r="P349" i="27"/>
  <c r="Q349" i="27"/>
  <c r="R349" i="27"/>
  <c r="S349" i="27"/>
  <c r="T349" i="27"/>
  <c r="U349" i="27"/>
  <c r="V349" i="27"/>
  <c r="W349" i="27"/>
  <c r="A350" i="27"/>
  <c r="B350" i="27"/>
  <c r="I350" i="27"/>
  <c r="J350" i="27"/>
  <c r="K350" i="27"/>
  <c r="L350" i="27"/>
  <c r="M350" i="27"/>
  <c r="N350" i="27"/>
  <c r="P350" i="27"/>
  <c r="Q350" i="27"/>
  <c r="R350" i="27"/>
  <c r="S350" i="27"/>
  <c r="T350" i="27"/>
  <c r="U350" i="27"/>
  <c r="V350" i="27"/>
  <c r="W350" i="27"/>
  <c r="A351" i="27"/>
  <c r="B351" i="27"/>
  <c r="I351" i="27"/>
  <c r="J351" i="27"/>
  <c r="K351" i="27"/>
  <c r="L351" i="27"/>
  <c r="M351" i="27"/>
  <c r="N351" i="27"/>
  <c r="P351" i="27"/>
  <c r="Q351" i="27"/>
  <c r="R351" i="27"/>
  <c r="S351" i="27"/>
  <c r="T351" i="27"/>
  <c r="U351" i="27"/>
  <c r="V351" i="27"/>
  <c r="W351" i="27"/>
  <c r="A352" i="27"/>
  <c r="B352" i="27"/>
  <c r="I352" i="27"/>
  <c r="J352" i="27"/>
  <c r="K352" i="27"/>
  <c r="L352" i="27"/>
  <c r="M352" i="27"/>
  <c r="N352" i="27"/>
  <c r="P352" i="27"/>
  <c r="Q352" i="27"/>
  <c r="R352" i="27"/>
  <c r="S352" i="27"/>
  <c r="T352" i="27"/>
  <c r="U352" i="27"/>
  <c r="V352" i="27"/>
  <c r="W352" i="27"/>
  <c r="A353" i="27"/>
  <c r="B353" i="27"/>
  <c r="I353" i="27"/>
  <c r="J353" i="27"/>
  <c r="K353" i="27"/>
  <c r="L353" i="27"/>
  <c r="M353" i="27"/>
  <c r="N353" i="27"/>
  <c r="P353" i="27"/>
  <c r="Q353" i="27"/>
  <c r="R353" i="27"/>
  <c r="S353" i="27"/>
  <c r="T353" i="27"/>
  <c r="U353" i="27"/>
  <c r="V353" i="27"/>
  <c r="W353" i="27"/>
  <c r="A354" i="27"/>
  <c r="B354" i="27"/>
  <c r="I354" i="27"/>
  <c r="J354" i="27"/>
  <c r="K354" i="27"/>
  <c r="L354" i="27"/>
  <c r="M354" i="27"/>
  <c r="N354" i="27"/>
  <c r="P354" i="27"/>
  <c r="Q354" i="27"/>
  <c r="R354" i="27"/>
  <c r="S354" i="27"/>
  <c r="T354" i="27"/>
  <c r="U354" i="27"/>
  <c r="V354" i="27"/>
  <c r="W354" i="27"/>
  <c r="A355" i="27"/>
  <c r="B355" i="27"/>
  <c r="I355" i="27"/>
  <c r="J355" i="27"/>
  <c r="K355" i="27"/>
  <c r="L355" i="27"/>
  <c r="M355" i="27"/>
  <c r="N355" i="27"/>
  <c r="P355" i="27"/>
  <c r="Q355" i="27"/>
  <c r="R355" i="27"/>
  <c r="S355" i="27"/>
  <c r="T355" i="27"/>
  <c r="U355" i="27"/>
  <c r="V355" i="27"/>
  <c r="W355" i="27"/>
  <c r="A356" i="27"/>
  <c r="B356" i="27"/>
  <c r="I356" i="27"/>
  <c r="J356" i="27"/>
  <c r="K356" i="27"/>
  <c r="L356" i="27"/>
  <c r="M356" i="27"/>
  <c r="N356" i="27"/>
  <c r="P356" i="27"/>
  <c r="Q356" i="27"/>
  <c r="R356" i="27"/>
  <c r="S356" i="27"/>
  <c r="T356" i="27"/>
  <c r="U356" i="27"/>
  <c r="V356" i="27"/>
  <c r="W356" i="27"/>
  <c r="A357" i="27"/>
  <c r="B357" i="27"/>
  <c r="I357" i="27"/>
  <c r="J357" i="27"/>
  <c r="K357" i="27"/>
  <c r="L357" i="27"/>
  <c r="M357" i="27"/>
  <c r="N357" i="27"/>
  <c r="P357" i="27"/>
  <c r="Q357" i="27"/>
  <c r="R357" i="27"/>
  <c r="S357" i="27"/>
  <c r="T357" i="27"/>
  <c r="U357" i="27"/>
  <c r="V357" i="27"/>
  <c r="W357" i="27"/>
  <c r="A358" i="27"/>
  <c r="B358" i="27"/>
  <c r="I358" i="27"/>
  <c r="J358" i="27"/>
  <c r="K358" i="27"/>
  <c r="L358" i="27"/>
  <c r="M358" i="27"/>
  <c r="N358" i="27"/>
  <c r="P358" i="27"/>
  <c r="Q358" i="27"/>
  <c r="R358" i="27"/>
  <c r="S358" i="27"/>
  <c r="T358" i="27"/>
  <c r="U358" i="27"/>
  <c r="V358" i="27"/>
  <c r="W358" i="27"/>
  <c r="A359" i="27"/>
  <c r="B359" i="27"/>
  <c r="I359" i="27"/>
  <c r="J359" i="27"/>
  <c r="K359" i="27"/>
  <c r="L359" i="27"/>
  <c r="M359" i="27"/>
  <c r="N359" i="27"/>
  <c r="P359" i="27"/>
  <c r="Q359" i="27"/>
  <c r="R359" i="27"/>
  <c r="S359" i="27"/>
  <c r="T359" i="27"/>
  <c r="U359" i="27"/>
  <c r="V359" i="27"/>
  <c r="W359" i="27"/>
  <c r="A360" i="27"/>
  <c r="B360" i="27"/>
  <c r="I360" i="27"/>
  <c r="J360" i="27"/>
  <c r="K360" i="27"/>
  <c r="L360" i="27"/>
  <c r="M360" i="27"/>
  <c r="N360" i="27"/>
  <c r="P360" i="27"/>
  <c r="Q360" i="27"/>
  <c r="R360" i="27"/>
  <c r="S360" i="27"/>
  <c r="T360" i="27"/>
  <c r="U360" i="27"/>
  <c r="V360" i="27"/>
  <c r="W360" i="27"/>
  <c r="A361" i="27"/>
  <c r="B361" i="27"/>
  <c r="I361" i="27"/>
  <c r="J361" i="27"/>
  <c r="K361" i="27"/>
  <c r="L361" i="27"/>
  <c r="M361" i="27"/>
  <c r="N361" i="27"/>
  <c r="P361" i="27"/>
  <c r="Q361" i="27"/>
  <c r="R361" i="27"/>
  <c r="S361" i="27"/>
  <c r="T361" i="27"/>
  <c r="U361" i="27"/>
  <c r="V361" i="27"/>
  <c r="W361" i="27"/>
  <c r="A362" i="27"/>
  <c r="B362" i="27"/>
  <c r="I362" i="27"/>
  <c r="J362" i="27"/>
  <c r="K362" i="27"/>
  <c r="L362" i="27"/>
  <c r="M362" i="27"/>
  <c r="N362" i="27"/>
  <c r="P362" i="27"/>
  <c r="Q362" i="27"/>
  <c r="R362" i="27"/>
  <c r="S362" i="27"/>
  <c r="T362" i="27"/>
  <c r="U362" i="27"/>
  <c r="V362" i="27"/>
  <c r="W362" i="27"/>
  <c r="A363" i="27"/>
  <c r="B363" i="27"/>
  <c r="I363" i="27"/>
  <c r="J363" i="27"/>
  <c r="K363" i="27"/>
  <c r="L363" i="27"/>
  <c r="M363" i="27"/>
  <c r="N363" i="27"/>
  <c r="P363" i="27"/>
  <c r="Q363" i="27"/>
  <c r="R363" i="27"/>
  <c r="S363" i="27"/>
  <c r="T363" i="27"/>
  <c r="U363" i="27"/>
  <c r="V363" i="27"/>
  <c r="W363" i="27"/>
  <c r="A364" i="27"/>
  <c r="B364" i="27"/>
  <c r="I364" i="27"/>
  <c r="J364" i="27"/>
  <c r="K364" i="27"/>
  <c r="L364" i="27"/>
  <c r="M364" i="27"/>
  <c r="N364" i="27"/>
  <c r="P364" i="27"/>
  <c r="Q364" i="27"/>
  <c r="R364" i="27"/>
  <c r="S364" i="27"/>
  <c r="T364" i="27"/>
  <c r="U364" i="27"/>
  <c r="V364" i="27"/>
  <c r="W364" i="27"/>
  <c r="A365" i="27"/>
  <c r="B365" i="27"/>
  <c r="I365" i="27"/>
  <c r="J365" i="27"/>
  <c r="K365" i="27"/>
  <c r="L365" i="27"/>
  <c r="M365" i="27"/>
  <c r="N365" i="27"/>
  <c r="P365" i="27"/>
  <c r="Q365" i="27"/>
  <c r="R365" i="27"/>
  <c r="S365" i="27"/>
  <c r="T365" i="27"/>
  <c r="U365" i="27"/>
  <c r="V365" i="27"/>
  <c r="W365" i="27"/>
  <c r="A366" i="27"/>
  <c r="B366" i="27"/>
  <c r="I366" i="27"/>
  <c r="J366" i="27"/>
  <c r="K366" i="27"/>
  <c r="L366" i="27"/>
  <c r="M366" i="27"/>
  <c r="N366" i="27"/>
  <c r="P366" i="27"/>
  <c r="Q366" i="27"/>
  <c r="R366" i="27"/>
  <c r="S366" i="27"/>
  <c r="T366" i="27"/>
  <c r="U366" i="27"/>
  <c r="V366" i="27"/>
  <c r="W366" i="27"/>
  <c r="A367" i="27"/>
  <c r="B367" i="27"/>
  <c r="I367" i="27"/>
  <c r="J367" i="27"/>
  <c r="K367" i="27"/>
  <c r="L367" i="27"/>
  <c r="M367" i="27"/>
  <c r="N367" i="27"/>
  <c r="P367" i="27"/>
  <c r="Q367" i="27"/>
  <c r="R367" i="27"/>
  <c r="S367" i="27"/>
  <c r="T367" i="27"/>
  <c r="U367" i="27"/>
  <c r="V367" i="27"/>
  <c r="W367" i="27"/>
  <c r="A368" i="27"/>
  <c r="B368" i="27"/>
  <c r="I368" i="27"/>
  <c r="J368" i="27"/>
  <c r="K368" i="27"/>
  <c r="L368" i="27"/>
  <c r="M368" i="27"/>
  <c r="N368" i="27"/>
  <c r="P368" i="27"/>
  <c r="Q368" i="27"/>
  <c r="R368" i="27"/>
  <c r="S368" i="27"/>
  <c r="T368" i="27"/>
  <c r="U368" i="27"/>
  <c r="V368" i="27"/>
  <c r="W368" i="27"/>
  <c r="A369" i="27"/>
  <c r="B369" i="27"/>
  <c r="I369" i="27"/>
  <c r="J369" i="27"/>
  <c r="K369" i="27"/>
  <c r="L369" i="27"/>
  <c r="M369" i="27"/>
  <c r="N369" i="27"/>
  <c r="P369" i="27"/>
  <c r="Q369" i="27"/>
  <c r="R369" i="27"/>
  <c r="S369" i="27"/>
  <c r="T369" i="27"/>
  <c r="U369" i="27"/>
  <c r="V369" i="27"/>
  <c r="W369" i="27"/>
  <c r="A370" i="27"/>
  <c r="B370" i="27"/>
  <c r="I370" i="27"/>
  <c r="J370" i="27"/>
  <c r="K370" i="27"/>
  <c r="L370" i="27"/>
  <c r="M370" i="27"/>
  <c r="N370" i="27"/>
  <c r="P370" i="27"/>
  <c r="Q370" i="27"/>
  <c r="R370" i="27"/>
  <c r="S370" i="27"/>
  <c r="T370" i="27"/>
  <c r="U370" i="27"/>
  <c r="V370" i="27"/>
  <c r="W370" i="27"/>
  <c r="A371" i="27"/>
  <c r="B371" i="27"/>
  <c r="I371" i="27"/>
  <c r="J371" i="27"/>
  <c r="K371" i="27"/>
  <c r="L371" i="27"/>
  <c r="M371" i="27"/>
  <c r="N371" i="27"/>
  <c r="P371" i="27"/>
  <c r="Q371" i="27"/>
  <c r="R371" i="27"/>
  <c r="S371" i="27"/>
  <c r="T371" i="27"/>
  <c r="U371" i="27"/>
  <c r="V371" i="27"/>
  <c r="W371" i="27"/>
</calcChain>
</file>

<file path=xl/comments1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</commentList>
</comments>
</file>

<file path=xl/comments2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</commentList>
</comments>
</file>

<file path=xl/comments3.xml><?xml version="1.0" encoding="utf-8"?>
<comments xmlns="http://schemas.openxmlformats.org/spreadsheetml/2006/main">
  <authors>
    <author>privera</author>
  </authors>
  <commentList>
    <comment ref="D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I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K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N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</commentList>
</comments>
</file>

<file path=xl/comments4.xml><?xml version="1.0" encoding="utf-8"?>
<comments xmlns="http://schemas.openxmlformats.org/spreadsheetml/2006/main">
  <authors>
    <author>privera</author>
  </authors>
  <commentList>
    <comment ref="E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  <comment ref="E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</commentList>
</comments>
</file>

<file path=xl/comments5.xml><?xml version="1.0" encoding="utf-8"?>
<comments xmlns="http://schemas.openxmlformats.org/spreadsheetml/2006/main">
  <authors>
    <author>privera</author>
  </authors>
  <commentList>
    <comment ref="E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is this due to the unwinding of the vitra deal?
</t>
        </r>
      </text>
    </comment>
  </commentList>
</comments>
</file>

<file path=xl/comments6.xml><?xml version="1.0" encoding="utf-8"?>
<comments xmlns="http://schemas.openxmlformats.org/spreadsheetml/2006/main">
  <authors>
    <author>privera</author>
  </authors>
  <commentList>
    <comment ref="G36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6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9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D1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</commentList>
</comments>
</file>

<file path=xl/comments7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E142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Get from GRMS checkout.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  <comment ref="D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 - ECE -  Modesta PPA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Af10 cell on power metacheck file as of 7/5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AL10 cell on power metacheck file as of 7/5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37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
EZE Power Trading Position</t>
        </r>
      </text>
    </comment>
  </commentList>
</comments>
</file>

<file path=xl/comments8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AR10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</commentList>
</comments>
</file>

<file path=xl/comments9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AX10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</commentList>
</comments>
</file>

<file path=xl/comments10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1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2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</commentList>
</comments>
</file>

<file path=xl/comments13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</commentList>
</comments>
</file>

<file path=xl/comments14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comments15.xml><?xml version="1.0" encoding="utf-8"?>
<comments xmlns="http://schemas.openxmlformats.org/spreadsheetml/2006/main">
  <authors>
    <author>privera</author>
  </authors>
  <commentList>
    <comment ref="E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SARA THIS # IS IN THE METACHECK; DO I JUST OVERRIDE IT W/A ZERO??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E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G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</commentList>
</comments>
</file>

<file path=xl/comments16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This was not calc'd
</t>
        </r>
      </text>
    </comment>
  </commentList>
</comments>
</file>

<file path=xl/comments17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book was not calc'd</t>
        </r>
      </text>
    </comment>
  </commentList>
</comments>
</file>

<file path=xl/comments18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sharedStrings.xml><?xml version="1.0" encoding="utf-8"?>
<sst xmlns="http://schemas.openxmlformats.org/spreadsheetml/2006/main" count="643" uniqueCount="94">
  <si>
    <t>Show</t>
  </si>
  <si>
    <t>y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</si>
  <si>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</si>
  <si>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</t>
  </si>
  <si>
    <t>DAILY POSITION REPORT</t>
  </si>
  <si>
    <t>Position</t>
  </si>
  <si>
    <t>Maturity / Gap Risk</t>
  </si>
  <si>
    <t>Value-at-Risk</t>
  </si>
  <si>
    <t xml:space="preserve"> P&amp;L ($000)</t>
  </si>
  <si>
    <t>Business Unit - Commodity Group</t>
  </si>
  <si>
    <t>Net Open</t>
  </si>
  <si>
    <t>Limit</t>
  </si>
  <si>
    <t>Sensitivity</t>
  </si>
  <si>
    <t>1-Day</t>
  </si>
  <si>
    <t>Today</t>
  </si>
  <si>
    <t>5 Day Rolling</t>
  </si>
  <si>
    <t>MTD</t>
  </si>
  <si>
    <t>QTD</t>
  </si>
  <si>
    <t>YTD</t>
  </si>
  <si>
    <t>ENRON SOUTH AMERICA</t>
  </si>
  <si>
    <t xml:space="preserve">            POWER TRADING</t>
  </si>
  <si>
    <t xml:space="preserve">            GAS TRADING</t>
  </si>
  <si>
    <t>35.0 Bcf</t>
  </si>
  <si>
    <t>n</t>
  </si>
  <si>
    <t xml:space="preserve">       ARGENTINA</t>
  </si>
  <si>
    <t xml:space="preserve">                Intramonth</t>
  </si>
  <si>
    <t xml:space="preserve">                Firm</t>
  </si>
  <si>
    <t xml:space="preserve">       BRAZIL/BOLIVIA</t>
  </si>
  <si>
    <t>(In Thousand Dollars)</t>
  </si>
  <si>
    <t>Date</t>
  </si>
  <si>
    <t>Day</t>
  </si>
  <si>
    <t>BOL/BRAZ-POWER</t>
  </si>
  <si>
    <t>BOL/BRAZ-LIQUID</t>
  </si>
  <si>
    <t>BOL/BRAZ-GAS</t>
  </si>
  <si>
    <t>ARG-POWER</t>
  </si>
  <si>
    <t>ARG-GAS</t>
  </si>
  <si>
    <t>SC-BOL/BRAZ</t>
  </si>
  <si>
    <t>SC-ARG</t>
  </si>
  <si>
    <t>SC-POWER</t>
  </si>
  <si>
    <t>SC-LIQUIDS</t>
  </si>
  <si>
    <t>SC-GAS</t>
  </si>
  <si>
    <t>SOUTHERN-CONE</t>
  </si>
  <si>
    <t>(In MWH)</t>
  </si>
  <si>
    <t>(Whole Dollars)</t>
  </si>
  <si>
    <t>(In Million MWH)</t>
  </si>
  <si>
    <t>Net Open Position</t>
  </si>
  <si>
    <t>Maturity Gap</t>
  </si>
  <si>
    <t>Value at Risk</t>
  </si>
  <si>
    <t>MTD P&amp;L</t>
  </si>
  <si>
    <t>MTD (Calc)</t>
  </si>
  <si>
    <t>Daily P&amp;L</t>
  </si>
  <si>
    <t>Date Range</t>
  </si>
  <si>
    <t>5 Day P&amp;L</t>
  </si>
  <si>
    <t>QTD P&amp;L</t>
  </si>
  <si>
    <t>YTD P&amp;L</t>
  </si>
  <si>
    <t>(In MMBtu)</t>
  </si>
  <si>
    <t>(In Million MMBtu)</t>
  </si>
  <si>
    <t>Day of Week</t>
  </si>
  <si>
    <t>M</t>
  </si>
  <si>
    <t>T</t>
  </si>
  <si>
    <t>W</t>
  </si>
  <si>
    <t>Th</t>
  </si>
  <si>
    <t>F</t>
  </si>
  <si>
    <t>Sa</t>
  </si>
  <si>
    <t>Su</t>
  </si>
  <si>
    <t xml:space="preserve"> </t>
  </si>
  <si>
    <t xml:space="preserve">           CREDIT</t>
  </si>
  <si>
    <t xml:space="preserve">            TRANSPORT</t>
  </si>
  <si>
    <t xml:space="preserve">           CRUDE</t>
  </si>
  <si>
    <t>(In BBLs)</t>
  </si>
  <si>
    <t>(In Million BBLs)</t>
  </si>
  <si>
    <t xml:space="preserve">           GAS</t>
  </si>
  <si>
    <t xml:space="preserve">                GNS</t>
  </si>
  <si>
    <t xml:space="preserve">                SC</t>
  </si>
  <si>
    <t xml:space="preserve">                TBS</t>
  </si>
  <si>
    <t xml:space="preserve">                TBS Crude</t>
  </si>
  <si>
    <t xml:space="preserve">   </t>
  </si>
  <si>
    <t xml:space="preserve">            MODESTO MARANZANA POWER</t>
  </si>
  <si>
    <t xml:space="preserve">           SA GAS TRADING</t>
  </si>
  <si>
    <t xml:space="preserve">           SA POWER TRADING</t>
  </si>
  <si>
    <t>20.0 Bcf</t>
  </si>
  <si>
    <t>2.0 Mil MWH</t>
  </si>
  <si>
    <t>3.5 Mil MWH</t>
  </si>
  <si>
    <t xml:space="preserve">           CUIABA HISTORICAL</t>
  </si>
  <si>
    <t>SA GAS TRADING</t>
  </si>
  <si>
    <t>SA POWER TRADING</t>
  </si>
  <si>
    <t xml:space="preserve">CUIABA HISTORICAL </t>
  </si>
  <si>
    <t xml:space="preserve">           MODESTO MARANZANA PLANT</t>
  </si>
  <si>
    <t>SOUTH AMERICA TRADING</t>
  </si>
  <si>
    <t xml:space="preserve">                Rio Cuarto Power Trading</t>
  </si>
  <si>
    <t xml:space="preserve">                Ezezia Power Trading</t>
  </si>
  <si>
    <t xml:space="preserve">            FIN'L POWER TRADING WITH ENA</t>
  </si>
  <si>
    <t xml:space="preserve">            POWER CERTIFICATE TRADING</t>
  </si>
  <si>
    <t xml:space="preserve">           MM PLANT MANAGER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</si>
</sst>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0">
    <numFmt numFmtId="5" formatCode="&quot;$&quot;#,##0_);\(&quot;$&quot;#,##0\)"/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00_);[Red]\(#,##0.000\)"/>
    <numFmt numFmtId="165" formatCode="#,##0.0_);\(#,##0.0\)"/>
    <numFmt numFmtId="166" formatCode="#,##0.0_);[Red]\(#,##0.0\)"/>
    <numFmt numFmtId="167" formatCode="&quot;$&quot;#,##0.0_);[Red]\(&quot;$&quot;#,##0.0\)"/>
    <numFmt numFmtId="169" formatCode="&quot;As of &quot;mmmm\ dd\,\ yyyy"/>
    <numFmt numFmtId="170" formatCode="_(* #,##0_);_(* \(#,##0\);_(* &quot;-&quot;??_);_(@_)"/>
    <numFmt numFmtId="171" formatCode="#,##0.0000_);[Red]\(#,##0.0000\)"/>
    <numFmt numFmtId="172" formatCode="#,##0.00000000_);[Red]\(#,##0.00000000\)"/>
    <numFmt numFmtId="173" formatCode="_(* #,##0.000_);_(* \(#,##0.000\);_(* &quot;-&quot;??_);_(@_)"/>
    <numFmt numFmtId="174" formatCode="yy\-mm\-dd"/>
    <numFmt numFmtId="175" formatCode="0.0000%"/>
    <numFmt numFmtId="176" formatCode="yyyy\-mmm\-dd"/>
    <numFmt numFmtId="177" formatCode="yyyy\-mmm"/>
    <numFmt numFmtId="178" formatCode="yyyy"/>
    <numFmt numFmtId="179" formatCode="#,##0_);[Red]\(#,##0\);"/>
    <numFmt numFmtId="180" formatCode="0.0%\ ;[Red]\(0.0%\)"/>
    <numFmt numFmtId="181" formatCode="0.00%\ ;[Red]\(0.00%\)"/>
    <numFmt numFmtId="182" formatCode="#,##0_);\(#,##0\);\-"/>
    <numFmt numFmtId="183" formatCode="#,##0.0000"/>
    <numFmt numFmtId="184" formatCode="_(* #,##0.0000_);_(* \(#,##0.0000\);_(* &quot;-&quot;??_);_(@_)"/>
    <numFmt numFmtId="185" formatCode="mm/dd/yy"/>
    <numFmt numFmtId="187" formatCode="#,##0.0000_);\(#,##0.0000\)"/>
    <numFmt numFmtId="188" formatCode="_(* #,##0.0_);_(* \(#,##0.0\);_(* &quot;-&quot;??_);_(@_)"/>
    <numFmt numFmtId="192" formatCode="&quot;$&quot;#,##0.000_);\(&quot;$&quot;#,##0.000\)"/>
    <numFmt numFmtId="195" formatCode="0.000"/>
    <numFmt numFmtId="196" formatCode="_(* #,##0.000_);_(* \(#,##0.000\);_(* &quot;-&quot;???_);_(@_)"/>
  </numFmts>
  <fonts count="46">
    <font>
      <sz val="10"/>
      <name val="Arial"/>
    </font>
    <font>
      <sz val="10"/>
      <name val="Times New Roman"/>
    </font>
    <font>
      <sz val="10"/>
      <name val="CG Times (WN)"/>
    </font>
    <font>
      <b/>
      <sz val="10"/>
      <name val="Times New Roman"/>
      <family val="1"/>
    </font>
    <font>
      <sz val="10"/>
      <color indexed="14"/>
      <name val="Times New Roman"/>
      <family val="1"/>
    </font>
    <font>
      <i/>
      <sz val="9"/>
      <name val="Times New Roman"/>
      <family val="1"/>
    </font>
    <font>
      <sz val="10"/>
      <name val="Arial"/>
    </font>
    <font>
      <sz val="10"/>
      <name val="Times New Roman"/>
      <family val="1"/>
    </font>
    <font>
      <sz val="10"/>
      <color indexed="12"/>
      <name val="Times New Roman"/>
      <family val="1"/>
    </font>
    <font>
      <sz val="12"/>
      <name val="Times New Roman"/>
      <family val="1"/>
    </font>
    <font>
      <sz val="14"/>
      <name val="Times New Roman"/>
      <family val="1"/>
    </font>
    <font>
      <sz val="16"/>
      <name val="Times New Roman"/>
      <family val="1"/>
    </font>
    <font>
      <i/>
      <sz val="10"/>
      <color indexed="39"/>
      <name val="Times New Roman"/>
      <family val="1"/>
    </font>
    <font>
      <sz val="10"/>
      <name val="Helv"/>
    </font>
    <font>
      <sz val="10"/>
      <color indexed="10"/>
      <name val="Times New Roman"/>
      <family val="1"/>
    </font>
    <font>
      <i/>
      <sz val="9"/>
      <color indexed="50"/>
      <name val="Times New Roman"/>
      <family val="1"/>
    </font>
    <font>
      <b/>
      <sz val="14"/>
      <name val="Times New Roman"/>
      <family val="1"/>
    </font>
    <font>
      <sz val="10"/>
      <color indexed="23"/>
      <name val="Times New Roman"/>
      <family val="1"/>
    </font>
    <font>
      <b/>
      <sz val="10"/>
      <color indexed="8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4"/>
      <name val="Times New Roman"/>
      <family val="1"/>
    </font>
    <font>
      <b/>
      <sz val="36"/>
      <color indexed="10"/>
      <name val="Times New Roman"/>
      <family val="1"/>
    </font>
    <font>
      <sz val="36"/>
      <color indexed="10"/>
      <name val="Times New Roman"/>
      <family val="1"/>
    </font>
    <font>
      <sz val="24"/>
      <name val="Arial"/>
      <family val="2"/>
    </font>
    <font>
      <b/>
      <sz val="14"/>
      <name val="Times New Roman"/>
    </font>
    <font>
      <sz val="14"/>
      <name val="Arial"/>
    </font>
    <font>
      <b/>
      <sz val="24"/>
      <color indexed="18"/>
      <name val="Times New Roman"/>
      <family val="1"/>
    </font>
    <font>
      <b/>
      <sz val="12"/>
      <color indexed="8"/>
      <name val="Times New Roman"/>
    </font>
    <font>
      <b/>
      <sz val="22"/>
      <color indexed="8"/>
      <name val="Times New Roman"/>
      <family val="1"/>
    </font>
    <font>
      <b/>
      <i/>
      <sz val="16"/>
      <name val="Times New Roman"/>
    </font>
    <font>
      <b/>
      <sz val="16"/>
      <color indexed="8"/>
      <name val="Times New Roman"/>
      <family val="1"/>
    </font>
    <font>
      <b/>
      <sz val="20"/>
      <color indexed="8"/>
      <name val="Times New Roman"/>
      <family val="1"/>
    </font>
    <font>
      <sz val="14"/>
      <color indexed="8"/>
      <name val="Times New Roman"/>
    </font>
    <font>
      <sz val="18"/>
      <color indexed="8"/>
      <name val="Times New Roman"/>
      <family val="1"/>
    </font>
    <font>
      <b/>
      <i/>
      <sz val="16"/>
      <name val="Times New Roman"/>
      <family val="1"/>
    </font>
    <font>
      <u/>
      <sz val="10"/>
      <name val="Times New Roman"/>
      <family val="1"/>
    </font>
    <font>
      <b/>
      <i/>
      <sz val="12"/>
      <name val="Times New Roman"/>
      <family val="1"/>
    </font>
    <font>
      <sz val="20"/>
      <color indexed="8"/>
      <name val="Times New Roman"/>
      <family val="1"/>
    </font>
    <font>
      <sz val="16"/>
      <color indexed="8"/>
      <name val="Times New Roman"/>
      <family val="1"/>
    </font>
    <font>
      <b/>
      <i/>
      <sz val="24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i/>
      <sz val="16"/>
      <color indexed="18"/>
      <name val="Times New Roman"/>
      <family val="1"/>
    </font>
    <font>
      <b/>
      <i/>
      <sz val="20"/>
      <name val="Times New Roman"/>
      <family val="1"/>
    </font>
    <font>
      <i/>
      <sz val="12"/>
      <color indexed="8"/>
      <name val="Times New Roman"/>
      <family val="1"/>
    </font>
  </fonts>
  <fills count="22">
    <fill>
      <patternFill patternType="none"/>
    </fill>
    <fill>
      <patternFill patternType="gray125"/>
    </fill>
    <fill>
      <patternFill patternType="solid">
        <fgColor indexed="60"/>
        <bgColor indexed="64"/>
      </patternFill>
    </fill>
    <fill>
      <patternFill patternType="gray0625">
        <fgColor indexed="13"/>
        <bgColor indexed="43"/>
      </patternFill>
    </fill>
    <fill>
      <patternFill patternType="solid">
        <fgColor indexed="22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31"/>
        <bgColor indexed="64"/>
      </patternFill>
    </fill>
    <fill>
      <patternFill patternType="lightUp">
        <bgColor indexed="42"/>
      </patternFill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43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3"/>
        <bgColor indexed="43"/>
      </patternFill>
    </fill>
    <fill>
      <patternFill patternType="solid">
        <fgColor indexed="47"/>
        <bgColor indexed="43"/>
      </patternFill>
    </fill>
    <fill>
      <patternFill patternType="solid">
        <fgColor indexed="47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2">
    <xf numFmtId="0" fontId="0" fillId="0" borderId="0"/>
    <xf numFmtId="166" fontId="1" fillId="0" borderId="0" applyFont="0" applyFill="0" applyBorder="0" applyAlignment="0" applyProtection="0">
      <alignment vertical="top"/>
    </xf>
    <xf numFmtId="40" fontId="1" fillId="0" borderId="0" applyFont="0" applyFill="0" applyBorder="0" applyAlignment="0" applyProtection="0">
      <alignment vertical="top"/>
    </xf>
    <xf numFmtId="164" fontId="1" fillId="0" borderId="0" applyFont="0" applyFill="0" applyBorder="0" applyAlignment="0" applyProtection="0">
      <alignment vertical="top"/>
    </xf>
    <xf numFmtId="171" fontId="1" fillId="0" borderId="0" applyFont="0" applyFill="0" applyBorder="0" applyAlignment="0" applyProtection="0">
      <alignment vertical="top"/>
    </xf>
    <xf numFmtId="172" fontId="1" fillId="0" borderId="0" applyFont="0" applyFill="0" applyBorder="0" applyAlignment="0" applyProtection="0">
      <alignment vertical="top"/>
    </xf>
    <xf numFmtId="1" fontId="2" fillId="0" borderId="0" applyFont="0" applyFill="0" applyBorder="0" applyProtection="0">
      <alignment horizontal="left" vertical="top"/>
    </xf>
    <xf numFmtId="174" fontId="3" fillId="0" borderId="1" applyNumberFormat="0" applyFont="0" applyFill="0" applyAlignment="0" applyProtection="0">
      <alignment horizontal="left" vertical="top" wrapText="1"/>
    </xf>
    <xf numFmtId="38" fontId="4" fillId="0" borderId="0" applyNumberFormat="0" applyFill="0" applyBorder="0" applyAlignment="0" applyProtection="0">
      <alignment vertical="top"/>
    </xf>
    <xf numFmtId="175" fontId="5" fillId="0" borderId="0" applyNumberFormat="0" applyFill="0" applyBorder="0" applyAlignment="0" applyProtection="0">
      <alignment vertical="top"/>
    </xf>
    <xf numFmtId="38" fontId="1" fillId="0" borderId="0" applyNumberFormat="0" applyFont="0" applyBorder="0" applyAlignment="0" applyProtection="0">
      <alignment vertical="top"/>
    </xf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176" fontId="5" fillId="0" borderId="0" applyFont="0" applyFill="0" applyBorder="0" applyAlignment="0" applyProtection="0">
      <alignment horizontal="left" vertical="top"/>
    </xf>
    <xf numFmtId="177" fontId="5" fillId="0" borderId="0" applyFont="0" applyFill="0" applyBorder="0" applyAlignment="0" applyProtection="0">
      <alignment vertical="top"/>
    </xf>
    <xf numFmtId="174" fontId="5" fillId="0" borderId="0" applyFont="0" applyFill="0" applyBorder="0" applyAlignment="0" applyProtection="0">
      <alignment horizontal="left" vertical="top"/>
    </xf>
    <xf numFmtId="178" fontId="1" fillId="0" borderId="0" applyFont="0" applyFill="0" applyBorder="0" applyAlignment="0" applyProtection="0">
      <alignment vertical="top"/>
    </xf>
    <xf numFmtId="38" fontId="1" fillId="2" borderId="0" applyNumberFormat="0" applyFont="0" applyBorder="0" applyAlignment="0" applyProtection="0">
      <alignment horizontal="right" vertical="top"/>
    </xf>
    <xf numFmtId="37" fontId="7" fillId="3" borderId="0" applyNumberFormat="0" applyBorder="0" applyAlignment="0">
      <protection locked="0"/>
    </xf>
    <xf numFmtId="38" fontId="8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9" fillId="0" borderId="0" applyNumberFormat="0" applyFill="0" applyBorder="0" applyAlignment="0" applyProtection="0">
      <alignment vertical="top"/>
    </xf>
    <xf numFmtId="38" fontId="10" fillId="0" borderId="0" applyNumberFormat="0" applyFill="0" applyBorder="0" applyAlignment="0" applyProtection="0">
      <alignment vertical="top"/>
    </xf>
    <xf numFmtId="38" fontId="11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1" fillId="5" borderId="0" applyNumberFormat="0" applyFont="0" applyBorder="0" applyAlignment="0" applyProtection="0">
      <alignment vertical="top"/>
    </xf>
    <xf numFmtId="179" fontId="1" fillId="6" borderId="0" applyNumberFormat="0" applyFont="0" applyBorder="0" applyAlignment="0" applyProtection="0">
      <alignment vertical="top"/>
    </xf>
    <xf numFmtId="38" fontId="12" fillId="0" borderId="0" applyNumberFormat="0" applyFill="0" applyBorder="0" applyAlignment="0" applyProtection="0">
      <alignment vertical="top"/>
    </xf>
    <xf numFmtId="0" fontId="6" fillId="0" borderId="0"/>
    <xf numFmtId="166" fontId="1" fillId="7" borderId="0" applyNumberFormat="0" applyFont="0" applyBorder="0" applyAlignment="0" applyProtection="0">
      <alignment horizontal="right" vertical="top"/>
    </xf>
    <xf numFmtId="171" fontId="1" fillId="8" borderId="0" applyNumberFormat="0" applyFont="0" applyBorder="0" applyAlignment="0" applyProtection="0">
      <alignment vertical="top"/>
    </xf>
    <xf numFmtId="38" fontId="1" fillId="9" borderId="0" applyNumberFormat="0" applyFont="0" applyBorder="0" applyAlignment="0" applyProtection="0">
      <alignment vertical="top"/>
    </xf>
    <xf numFmtId="180" fontId="13" fillId="0" borderId="0" applyFont="0" applyFill="0" applyBorder="0" applyAlignment="0" applyProtection="0"/>
    <xf numFmtId="181" fontId="13" fillId="0" borderId="0" applyFont="0" applyFill="0" applyBorder="0" applyAlignment="0" applyProtection="0"/>
    <xf numFmtId="175" fontId="1" fillId="0" borderId="0" applyFont="0" applyFill="0" applyBorder="0" applyAlignment="0" applyProtection="0">
      <alignment vertical="top"/>
    </xf>
    <xf numFmtId="38" fontId="14" fillId="0" borderId="0" applyNumberFormat="0" applyFill="0" applyBorder="0" applyAlignment="0" applyProtection="0">
      <alignment vertical="top"/>
    </xf>
    <xf numFmtId="179" fontId="1" fillId="10" borderId="0" applyNumberFormat="0" applyFont="0" applyBorder="0" applyAlignment="0" applyProtection="0">
      <alignment vertical="top"/>
    </xf>
    <xf numFmtId="182" fontId="15" fillId="11" borderId="0" applyBorder="0" applyAlignment="0" applyProtection="0">
      <alignment vertical="top"/>
    </xf>
    <xf numFmtId="0" fontId="16" fillId="12" borderId="2" applyNumberFormat="0" applyFont="0" applyBorder="0" applyAlignment="0" applyProtection="0">
      <alignment horizontal="left"/>
    </xf>
    <xf numFmtId="37" fontId="2" fillId="0" borderId="3" applyNumberFormat="0" applyFont="0" applyFill="0" applyAlignment="0"/>
    <xf numFmtId="20" fontId="1" fillId="0" borderId="0" applyFont="0" applyFill="0" applyBorder="0" applyAlignment="0" applyProtection="0">
      <alignment vertical="top"/>
    </xf>
    <xf numFmtId="21" fontId="1" fillId="0" borderId="0" applyFont="0" applyFill="0" applyBorder="0" applyAlignment="0" applyProtection="0">
      <alignment vertical="top"/>
    </xf>
    <xf numFmtId="38" fontId="3" fillId="0" borderId="0" applyNumberFormat="0" applyFill="0" applyBorder="0" applyProtection="0">
      <alignment vertical="top" wrapText="1"/>
    </xf>
    <xf numFmtId="37" fontId="2" fillId="0" borderId="4" applyNumberFormat="0" applyFont="0" applyFill="0" applyAlignment="0"/>
    <xf numFmtId="38" fontId="17" fillId="0" borderId="0" applyNumberFormat="0" applyFill="0" applyBorder="0" applyAlignment="0" applyProtection="0">
      <alignment vertical="top"/>
    </xf>
    <xf numFmtId="179" fontId="1" fillId="4" borderId="0" applyNumberFormat="0" applyFont="0" applyBorder="0" applyAlignment="0" applyProtection="0">
      <alignment vertical="top"/>
    </xf>
    <xf numFmtId="38" fontId="18" fillId="8" borderId="0" applyNumberFormat="0" applyBorder="0" applyAlignment="0" applyProtection="0">
      <alignment vertical="top"/>
    </xf>
    <xf numFmtId="175" fontId="1" fillId="0" borderId="0" applyNumberFormat="0" applyFont="0" applyFill="0" applyBorder="0" applyProtection="0">
      <alignment vertical="top" wrapText="1"/>
    </xf>
    <xf numFmtId="183" fontId="1" fillId="0" borderId="0" applyFont="0" applyFill="0" applyBorder="0" applyAlignment="0" applyProtection="0"/>
    <xf numFmtId="1" fontId="2" fillId="0" borderId="0" applyFont="0" applyFill="0" applyBorder="0" applyProtection="0">
      <alignment horizontal="right" vertical="top"/>
    </xf>
    <xf numFmtId="179" fontId="1" fillId="0" borderId="0" applyFont="0" applyFill="0" applyBorder="0" applyAlignment="0" applyProtection="0">
      <alignment vertical="top" wrapText="1"/>
    </xf>
    <xf numFmtId="38" fontId="1" fillId="0" borderId="0" applyFont="0" applyFill="0" applyBorder="0" applyAlignment="0" applyProtection="0">
      <alignment horizontal="right" vertical="top"/>
    </xf>
  </cellStyleXfs>
  <cellXfs count="157">
    <xf numFmtId="0" fontId="0" fillId="0" borderId="0" xfId="0"/>
    <xf numFmtId="0" fontId="19" fillId="13" borderId="0" xfId="28" applyFont="1" applyFill="1" applyAlignment="1">
      <alignment horizontal="centerContinuous"/>
    </xf>
    <xf numFmtId="0" fontId="20" fillId="0" borderId="0" xfId="28" applyFont="1"/>
    <xf numFmtId="0" fontId="9" fillId="0" borderId="0" xfId="28" applyFont="1"/>
    <xf numFmtId="0" fontId="9" fillId="13" borderId="0" xfId="28" applyFont="1" applyFill="1"/>
    <xf numFmtId="0" fontId="21" fillId="0" borderId="0" xfId="28" applyFont="1"/>
    <xf numFmtId="0" fontId="22" fillId="0" borderId="0" xfId="28" applyFont="1"/>
    <xf numFmtId="0" fontId="9" fillId="0" borderId="0" xfId="28" applyFont="1" applyAlignment="1">
      <alignment horizontal="center"/>
    </xf>
    <xf numFmtId="0" fontId="23" fillId="13" borderId="0" xfId="28" applyFont="1" applyFill="1"/>
    <xf numFmtId="0" fontId="21" fillId="0" borderId="0" xfId="28" applyFont="1" applyAlignment="1">
      <alignment horizontal="right"/>
    </xf>
    <xf numFmtId="0" fontId="6" fillId="0" borderId="0" xfId="28" applyAlignment="1">
      <alignment horizontal="center"/>
    </xf>
    <xf numFmtId="0" fontId="25" fillId="0" borderId="0" xfId="28" applyFont="1" applyAlignment="1">
      <alignment horizontal="centerContinuous"/>
    </xf>
    <xf numFmtId="0" fontId="10" fillId="13" borderId="0" xfId="28" applyFont="1" applyFill="1"/>
    <xf numFmtId="0" fontId="25" fillId="0" borderId="0" xfId="28" applyFont="1" applyAlignment="1"/>
    <xf numFmtId="0" fontId="25" fillId="0" borderId="0" xfId="28" applyFont="1" applyBorder="1" applyAlignment="1">
      <alignment horizontal="centerContinuous"/>
    </xf>
    <xf numFmtId="0" fontId="25" fillId="0" borderId="0" xfId="28" applyFont="1" applyBorder="1" applyAlignment="1">
      <alignment horizontal="center"/>
    </xf>
    <xf numFmtId="0" fontId="10" fillId="0" borderId="5" xfId="28" applyFont="1" applyBorder="1" applyAlignment="1">
      <alignment horizontal="center"/>
    </xf>
    <xf numFmtId="0" fontId="10" fillId="0" borderId="1" xfId="28" applyFont="1" applyBorder="1" applyAlignment="1">
      <alignment horizontal="center"/>
    </xf>
    <xf numFmtId="0" fontId="10" fillId="0" borderId="0" xfId="28" applyFont="1" applyBorder="1" applyAlignment="1">
      <alignment horizontal="center"/>
    </xf>
    <xf numFmtId="0" fontId="10" fillId="0" borderId="6" xfId="28" applyFont="1" applyBorder="1" applyAlignment="1">
      <alignment horizontal="center"/>
    </xf>
    <xf numFmtId="0" fontId="0" fillId="0" borderId="6" xfId="0" applyBorder="1"/>
    <xf numFmtId="0" fontId="26" fillId="0" borderId="5" xfId="0" applyFont="1" applyBorder="1" applyAlignment="1">
      <alignment horizontal="center"/>
    </xf>
    <xf numFmtId="0" fontId="10" fillId="0" borderId="7" xfId="28" applyFont="1" applyBorder="1" applyAlignment="1">
      <alignment horizontal="center"/>
    </xf>
    <xf numFmtId="0" fontId="10" fillId="0" borderId="0" xfId="28" applyFont="1"/>
    <xf numFmtId="0" fontId="9" fillId="0" borderId="0" xfId="28" applyFont="1" applyBorder="1" applyAlignment="1">
      <alignment horizontal="center"/>
    </xf>
    <xf numFmtId="0" fontId="9" fillId="0" borderId="0" xfId="28" applyFont="1" applyFill="1" applyBorder="1" applyAlignment="1">
      <alignment horizontal="center"/>
    </xf>
    <xf numFmtId="0" fontId="9" fillId="13" borderId="0" xfId="28" applyFont="1" applyFill="1" applyBorder="1"/>
    <xf numFmtId="165" fontId="28" fillId="0" borderId="0" xfId="28" applyNumberFormat="1" applyFont="1" applyFill="1" applyBorder="1" applyAlignment="1">
      <alignment horizontal="center"/>
    </xf>
    <xf numFmtId="37" fontId="9" fillId="0" borderId="0" xfId="28" applyNumberFormat="1" applyFont="1" applyFill="1" applyBorder="1" applyAlignment="1">
      <alignment horizontal="center"/>
    </xf>
    <xf numFmtId="37" fontId="9" fillId="13" borderId="0" xfId="28" applyNumberFormat="1" applyFont="1" applyFill="1" applyBorder="1"/>
    <xf numFmtId="5" fontId="28" fillId="0" borderId="0" xfId="28" applyNumberFormat="1" applyFont="1" applyFill="1" applyBorder="1" applyAlignment="1">
      <alignment horizontal="right"/>
    </xf>
    <xf numFmtId="0" fontId="9" fillId="0" borderId="0" xfId="28" applyFont="1" applyFill="1" applyBorder="1"/>
    <xf numFmtId="37" fontId="10" fillId="0" borderId="0" xfId="28" applyNumberFormat="1" applyFont="1" applyBorder="1" applyAlignment="1">
      <alignment horizontal="center"/>
    </xf>
    <xf numFmtId="0" fontId="6" fillId="13" borderId="0" xfId="28" applyFill="1"/>
    <xf numFmtId="0" fontId="6" fillId="0" borderId="0" xfId="28"/>
    <xf numFmtId="0" fontId="6" fillId="0" borderId="0" xfId="28" applyFill="1"/>
    <xf numFmtId="0" fontId="6" fillId="0" borderId="0" xfId="28" applyAlignment="1">
      <alignment horizontal="right"/>
    </xf>
    <xf numFmtId="38" fontId="29" fillId="12" borderId="1" xfId="12" applyNumberFormat="1" applyFont="1" applyFill="1" applyBorder="1" applyAlignment="1">
      <alignment horizontal="right"/>
    </xf>
    <xf numFmtId="0" fontId="30" fillId="0" borderId="1" xfId="28" applyFont="1" applyBorder="1"/>
    <xf numFmtId="37" fontId="20" fillId="13" borderId="0" xfId="28" applyNumberFormat="1" applyFont="1" applyFill="1"/>
    <xf numFmtId="6" fontId="32" fillId="0" borderId="1" xfId="12" applyNumberFormat="1" applyFont="1" applyFill="1" applyBorder="1" applyAlignment="1">
      <alignment horizontal="right"/>
    </xf>
    <xf numFmtId="167" fontId="33" fillId="0" borderId="0" xfId="12" applyNumberFormat="1" applyFont="1" applyFill="1" applyBorder="1" applyAlignment="1">
      <alignment horizontal="right"/>
    </xf>
    <xf numFmtId="170" fontId="34" fillId="0" borderId="1" xfId="11" applyNumberFormat="1" applyFont="1" applyFill="1" applyBorder="1" applyAlignment="1">
      <alignment horizontal="right"/>
    </xf>
    <xf numFmtId="0" fontId="35" fillId="0" borderId="1" xfId="28" applyFont="1" applyBorder="1"/>
    <xf numFmtId="5" fontId="20" fillId="0" borderId="0" xfId="28" applyNumberFormat="1" applyFont="1" applyBorder="1" applyAlignment="1">
      <alignment horizontal="center"/>
    </xf>
    <xf numFmtId="6" fontId="32" fillId="0" borderId="0" xfId="12" applyNumberFormat="1" applyFont="1" applyFill="1" applyBorder="1" applyAlignment="1">
      <alignment horizontal="right"/>
    </xf>
    <xf numFmtId="5" fontId="20" fillId="0" borderId="0" xfId="28" quotePrefix="1" applyNumberFormat="1" applyFont="1" applyBorder="1" applyAlignment="1">
      <alignment horizontal="center"/>
    </xf>
    <xf numFmtId="0" fontId="35" fillId="0" borderId="0" xfId="28" applyFont="1" applyBorder="1"/>
    <xf numFmtId="0" fontId="6" fillId="13" borderId="0" xfId="28" applyFill="1" applyBorder="1"/>
    <xf numFmtId="165" fontId="31" fillId="0" borderId="0" xfId="28" applyNumberFormat="1" applyFont="1" applyFill="1" applyBorder="1" applyAlignment="1">
      <alignment horizontal="center"/>
    </xf>
    <xf numFmtId="37" fontId="20" fillId="13" borderId="0" xfId="28" applyNumberFormat="1" applyFont="1" applyFill="1" applyBorder="1"/>
    <xf numFmtId="0" fontId="6" fillId="0" borderId="0" xfId="28" applyFill="1" applyBorder="1"/>
    <xf numFmtId="0" fontId="6" fillId="0" borderId="0" xfId="28" applyBorder="1"/>
    <xf numFmtId="170" fontId="34" fillId="0" borderId="0" xfId="11" applyNumberFormat="1" applyFont="1" applyFill="1" applyBorder="1" applyAlignment="1">
      <alignment horizontal="right"/>
    </xf>
    <xf numFmtId="170" fontId="34" fillId="13" borderId="0" xfId="11" applyNumberFormat="1" applyFont="1" applyFill="1" applyBorder="1" applyAlignment="1">
      <alignment horizontal="right"/>
    </xf>
    <xf numFmtId="170" fontId="34" fillId="0" borderId="0" xfId="11" quotePrefix="1" applyNumberFormat="1" applyFont="1" applyFill="1" applyBorder="1" applyAlignment="1">
      <alignment horizontal="right"/>
    </xf>
    <xf numFmtId="0" fontId="30" fillId="14" borderId="1" xfId="28" applyFont="1" applyFill="1" applyBorder="1"/>
    <xf numFmtId="0" fontId="6" fillId="14" borderId="0" xfId="28" applyFill="1"/>
    <xf numFmtId="5" fontId="20" fillId="14" borderId="1" xfId="28" applyNumberFormat="1" applyFont="1" applyFill="1" applyBorder="1" applyAlignment="1">
      <alignment horizontal="center"/>
    </xf>
    <xf numFmtId="37" fontId="20" fillId="14" borderId="0" xfId="28" applyNumberFormat="1" applyFont="1" applyFill="1"/>
    <xf numFmtId="167" fontId="33" fillId="14" borderId="0" xfId="12" applyNumberFormat="1" applyFont="1" applyFill="1" applyBorder="1" applyAlignment="1">
      <alignment horizontal="right"/>
    </xf>
    <xf numFmtId="170" fontId="34" fillId="14" borderId="1" xfId="11" applyNumberFormat="1" applyFont="1" applyFill="1" applyBorder="1" applyAlignment="1">
      <alignment horizontal="right"/>
    </xf>
    <xf numFmtId="0" fontId="7" fillId="0" borderId="0" xfId="0" applyFont="1"/>
    <xf numFmtId="185" fontId="7" fillId="0" borderId="0" xfId="0" applyNumberFormat="1" applyFont="1"/>
    <xf numFmtId="185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7" fillId="14" borderId="0" xfId="0" applyFont="1" applyFill="1"/>
    <xf numFmtId="0" fontId="7" fillId="14" borderId="0" xfId="0" applyFont="1" applyFill="1" applyAlignment="1">
      <alignment horizontal="center"/>
    </xf>
    <xf numFmtId="0" fontId="36" fillId="0" borderId="0" xfId="0" applyFont="1" applyAlignment="1">
      <alignment horizontal="center"/>
    </xf>
    <xf numFmtId="0" fontId="36" fillId="14" borderId="0" xfId="0" applyFont="1" applyFill="1" applyAlignment="1">
      <alignment horizontal="center"/>
    </xf>
    <xf numFmtId="173" fontId="36" fillId="0" borderId="0" xfId="11" applyNumberFormat="1" applyFont="1" applyAlignment="1">
      <alignment horizontal="center"/>
    </xf>
    <xf numFmtId="173" fontId="7" fillId="0" borderId="0" xfId="11" applyNumberFormat="1" applyFont="1"/>
    <xf numFmtId="170" fontId="36" fillId="0" borderId="0" xfId="11" applyNumberFormat="1" applyFont="1" applyAlignment="1">
      <alignment horizontal="center"/>
    </xf>
    <xf numFmtId="170" fontId="7" fillId="0" borderId="0" xfId="11" applyNumberFormat="1" applyFont="1"/>
    <xf numFmtId="14" fontId="9" fillId="0" borderId="0" xfId="28" applyNumberFormat="1" applyFont="1"/>
    <xf numFmtId="15" fontId="7" fillId="0" borderId="0" xfId="11" applyNumberFormat="1" applyFont="1"/>
    <xf numFmtId="0" fontId="7" fillId="0" borderId="0" xfId="0" applyFont="1" applyFill="1"/>
    <xf numFmtId="169" fontId="37" fillId="0" borderId="0" xfId="28" applyNumberFormat="1" applyFont="1" applyAlignment="1">
      <alignment horizontal="left"/>
    </xf>
    <xf numFmtId="0" fontId="7" fillId="0" borderId="0" xfId="0" applyNumberFormat="1" applyFont="1"/>
    <xf numFmtId="170" fontId="7" fillId="14" borderId="0" xfId="11" applyNumberFormat="1" applyFont="1" applyFill="1"/>
    <xf numFmtId="170" fontId="7" fillId="14" borderId="0" xfId="11" applyNumberFormat="1" applyFont="1" applyFill="1" applyAlignment="1">
      <alignment horizontal="center"/>
    </xf>
    <xf numFmtId="170" fontId="36" fillId="14" borderId="0" xfId="11" applyNumberFormat="1" applyFont="1" applyFill="1" applyAlignment="1">
      <alignment horizontal="center"/>
    </xf>
    <xf numFmtId="173" fontId="7" fillId="15" borderId="0" xfId="11" applyNumberFormat="1" applyFont="1" applyFill="1"/>
    <xf numFmtId="170" fontId="7" fillId="15" borderId="0" xfId="11" applyNumberFormat="1" applyFont="1" applyFill="1"/>
    <xf numFmtId="6" fontId="38" fillId="14" borderId="1" xfId="12" applyNumberFormat="1" applyFont="1" applyFill="1" applyBorder="1" applyAlignment="1">
      <alignment horizontal="right"/>
    </xf>
    <xf numFmtId="165" fontId="39" fillId="14" borderId="1" xfId="28" applyNumberFormat="1" applyFont="1" applyFill="1" applyBorder="1" applyAlignment="1">
      <alignment horizontal="center"/>
    </xf>
    <xf numFmtId="0" fontId="20" fillId="0" borderId="0" xfId="28" applyFont="1" applyAlignment="1">
      <alignment horizontal="center"/>
    </xf>
    <xf numFmtId="169" fontId="40" fillId="0" borderId="0" xfId="28" applyNumberFormat="1" applyFont="1" applyAlignment="1">
      <alignment horizontal="center"/>
    </xf>
    <xf numFmtId="170" fontId="24" fillId="0" borderId="0" xfId="28" applyNumberFormat="1" applyFont="1" applyAlignment="1">
      <alignment horizontal="center"/>
    </xf>
    <xf numFmtId="37" fontId="27" fillId="16" borderId="1" xfId="28" applyNumberFormat="1" applyFont="1" applyFill="1" applyBorder="1" applyAlignment="1">
      <alignment horizontal="left"/>
    </xf>
    <xf numFmtId="173" fontId="7" fillId="0" borderId="0" xfId="0" applyNumberFormat="1" applyFont="1"/>
    <xf numFmtId="170" fontId="6" fillId="0" borderId="0" xfId="28" applyNumberFormat="1" applyAlignment="1">
      <alignment horizontal="center"/>
    </xf>
    <xf numFmtId="184" fontId="7" fillId="0" borderId="0" xfId="11" applyNumberFormat="1" applyFont="1"/>
    <xf numFmtId="173" fontId="7" fillId="0" borderId="0" xfId="11" applyNumberFormat="1" applyFont="1" applyFill="1"/>
    <xf numFmtId="0" fontId="25" fillId="0" borderId="8" xfId="28" applyFont="1" applyBorder="1" applyAlignment="1">
      <alignment horizontal="centerContinuous"/>
    </xf>
    <xf numFmtId="173" fontId="7" fillId="4" borderId="0" xfId="11" applyNumberFormat="1" applyFont="1" applyFill="1" applyAlignment="1">
      <alignment horizontal="centerContinuous"/>
    </xf>
    <xf numFmtId="0" fontId="7" fillId="16" borderId="0" xfId="0" applyFont="1" applyFill="1" applyAlignment="1">
      <alignment horizontal="centerContinuous"/>
    </xf>
    <xf numFmtId="170" fontId="7" fillId="17" borderId="0" xfId="11" applyNumberFormat="1" applyFont="1" applyFill="1" applyAlignment="1">
      <alignment horizontal="centerContinuous"/>
    </xf>
    <xf numFmtId="5" fontId="19" fillId="0" borderId="1" xfId="28" applyNumberFormat="1" applyFont="1" applyFill="1" applyBorder="1" applyAlignment="1">
      <alignment horizontal="center"/>
    </xf>
    <xf numFmtId="5" fontId="19" fillId="0" borderId="1" xfId="28" applyNumberFormat="1" applyFont="1" applyBorder="1" applyAlignment="1">
      <alignment horizontal="center"/>
    </xf>
    <xf numFmtId="165" fontId="39" fillId="0" borderId="1" xfId="28" applyNumberFormat="1" applyFont="1" applyFill="1" applyBorder="1" applyAlignment="1">
      <alignment horizontal="center"/>
    </xf>
    <xf numFmtId="6" fontId="38" fillId="0" borderId="1" xfId="12" applyNumberFormat="1" applyFont="1" applyFill="1" applyBorder="1" applyAlignment="1">
      <alignment horizontal="right"/>
    </xf>
    <xf numFmtId="170" fontId="7" fillId="0" borderId="0" xfId="11" applyNumberFormat="1" applyFont="1" applyFill="1"/>
    <xf numFmtId="16" fontId="0" fillId="0" borderId="0" xfId="0" applyNumberFormat="1"/>
    <xf numFmtId="170" fontId="7" fillId="18" borderId="0" xfId="11" applyNumberFormat="1" applyFont="1" applyFill="1"/>
    <xf numFmtId="5" fontId="19" fillId="0" borderId="0" xfId="28" applyNumberFormat="1" applyFont="1" applyFill="1" applyBorder="1" applyAlignment="1">
      <alignment horizontal="center"/>
    </xf>
    <xf numFmtId="43" fontId="7" fillId="0" borderId="0" xfId="11" applyNumberFormat="1" applyFont="1"/>
    <xf numFmtId="0" fontId="18" fillId="9" borderId="0" xfId="0" applyFont="1" applyFill="1" applyAlignment="1">
      <alignment horizontal="center"/>
    </xf>
    <xf numFmtId="38" fontId="9" fillId="0" borderId="0" xfId="28" applyNumberFormat="1" applyFont="1"/>
    <xf numFmtId="170" fontId="7" fillId="11" borderId="0" xfId="11" applyNumberFormat="1" applyFont="1" applyFill="1"/>
    <xf numFmtId="170" fontId="7" fillId="0" borderId="0" xfId="0" applyNumberFormat="1" applyFont="1" applyFill="1"/>
    <xf numFmtId="0" fontId="20" fillId="0" borderId="0" xfId="28" applyFont="1" applyFill="1" applyAlignment="1">
      <alignment horizontal="center"/>
    </xf>
    <xf numFmtId="0" fontId="35" fillId="0" borderId="1" xfId="28" applyFont="1" applyFill="1" applyBorder="1"/>
    <xf numFmtId="37" fontId="20" fillId="0" borderId="0" xfId="28" applyNumberFormat="1" applyFont="1" applyFill="1"/>
    <xf numFmtId="0" fontId="30" fillId="0" borderId="0" xfId="28" applyFont="1" applyBorder="1"/>
    <xf numFmtId="165" fontId="39" fillId="0" borderId="0" xfId="28" applyNumberFormat="1" applyFont="1" applyFill="1" applyBorder="1" applyAlignment="1">
      <alignment horizontal="center"/>
    </xf>
    <xf numFmtId="5" fontId="19" fillId="0" borderId="0" xfId="28" applyNumberFormat="1" applyFont="1" applyBorder="1" applyAlignment="1">
      <alignment horizontal="center"/>
    </xf>
    <xf numFmtId="6" fontId="38" fillId="0" borderId="0" xfId="12" applyNumberFormat="1" applyFont="1" applyFill="1" applyBorder="1" applyAlignment="1">
      <alignment horizontal="right"/>
    </xf>
    <xf numFmtId="0" fontId="6" fillId="0" borderId="0" xfId="28" applyFont="1" applyFill="1"/>
    <xf numFmtId="5" fontId="20" fillId="0" borderId="0" xfId="28" applyNumberFormat="1" applyFont="1" applyFill="1" applyBorder="1" applyAlignment="1">
      <alignment horizontal="center"/>
    </xf>
    <xf numFmtId="0" fontId="25" fillId="0" borderId="0" xfId="28" applyFont="1" applyFill="1" applyBorder="1" applyAlignment="1">
      <alignment horizontal="centerContinuous"/>
    </xf>
    <xf numFmtId="0" fontId="10" fillId="0" borderId="0" xfId="28" applyFont="1" applyFill="1" applyBorder="1" applyAlignment="1">
      <alignment horizontal="center"/>
    </xf>
    <xf numFmtId="0" fontId="10" fillId="0" borderId="0" xfId="28" applyFont="1" applyFill="1" applyBorder="1"/>
    <xf numFmtId="38" fontId="29" fillId="0" borderId="0" xfId="12" applyNumberFormat="1" applyFont="1" applyFill="1" applyBorder="1" applyAlignment="1">
      <alignment horizontal="right"/>
    </xf>
    <xf numFmtId="0" fontId="43" fillId="16" borderId="1" xfId="28" applyFont="1" applyFill="1" applyBorder="1"/>
    <xf numFmtId="170" fontId="34" fillId="14" borderId="5" xfId="11" applyNumberFormat="1" applyFont="1" applyFill="1" applyBorder="1" applyAlignment="1">
      <alignment horizontal="right"/>
    </xf>
    <xf numFmtId="170" fontId="34" fillId="0" borderId="5" xfId="11" applyNumberFormat="1" applyFont="1" applyFill="1" applyBorder="1" applyAlignment="1">
      <alignment horizontal="right"/>
    </xf>
    <xf numFmtId="0" fontId="6" fillId="14" borderId="0" xfId="28" applyFill="1" applyBorder="1"/>
    <xf numFmtId="38" fontId="29" fillId="19" borderId="0" xfId="12" applyNumberFormat="1" applyFont="1" applyFill="1" applyBorder="1" applyAlignment="1">
      <alignment horizontal="right"/>
    </xf>
    <xf numFmtId="170" fontId="34" fillId="14" borderId="0" xfId="11" applyNumberFormat="1" applyFont="1" applyFill="1" applyBorder="1" applyAlignment="1">
      <alignment horizontal="right"/>
    </xf>
    <xf numFmtId="0" fontId="44" fillId="0" borderId="1" xfId="28" applyFont="1" applyFill="1" applyBorder="1" applyAlignment="1">
      <alignment horizontal="left"/>
    </xf>
    <xf numFmtId="38" fontId="6" fillId="0" borderId="0" xfId="28" applyNumberFormat="1"/>
    <xf numFmtId="38" fontId="10" fillId="0" borderId="0" xfId="28" applyNumberFormat="1" applyFont="1" applyFill="1" applyBorder="1" applyAlignment="1">
      <alignment horizontal="center"/>
    </xf>
    <xf numFmtId="38" fontId="29" fillId="20" borderId="1" xfId="12" applyNumberFormat="1" applyFont="1" applyFill="1" applyBorder="1" applyAlignment="1">
      <alignment horizontal="right"/>
    </xf>
    <xf numFmtId="38" fontId="29" fillId="21" borderId="1" xfId="12" applyNumberFormat="1" applyFont="1" applyFill="1" applyBorder="1" applyAlignment="1">
      <alignment horizontal="right"/>
    </xf>
    <xf numFmtId="0" fontId="43" fillId="0" borderId="0" xfId="28" applyFont="1" applyFill="1" applyBorder="1"/>
    <xf numFmtId="170" fontId="45" fillId="0" borderId="0" xfId="11" applyNumberFormat="1" applyFont="1" applyFill="1" applyBorder="1" applyAlignment="1">
      <alignment horizontal="right"/>
    </xf>
    <xf numFmtId="37" fontId="27" fillId="0" borderId="1" xfId="28" applyNumberFormat="1" applyFont="1" applyFill="1" applyBorder="1" applyAlignment="1">
      <alignment horizontal="left"/>
    </xf>
    <xf numFmtId="0" fontId="43" fillId="0" borderId="1" xfId="28" applyFont="1" applyFill="1" applyBorder="1"/>
    <xf numFmtId="0" fontId="9" fillId="0" borderId="0" xfId="28" applyFont="1" applyBorder="1"/>
    <xf numFmtId="192" fontId="20" fillId="0" borderId="0" xfId="28" applyNumberFormat="1" applyFont="1" applyBorder="1" applyAlignment="1">
      <alignment horizontal="center"/>
    </xf>
    <xf numFmtId="39" fontId="39" fillId="0" borderId="1" xfId="28" applyNumberFormat="1" applyFont="1" applyFill="1" applyBorder="1" applyAlignment="1">
      <alignment horizontal="center"/>
    </xf>
    <xf numFmtId="165" fontId="39" fillId="14" borderId="9" xfId="28" applyNumberFormat="1" applyFont="1" applyFill="1" applyBorder="1" applyAlignment="1">
      <alignment horizontal="center"/>
    </xf>
    <xf numFmtId="165" fontId="39" fillId="14" borderId="10" xfId="28" applyNumberFormat="1" applyFont="1" applyFill="1" applyBorder="1" applyAlignment="1">
      <alignment horizontal="center"/>
    </xf>
    <xf numFmtId="195" fontId="7" fillId="0" borderId="0" xfId="0" applyNumberFormat="1" applyFont="1"/>
    <xf numFmtId="196" fontId="7" fillId="0" borderId="0" xfId="0" applyNumberFormat="1" applyFont="1"/>
    <xf numFmtId="170" fontId="7" fillId="0" borderId="0" xfId="11" applyNumberFormat="1" applyFont="1" applyFill="1" applyBorder="1"/>
    <xf numFmtId="170" fontId="7" fillId="0" borderId="0" xfId="0" applyNumberFormat="1" applyFont="1"/>
    <xf numFmtId="39" fontId="39" fillId="0" borderId="0" xfId="28" applyNumberFormat="1" applyFont="1" applyFill="1" applyBorder="1" applyAlignment="1">
      <alignment horizontal="center"/>
    </xf>
    <xf numFmtId="170" fontId="1" fillId="0" borderId="0" xfId="11" applyNumberFormat="1" applyFont="1"/>
    <xf numFmtId="188" fontId="7" fillId="0" borderId="0" xfId="11" applyNumberFormat="1" applyFont="1"/>
    <xf numFmtId="187" fontId="39" fillId="0" borderId="1" xfId="28" applyNumberFormat="1" applyFont="1" applyFill="1" applyBorder="1" applyAlignment="1">
      <alignment horizontal="center"/>
    </xf>
    <xf numFmtId="170" fontId="9" fillId="0" borderId="0" xfId="28" applyNumberFormat="1" applyFont="1" applyAlignment="1">
      <alignment horizontal="center"/>
    </xf>
    <xf numFmtId="43" fontId="9" fillId="0" borderId="0" xfId="28" applyNumberFormat="1" applyFont="1" applyAlignment="1">
      <alignment horizontal="center"/>
    </xf>
    <xf numFmtId="43" fontId="19" fillId="13" borderId="0" xfId="28" applyNumberFormat="1" applyFont="1" applyFill="1" applyAlignment="1">
      <alignment horizontal="centerContinuous"/>
    </xf>
    <xf numFmtId="38" fontId="34" fillId="0" borderId="0" xfId="11" applyNumberFormat="1" applyFont="1" applyFill="1" applyBorder="1" applyAlignment="1">
      <alignment horizontal="right"/>
    </xf>
    <xf numFmtId="38" fontId="34" fillId="0" borderId="1" xfId="11" applyNumberFormat="1" applyFont="1" applyFill="1" applyBorder="1" applyAlignment="1">
      <alignment horizontal="right"/>
    </xf>
  </cellXfs>
  <cellStyles count="52">
    <cellStyle name="1dp" xfId="1"/>
    <cellStyle name="2dp" xfId="2"/>
    <cellStyle name="3dp" xfId="3"/>
    <cellStyle name="4dp" xfId="4"/>
    <cellStyle name="8dp" xfId="5"/>
    <cellStyle name="a/c" xfId="6"/>
    <cellStyle name="Borders" xfId="7"/>
    <cellStyle name="Changed" xfId="8"/>
    <cellStyle name="Check" xfId="9"/>
    <cellStyle name="Colourless" xfId="10"/>
    <cellStyle name="Comma" xfId="11" builtinId="3"/>
    <cellStyle name="Currency" xfId="12" builtinId="4"/>
    <cellStyle name="Date-day" xfId="13"/>
    <cellStyle name="Date-month" xfId="14"/>
    <cellStyle name="Date-short" xfId="15"/>
    <cellStyle name="Date-year" xfId="16"/>
    <cellStyle name="Day" xfId="17"/>
    <cellStyle name="Entry" xfId="18"/>
    <cellStyle name="Gas" xfId="19"/>
    <cellStyle name="Grey" xfId="20"/>
    <cellStyle name="Large12" xfId="21"/>
    <cellStyle name="Large14" xfId="22"/>
    <cellStyle name="Large16" xfId="23"/>
    <cellStyle name="Link in" xfId="24"/>
    <cellStyle name="Link out" xfId="25"/>
    <cellStyle name="MTD" xfId="26"/>
    <cellStyle name="New" xfId="27"/>
    <cellStyle name="Normal" xfId="0" builtinId="0"/>
    <cellStyle name="Normal_New Summary" xfId="28"/>
    <cellStyle name="Not_yet_active" xfId="29"/>
    <cellStyle name="Output" xfId="30" builtinId="21" customBuiltin="1"/>
    <cellStyle name="Outstanding" xfId="31"/>
    <cellStyle name="Percent1" xfId="32"/>
    <cellStyle name="Percent2" xfId="33"/>
    <cellStyle name="Percent4" xfId="34"/>
    <cellStyle name="Power" xfId="35"/>
    <cellStyle name="Quarters" xfId="36"/>
    <cellStyle name="SBZero" xfId="37"/>
    <cellStyle name="Shaded" xfId="38"/>
    <cellStyle name="sum" xfId="39"/>
    <cellStyle name="Time-minutes" xfId="40"/>
    <cellStyle name="Time-seconds" xfId="41"/>
    <cellStyle name="Title" xfId="42" builtinId="15" customBuiltin="1"/>
    <cellStyle name="total" xfId="43"/>
    <cellStyle name="Transportation" xfId="44"/>
    <cellStyle name="USD_day_analysis" xfId="45"/>
    <cellStyle name="Warning" xfId="46"/>
    <cellStyle name="Wrapped" xfId="47"/>
    <cellStyle name="xrate" xfId="48"/>
    <cellStyle name="year" xfId="49"/>
    <cellStyle name="Zero suppress" xfId="50"/>
    <cellStyle name="zpatchnumbers" xfId="5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8</xdr:row>
      <xdr:rowOff>0</xdr:rowOff>
    </xdr:from>
    <xdr:to>
      <xdr:col>5</xdr:col>
      <xdr:colOff>0</xdr:colOff>
      <xdr:row>10</xdr:row>
      <xdr:rowOff>0</xdr:rowOff>
    </xdr:to>
    <xdr:sp macro="" textlink="">
      <xdr:nvSpPr>
        <xdr:cNvPr id="1025" name="Rectangle 1">
          <a:extLst>
            <a:ext uri="{FF2B5EF4-FFF2-40B4-BE49-F238E27FC236}">
              <a16:creationId xmlns:a16="http://schemas.microsoft.com/office/drawing/2014/main" id="{0DC36C1F-AE09-D85E-3C31-1F67E6E7E184}"/>
            </a:ext>
          </a:extLst>
        </xdr:cNvPr>
        <xdr:cNvSpPr>
          <a:spLocks noChangeArrowheads="1"/>
        </xdr:cNvSpPr>
      </xdr:nvSpPr>
      <xdr:spPr bwMode="auto">
        <a:xfrm>
          <a:off x="5210175" y="3086100"/>
          <a:ext cx="3019425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8</xdr:row>
      <xdr:rowOff>0</xdr:rowOff>
    </xdr:from>
    <xdr:to>
      <xdr:col>8</xdr:col>
      <xdr:colOff>0</xdr:colOff>
      <xdr:row>10</xdr:row>
      <xdr:rowOff>0</xdr:rowOff>
    </xdr:to>
    <xdr:sp macro="" textlink="">
      <xdr:nvSpPr>
        <xdr:cNvPr id="1026" name="Rectangle 2">
          <a:extLst>
            <a:ext uri="{FF2B5EF4-FFF2-40B4-BE49-F238E27FC236}">
              <a16:creationId xmlns:a16="http://schemas.microsoft.com/office/drawing/2014/main" id="{C2A8587C-04EB-A5F3-17C8-04095DF2B550}"/>
            </a:ext>
          </a:extLst>
        </xdr:cNvPr>
        <xdr:cNvSpPr>
          <a:spLocks noChangeArrowheads="1"/>
        </xdr:cNvSpPr>
      </xdr:nvSpPr>
      <xdr:spPr bwMode="auto">
        <a:xfrm>
          <a:off x="8334375" y="3086100"/>
          <a:ext cx="3038475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8" name="Rectangle 4">
          <a:extLst>
            <a:ext uri="{FF2B5EF4-FFF2-40B4-BE49-F238E27FC236}">
              <a16:creationId xmlns:a16="http://schemas.microsoft.com/office/drawing/2014/main" id="{1BA35933-54C2-3C59-5944-EC2714BCF1E4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9" name="Rectangle 5">
          <a:extLst>
            <a:ext uri="{FF2B5EF4-FFF2-40B4-BE49-F238E27FC236}">
              <a16:creationId xmlns:a16="http://schemas.microsoft.com/office/drawing/2014/main" id="{195264D2-44B1-0214-31B9-D76E273FC954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1" name="Rectangle 7">
          <a:extLst>
            <a:ext uri="{FF2B5EF4-FFF2-40B4-BE49-F238E27FC236}">
              <a16:creationId xmlns:a16="http://schemas.microsoft.com/office/drawing/2014/main" id="{9B1766A6-224B-2B5A-17A9-AB5B5E2F6DBD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2" name="Rectangle 8">
          <a:extLst>
            <a:ext uri="{FF2B5EF4-FFF2-40B4-BE49-F238E27FC236}">
              <a16:creationId xmlns:a16="http://schemas.microsoft.com/office/drawing/2014/main" id="{3A663AD0-EBF3-2C05-FB63-E85601DACA0F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8</xdr:row>
      <xdr:rowOff>0</xdr:rowOff>
    </xdr:from>
    <xdr:to>
      <xdr:col>12</xdr:col>
      <xdr:colOff>0</xdr:colOff>
      <xdr:row>10</xdr:row>
      <xdr:rowOff>0</xdr:rowOff>
    </xdr:to>
    <xdr:sp macro="" textlink="">
      <xdr:nvSpPr>
        <xdr:cNvPr id="1033" name="Rectangle 9">
          <a:extLst>
            <a:ext uri="{FF2B5EF4-FFF2-40B4-BE49-F238E27FC236}">
              <a16:creationId xmlns:a16="http://schemas.microsoft.com/office/drawing/2014/main" id="{3838F991-F860-8953-A457-450D7B1A110E}"/>
            </a:ext>
          </a:extLst>
        </xdr:cNvPr>
        <xdr:cNvSpPr>
          <a:spLocks noChangeArrowheads="1"/>
        </xdr:cNvSpPr>
      </xdr:nvSpPr>
      <xdr:spPr bwMode="auto">
        <a:xfrm>
          <a:off x="11582400" y="3086100"/>
          <a:ext cx="2647950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29</xdr:row>
      <xdr:rowOff>0</xdr:rowOff>
    </xdr:from>
    <xdr:to>
      <xdr:col>18</xdr:col>
      <xdr:colOff>0</xdr:colOff>
      <xdr:row>29</xdr:row>
      <xdr:rowOff>0</xdr:rowOff>
    </xdr:to>
    <xdr:sp macro="" textlink="">
      <xdr:nvSpPr>
        <xdr:cNvPr id="1034" name="Rectangle 10">
          <a:extLst>
            <a:ext uri="{FF2B5EF4-FFF2-40B4-BE49-F238E27FC236}">
              <a16:creationId xmlns:a16="http://schemas.microsoft.com/office/drawing/2014/main" id="{52BC1576-DDD4-6FCB-40EE-891FC5662005}"/>
            </a:ext>
          </a:extLst>
        </xdr:cNvPr>
        <xdr:cNvSpPr>
          <a:spLocks noChangeArrowheads="1"/>
        </xdr:cNvSpPr>
      </xdr:nvSpPr>
      <xdr:spPr bwMode="auto">
        <a:xfrm>
          <a:off x="22831425" y="90297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5" name="Rectangle 11">
          <a:extLst>
            <a:ext uri="{FF2B5EF4-FFF2-40B4-BE49-F238E27FC236}">
              <a16:creationId xmlns:a16="http://schemas.microsoft.com/office/drawing/2014/main" id="{11093816-19B9-7B7A-557C-52EAB4733313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6" name="Rectangle 12">
          <a:extLst>
            <a:ext uri="{FF2B5EF4-FFF2-40B4-BE49-F238E27FC236}">
              <a16:creationId xmlns:a16="http://schemas.microsoft.com/office/drawing/2014/main" id="{EC404879-037A-1FAA-F941-1F01D1734ACE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7" name="Rectangle 13">
          <a:extLst>
            <a:ext uri="{FF2B5EF4-FFF2-40B4-BE49-F238E27FC236}">
              <a16:creationId xmlns:a16="http://schemas.microsoft.com/office/drawing/2014/main" id="{66CAAADE-10C1-C909-35B6-15A79F6429E0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11</xdr:row>
      <xdr:rowOff>0</xdr:rowOff>
    </xdr:from>
    <xdr:to>
      <xdr:col>18</xdr:col>
      <xdr:colOff>0</xdr:colOff>
      <xdr:row>11</xdr:row>
      <xdr:rowOff>0</xdr:rowOff>
    </xdr:to>
    <xdr:sp macro="" textlink="">
      <xdr:nvSpPr>
        <xdr:cNvPr id="1038" name="Rectangle 14">
          <a:extLst>
            <a:ext uri="{FF2B5EF4-FFF2-40B4-BE49-F238E27FC236}">
              <a16:creationId xmlns:a16="http://schemas.microsoft.com/office/drawing/2014/main" id="{D629031C-F8DA-16D3-6CA9-11B9E02AA8BE}"/>
            </a:ext>
          </a:extLst>
        </xdr:cNvPr>
        <xdr:cNvSpPr>
          <a:spLocks noChangeArrowheads="1"/>
        </xdr:cNvSpPr>
      </xdr:nvSpPr>
      <xdr:spPr bwMode="auto">
        <a:xfrm>
          <a:off x="22831425" y="380047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9" name="Rectangle 15">
          <a:extLst>
            <a:ext uri="{FF2B5EF4-FFF2-40B4-BE49-F238E27FC236}">
              <a16:creationId xmlns:a16="http://schemas.microsoft.com/office/drawing/2014/main" id="{6916B4BB-2EBC-4005-B2A6-436B02181396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0" name="Rectangle 16">
          <a:extLst>
            <a:ext uri="{FF2B5EF4-FFF2-40B4-BE49-F238E27FC236}">
              <a16:creationId xmlns:a16="http://schemas.microsoft.com/office/drawing/2014/main" id="{2A39DCDD-6898-4BEF-7CAD-D7381BDA7C34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1" name="Rectangle 17">
          <a:extLst>
            <a:ext uri="{FF2B5EF4-FFF2-40B4-BE49-F238E27FC236}">
              <a16:creationId xmlns:a16="http://schemas.microsoft.com/office/drawing/2014/main" id="{EF56D89F-03F1-ADE9-71DC-8916E291BBA0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2" name="Rectangle 18">
          <a:extLst>
            <a:ext uri="{FF2B5EF4-FFF2-40B4-BE49-F238E27FC236}">
              <a16:creationId xmlns:a16="http://schemas.microsoft.com/office/drawing/2014/main" id="{A084BEC2-21BF-38D5-85BC-7ACA903AA23E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</xdr:col>
      <xdr:colOff>66675</xdr:colOff>
      <xdr:row>1</xdr:row>
      <xdr:rowOff>66675</xdr:rowOff>
    </xdr:from>
    <xdr:to>
      <xdr:col>1</xdr:col>
      <xdr:colOff>2286000</xdr:colOff>
      <xdr:row>6</xdr:row>
      <xdr:rowOff>0</xdr:rowOff>
    </xdr:to>
    <xdr:pic>
      <xdr:nvPicPr>
        <xdr:cNvPr id="1043" name="Picture 66">
          <a:extLst>
            <a:ext uri="{FF2B5EF4-FFF2-40B4-BE49-F238E27FC236}">
              <a16:creationId xmlns:a16="http://schemas.microsoft.com/office/drawing/2014/main" id="{EDF2B41E-02EE-7CE3-6200-EA18488627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266700"/>
          <a:ext cx="2219325" cy="2305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8080" mc:Ignorable="a14" a14:legacySpreadsheetColorIndex="2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37</xdr:row>
      <xdr:rowOff>0</xdr:rowOff>
    </xdr:from>
    <xdr:to>
      <xdr:col>18</xdr:col>
      <xdr:colOff>0</xdr:colOff>
      <xdr:row>37</xdr:row>
      <xdr:rowOff>0</xdr:rowOff>
    </xdr:to>
    <xdr:sp macro="" textlink="">
      <xdr:nvSpPr>
        <xdr:cNvPr id="1045" name="Rectangle 21">
          <a:extLst>
            <a:ext uri="{FF2B5EF4-FFF2-40B4-BE49-F238E27FC236}">
              <a16:creationId xmlns:a16="http://schemas.microsoft.com/office/drawing/2014/main" id="{21B15A3B-C77B-B7A3-AC23-438E6DD85936}"/>
            </a:ext>
          </a:extLst>
        </xdr:cNvPr>
        <xdr:cNvSpPr>
          <a:spLocks noChangeArrowheads="1"/>
        </xdr:cNvSpPr>
      </xdr:nvSpPr>
      <xdr:spPr bwMode="auto">
        <a:xfrm>
          <a:off x="22831425" y="112776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7" name="Rectangle 43">
          <a:extLst>
            <a:ext uri="{FF2B5EF4-FFF2-40B4-BE49-F238E27FC236}">
              <a16:creationId xmlns:a16="http://schemas.microsoft.com/office/drawing/2014/main" id="{CF08D2D9-0D19-6295-BC3F-CE524D2109D8}"/>
            </a:ext>
          </a:extLst>
        </xdr:cNvPr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8" name="Rectangle 44">
          <a:extLst>
            <a:ext uri="{FF2B5EF4-FFF2-40B4-BE49-F238E27FC236}">
              <a16:creationId xmlns:a16="http://schemas.microsoft.com/office/drawing/2014/main" id="{B1A5292E-E5FA-8D7C-41FD-AEAF6E710899}"/>
            </a:ext>
          </a:extLst>
        </xdr:cNvPr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9" name="Rectangle 45">
          <a:extLst>
            <a:ext uri="{FF2B5EF4-FFF2-40B4-BE49-F238E27FC236}">
              <a16:creationId xmlns:a16="http://schemas.microsoft.com/office/drawing/2014/main" id="{1A773A5D-137E-CC35-78BE-61CB9A342E95}"/>
            </a:ext>
          </a:extLst>
        </xdr:cNvPr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70" name="Rectangle 46">
          <a:extLst>
            <a:ext uri="{FF2B5EF4-FFF2-40B4-BE49-F238E27FC236}">
              <a16:creationId xmlns:a16="http://schemas.microsoft.com/office/drawing/2014/main" id="{3BAD7C98-4B7A-7B6B-7525-4FF8B4410F46}"/>
            </a:ext>
          </a:extLst>
        </xdr:cNvPr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31</xdr:row>
      <xdr:rowOff>0</xdr:rowOff>
    </xdr:from>
    <xdr:to>
      <xdr:col>18</xdr:col>
      <xdr:colOff>0</xdr:colOff>
      <xdr:row>32</xdr:row>
      <xdr:rowOff>0</xdr:rowOff>
    </xdr:to>
    <xdr:sp macro="" textlink="">
      <xdr:nvSpPr>
        <xdr:cNvPr id="1071" name="Rectangle 47">
          <a:extLst>
            <a:ext uri="{FF2B5EF4-FFF2-40B4-BE49-F238E27FC236}">
              <a16:creationId xmlns:a16="http://schemas.microsoft.com/office/drawing/2014/main" id="{FD944003-0234-DFC0-6B88-FA5651639090}"/>
            </a:ext>
          </a:extLst>
        </xdr:cNvPr>
        <xdr:cNvSpPr>
          <a:spLocks noChangeArrowheads="1"/>
        </xdr:cNvSpPr>
      </xdr:nvSpPr>
      <xdr:spPr bwMode="auto">
        <a:xfrm>
          <a:off x="22831425" y="9715500"/>
          <a:ext cx="0" cy="3143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45</xdr:row>
      <xdr:rowOff>0</xdr:rowOff>
    </xdr:from>
    <xdr:to>
      <xdr:col>18</xdr:col>
      <xdr:colOff>0</xdr:colOff>
      <xdr:row>45</xdr:row>
      <xdr:rowOff>0</xdr:rowOff>
    </xdr:to>
    <xdr:sp macro="" textlink="">
      <xdr:nvSpPr>
        <xdr:cNvPr id="1072" name="Rectangle 48">
          <a:extLst>
            <a:ext uri="{FF2B5EF4-FFF2-40B4-BE49-F238E27FC236}">
              <a16:creationId xmlns:a16="http://schemas.microsoft.com/office/drawing/2014/main" id="{2298DCC0-06CD-98A3-4C6C-75EA396AC6D4}"/>
            </a:ext>
          </a:extLst>
        </xdr:cNvPr>
        <xdr:cNvSpPr>
          <a:spLocks noChangeArrowheads="1"/>
        </xdr:cNvSpPr>
      </xdr:nvSpPr>
      <xdr:spPr bwMode="auto">
        <a:xfrm>
          <a:off x="22831425" y="1376362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52</xdr:row>
      <xdr:rowOff>0</xdr:rowOff>
    </xdr:from>
    <xdr:to>
      <xdr:col>18</xdr:col>
      <xdr:colOff>0</xdr:colOff>
      <xdr:row>52</xdr:row>
      <xdr:rowOff>0</xdr:rowOff>
    </xdr:to>
    <xdr:sp macro="" textlink="">
      <xdr:nvSpPr>
        <xdr:cNvPr id="1073" name="Rectangle 49">
          <a:extLst>
            <a:ext uri="{FF2B5EF4-FFF2-40B4-BE49-F238E27FC236}">
              <a16:creationId xmlns:a16="http://schemas.microsoft.com/office/drawing/2014/main" id="{E5A7809C-DA93-F040-5FE3-0DA6F301EB61}"/>
            </a:ext>
          </a:extLst>
        </xdr:cNvPr>
        <xdr:cNvSpPr>
          <a:spLocks noChangeArrowheads="1"/>
        </xdr:cNvSpPr>
      </xdr:nvSpPr>
      <xdr:spPr bwMode="auto">
        <a:xfrm>
          <a:off x="22831425" y="158115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FIRMTRAD/2000/0300/Control/Efpb030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Oct-99/nonaffl/Var%20Matrix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Enron%20International/Trading%20Operations/VAR/2000%20Arg%20Gas/0700/0714%20SC%20Gas%20VAR%20chart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orary%20Internet%20Files/Content.IE5/M1CLITGF/used%20last%20032201%20-%20South%20America%2020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 Sched "/>
      <sheetName val="Report"/>
      <sheetName val="Roll-1 GO"/>
      <sheetName val="Roll-1"/>
      <sheetName val="Roll-2"/>
      <sheetName val="Roll-2 GO"/>
      <sheetName val="Roll-3"/>
      <sheetName val="Roll-3 GO"/>
      <sheetName val="Roll-4"/>
      <sheetName val="Roll-4 GO"/>
      <sheetName val="Roll-5"/>
      <sheetName val="Roll-5 GO"/>
      <sheetName val="Roll-6"/>
      <sheetName val="Roll-7"/>
      <sheetName val="Roll-7 kc"/>
      <sheetName val="Roll-8"/>
      <sheetName val="Error_help"/>
      <sheetName val="Module1"/>
      <sheetName val="Orig Summary"/>
      <sheetName val="Module2"/>
      <sheetName val="log"/>
    </sheetNames>
    <sheetDataSet>
      <sheetData sheetId="0" refreshError="1">
        <row r="6">
          <cell r="O6" t="str">
            <v>Origination</v>
          </cell>
        </row>
        <row r="7">
          <cell r="O7" t="str">
            <v>Value</v>
          </cell>
        </row>
        <row r="8">
          <cell r="O8" t="str">
            <v>(In Thousands)</v>
          </cell>
        </row>
        <row r="11">
          <cell r="O11">
            <v>0.73399999999999999</v>
          </cell>
        </row>
        <row r="12">
          <cell r="O12">
            <v>0.44400000000000001</v>
          </cell>
        </row>
        <row r="13">
          <cell r="O13">
            <v>0.91900000000000004</v>
          </cell>
        </row>
        <row r="14">
          <cell r="O14">
            <v>2.9790000000000001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/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/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RAC V@r Total"/>
      <sheetName val="SC Total Power"/>
      <sheetName val="SC Total Gas"/>
      <sheetName val="ARG Gas Firm"/>
      <sheetName val="ARG Gas IM"/>
      <sheetName val="ARG Power"/>
      <sheetName val="BRA Power"/>
      <sheetName val="GNS Bolv Gas MTM"/>
      <sheetName val="SC Gas MTM"/>
      <sheetName val="SC Gas ACC"/>
      <sheetName val="TBS Gas MTM"/>
      <sheetName val="TBS Gas ACC"/>
      <sheetName val="TBS Gas AFF"/>
      <sheetName val="TBS CRD MTM"/>
      <sheetName val="TBS CRD ACC"/>
      <sheetName val="TBS CRD AFF"/>
      <sheetName val="CRD SPRD MTM"/>
      <sheetName val="Master Data"/>
      <sheetName val="SC Gas Summary"/>
      <sheetName val="SC Gas Graph Detail"/>
    </sheetNames>
    <sheetDataSet>
      <sheetData sheetId="0">
        <row r="8">
          <cell r="B8">
            <v>36972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>
            <v>0</v>
          </cell>
          <cell r="B2" t="str">
            <v>M</v>
          </cell>
        </row>
        <row r="3">
          <cell r="A3">
            <v>1</v>
          </cell>
          <cell r="B3" t="str">
            <v>T</v>
          </cell>
        </row>
        <row r="4">
          <cell r="A4">
            <v>2</v>
          </cell>
          <cell r="B4" t="str">
            <v>W</v>
          </cell>
        </row>
        <row r="5">
          <cell r="A5">
            <v>3</v>
          </cell>
          <cell r="B5" t="str">
            <v>Th</v>
          </cell>
        </row>
        <row r="6">
          <cell r="A6">
            <v>4</v>
          </cell>
          <cell r="B6" t="str">
            <v>F</v>
          </cell>
        </row>
        <row r="7">
          <cell r="A7">
            <v>5</v>
          </cell>
          <cell r="B7" t="str">
            <v>Sa</v>
          </cell>
        </row>
        <row r="8">
          <cell r="A8">
            <v>6</v>
          </cell>
          <cell r="B8" t="str">
            <v>Su</v>
          </cell>
        </row>
      </sheetData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I62"/>
  <sheetViews>
    <sheetView showGridLines="0" tabSelected="1" zoomScale="45" workbookViewId="0">
      <pane xSplit="3" ySplit="11" topLeftCell="D25" activePane="bottomRight" state="frozen"/>
      <selection activeCell="M23" sqref="M23"/>
      <selection pane="topRight" activeCell="M23" sqref="M23"/>
      <selection pane="bottomLeft" activeCell="M23" sqref="M23"/>
      <selection pane="bottomRight" activeCell="B9" sqref="B9"/>
    </sheetView>
  </sheetViews>
  <sheetFormatPr defaultRowHeight="15.75"/>
  <cols>
    <col min="1" max="1" width="9.140625" style="7"/>
    <col min="2" max="2" width="66.85546875" style="3" customWidth="1"/>
    <col min="3" max="3" width="2.140625" style="4" customWidth="1"/>
    <col min="4" max="4" width="18.140625" style="3" customWidth="1"/>
    <col min="5" max="5" width="27.140625" style="3" customWidth="1"/>
    <col min="6" max="6" width="1.5703125" style="4" customWidth="1"/>
    <col min="7" max="7" width="17.85546875" style="3" customWidth="1"/>
    <col min="8" max="8" width="27.7109375" style="3" customWidth="1"/>
    <col min="9" max="9" width="3.140625" style="3" customWidth="1"/>
    <col min="10" max="10" width="19.7109375" style="3" customWidth="1"/>
    <col min="11" max="11" width="1.42578125" style="3" customWidth="1"/>
    <col min="12" max="12" width="18.5703125" style="7" customWidth="1"/>
    <col min="13" max="13" width="8.85546875" style="4" customWidth="1"/>
    <col min="14" max="14" width="37" style="7" customWidth="1"/>
    <col min="15" max="15" width="20.42578125" style="7" customWidth="1"/>
    <col min="16" max="16" width="20.5703125" style="7" customWidth="1"/>
    <col min="17" max="17" width="19.85546875" style="7" customWidth="1"/>
    <col min="18" max="18" width="22.28515625" style="7" customWidth="1"/>
    <col min="19" max="19" width="18.5703125" style="3" bestFit="1" customWidth="1"/>
    <col min="20" max="20" width="22" style="3" customWidth="1"/>
    <col min="21" max="21" width="16.7109375" style="3" bestFit="1" customWidth="1"/>
    <col min="22" max="24" width="14.42578125" style="3" bestFit="1" customWidth="1"/>
    <col min="25" max="16384" width="9.140625" style="3"/>
  </cols>
  <sheetData>
    <row r="1" spans="1:25">
      <c r="A1" s="7" t="s">
        <v>0</v>
      </c>
    </row>
    <row r="2" spans="1:25" s="2" customFormat="1" ht="27" customHeight="1">
      <c r="A2" s="86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25" ht="26.25">
      <c r="A3" s="86" t="s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54"/>
      <c r="O3" s="1"/>
      <c r="P3" s="1"/>
      <c r="Q3" s="1"/>
      <c r="R3" s="1"/>
    </row>
    <row r="4" spans="1:25" ht="72.75" customHeight="1">
      <c r="A4" s="86" t="s">
        <v>1</v>
      </c>
      <c r="B4"/>
      <c r="H4" s="5"/>
      <c r="J4" s="6" t="s">
        <v>2</v>
      </c>
      <c r="M4" s="8"/>
      <c r="N4" s="153"/>
      <c r="O4" s="7" t="s">
        <v>3</v>
      </c>
      <c r="R4" s="9" t="s">
        <v>4</v>
      </c>
      <c r="S4" s="2"/>
      <c r="T4" s="74"/>
    </row>
    <row r="5" spans="1:25" ht="21" customHeight="1">
      <c r="A5" s="86" t="s">
        <v>1</v>
      </c>
      <c r="R5" s="9"/>
      <c r="S5" s="108"/>
      <c r="T5" s="74"/>
    </row>
    <row r="6" spans="1:25" ht="39.75" customHeight="1">
      <c r="A6" s="86" t="s">
        <v>1</v>
      </c>
      <c r="B6"/>
      <c r="L6" s="152"/>
      <c r="N6" s="88"/>
      <c r="O6" s="10"/>
    </row>
    <row r="7" spans="1:25" ht="17.25" customHeight="1">
      <c r="A7" s="86" t="s">
        <v>1</v>
      </c>
      <c r="B7" s="103"/>
      <c r="N7" s="88"/>
      <c r="O7" s="10"/>
      <c r="T7" s="108"/>
    </row>
    <row r="8" spans="1:25" ht="23.25" customHeight="1">
      <c r="A8" s="86" t="s">
        <v>1</v>
      </c>
      <c r="B8" s="87">
        <v>37182</v>
      </c>
      <c r="N8" s="91"/>
      <c r="O8" s="10"/>
      <c r="P8" s="10"/>
      <c r="Q8" s="10"/>
      <c r="R8" s="10"/>
    </row>
    <row r="9" spans="1:25" ht="17.25" customHeight="1">
      <c r="A9" s="86" t="s">
        <v>1</v>
      </c>
      <c r="B9" s="77"/>
      <c r="D9" s="11" t="s">
        <v>5</v>
      </c>
      <c r="E9" s="11"/>
      <c r="F9" s="12"/>
      <c r="G9" s="11" t="s">
        <v>6</v>
      </c>
      <c r="H9" s="11"/>
      <c r="I9" s="13"/>
      <c r="J9" s="94" t="s">
        <v>7</v>
      </c>
      <c r="K9" s="94"/>
      <c r="L9" s="94"/>
      <c r="N9" s="14" t="s">
        <v>8</v>
      </c>
      <c r="O9" s="14"/>
      <c r="P9" s="14"/>
      <c r="Q9" s="14"/>
      <c r="R9" s="14"/>
      <c r="T9" s="120"/>
      <c r="U9" s="120"/>
      <c r="V9" s="120"/>
      <c r="W9" s="120"/>
      <c r="X9" s="120"/>
      <c r="Y9" s="31"/>
    </row>
    <row r="10" spans="1:25" s="23" customFormat="1" ht="26.25">
      <c r="A10" s="86" t="s">
        <v>1</v>
      </c>
      <c r="B10" s="15" t="s">
        <v>9</v>
      </c>
      <c r="C10" s="12"/>
      <c r="D10" s="16" t="s">
        <v>10</v>
      </c>
      <c r="E10" s="17" t="s">
        <v>11</v>
      </c>
      <c r="F10" s="12"/>
      <c r="G10" s="16" t="s">
        <v>12</v>
      </c>
      <c r="H10" s="17" t="s">
        <v>11</v>
      </c>
      <c r="I10" s="18"/>
      <c r="J10" s="19" t="s">
        <v>13</v>
      </c>
      <c r="K10" s="20"/>
      <c r="L10" s="21" t="s">
        <v>11</v>
      </c>
      <c r="M10" s="12"/>
      <c r="N10" s="17" t="s">
        <v>14</v>
      </c>
      <c r="O10" s="17" t="s">
        <v>15</v>
      </c>
      <c r="P10" s="22" t="s">
        <v>16</v>
      </c>
      <c r="Q10" s="22" t="s">
        <v>17</v>
      </c>
      <c r="R10" s="22" t="s">
        <v>18</v>
      </c>
      <c r="T10" s="132"/>
      <c r="U10" s="121"/>
      <c r="V10" s="121"/>
      <c r="W10" s="121"/>
      <c r="X10" s="121"/>
      <c r="Y10" s="122"/>
    </row>
    <row r="11" spans="1:25" ht="12.75" customHeight="1">
      <c r="A11" s="86" t="s">
        <v>1</v>
      </c>
      <c r="B11" s="24"/>
      <c r="D11" s="25"/>
      <c r="E11" s="25"/>
      <c r="L11" s="24"/>
      <c r="N11" s="24"/>
      <c r="O11" s="24"/>
      <c r="P11" s="24"/>
      <c r="Q11" s="24"/>
      <c r="R11" s="24"/>
      <c r="T11" s="25"/>
      <c r="U11" s="25"/>
      <c r="V11" s="25"/>
      <c r="W11" s="25"/>
      <c r="X11" s="25"/>
      <c r="Y11" s="31"/>
    </row>
    <row r="12" spans="1:25" s="31" customFormat="1" ht="29.25" customHeight="1">
      <c r="A12" s="86" t="s">
        <v>1</v>
      </c>
      <c r="B12" s="137" t="s">
        <v>19</v>
      </c>
      <c r="C12" s="26"/>
      <c r="D12" s="27"/>
      <c r="E12" s="28"/>
      <c r="F12" s="29"/>
      <c r="G12" s="27"/>
      <c r="H12" s="28"/>
      <c r="I12" s="28"/>
      <c r="J12" s="45"/>
      <c r="K12" s="28"/>
      <c r="L12" s="30"/>
      <c r="M12" s="29"/>
      <c r="N12" s="37">
        <f>SUM(N14+N15+N20)</f>
        <v>41.525290000000084</v>
      </c>
      <c r="O12" s="37">
        <f>SUM(O14+O15+O20)</f>
        <v>190.31596000000008</v>
      </c>
      <c r="P12" s="37">
        <f>SUM(P14+P15+P20)</f>
        <v>-842.11035435240387</v>
      </c>
      <c r="Q12" s="37">
        <f>SUM(Q14+Q15+Q20)</f>
        <v>-795.3581500119227</v>
      </c>
      <c r="R12" s="37">
        <f>SUM(R14+R15+R20)</f>
        <v>20610.600343231865</v>
      </c>
      <c r="T12" s="123"/>
      <c r="U12" s="123"/>
      <c r="V12" s="123"/>
      <c r="W12" s="123"/>
      <c r="X12" s="123"/>
    </row>
    <row r="13" spans="1:25" s="34" customFormat="1" ht="9.75" customHeight="1">
      <c r="A13" s="86" t="s">
        <v>1</v>
      </c>
      <c r="B13" s="114"/>
      <c r="C13" s="33"/>
      <c r="D13" s="115"/>
      <c r="E13" s="116"/>
      <c r="F13" s="39"/>
      <c r="G13" s="115"/>
      <c r="H13" s="116"/>
      <c r="J13" s="117"/>
      <c r="L13" s="116"/>
      <c r="M13" s="41"/>
      <c r="N13" s="155"/>
      <c r="O13" s="53"/>
      <c r="P13" s="53"/>
      <c r="Q13" s="53"/>
      <c r="R13" s="53"/>
      <c r="T13" s="30"/>
      <c r="U13" s="30"/>
      <c r="V13" s="30"/>
      <c r="W13" s="30"/>
      <c r="X13" s="30"/>
      <c r="Y13" s="51"/>
    </row>
    <row r="14" spans="1:25" s="34" customFormat="1" ht="24.75" customHeight="1">
      <c r="A14" s="86" t="s">
        <v>1</v>
      </c>
      <c r="B14" s="138" t="s">
        <v>87</v>
      </c>
      <c r="C14" s="33"/>
      <c r="D14" s="115" t="s">
        <v>65</v>
      </c>
      <c r="E14" s="116" t="s">
        <v>65</v>
      </c>
      <c r="F14" s="50" t="s">
        <v>65</v>
      </c>
      <c r="G14" s="115" t="s">
        <v>65</v>
      </c>
      <c r="H14" s="116" t="s">
        <v>65</v>
      </c>
      <c r="I14" s="52" t="s">
        <v>65</v>
      </c>
      <c r="J14" s="117" t="s">
        <v>65</v>
      </c>
      <c r="K14" s="52" t="s">
        <v>65</v>
      </c>
      <c r="L14" s="116" t="s">
        <v>65</v>
      </c>
      <c r="M14" s="41"/>
      <c r="N14" s="156">
        <f>INDEX('MM PLANT'!$A$6:$W$500,MATCH(Summary!$B$8,'MM PLANT'!$A$6:$A$500,0),19)</f>
        <v>0</v>
      </c>
      <c r="O14" s="42">
        <f>'MM PLANT'!T$3</f>
        <v>0</v>
      </c>
      <c r="P14" s="42">
        <f>INDEX('MM PLANT'!$A$6:$W$500,MATCH(Summary!$B$8,'MM PLANT'!$A$6:$A$500,0),21)</f>
        <v>0</v>
      </c>
      <c r="Q14" s="42">
        <f>INDEX('MM PLANT'!$A$6:$W$500,MATCH(Summary!$B$8,'MM PLANT'!$A$6:$A$500,0),22)</f>
        <v>0</v>
      </c>
      <c r="R14" s="42">
        <f>INDEX('MM PLANT'!$A$6:$W$500,MATCH(Summary!$B$8,'MM PLANT'!$A$6:$A$500,0),23)</f>
        <v>-2221.372752812515</v>
      </c>
      <c r="T14" s="53"/>
      <c r="U14" s="53"/>
      <c r="V14" s="53"/>
      <c r="W14" s="53"/>
      <c r="X14" s="53"/>
      <c r="Y14" s="51"/>
    </row>
    <row r="15" spans="1:25" s="34" customFormat="1" ht="24.75" customHeight="1">
      <c r="A15" s="86" t="s">
        <v>1</v>
      </c>
      <c r="B15" s="138" t="s">
        <v>93</v>
      </c>
      <c r="C15" s="33"/>
      <c r="D15" s="115"/>
      <c r="E15" s="116"/>
      <c r="F15" s="39"/>
      <c r="G15" s="115"/>
      <c r="H15" s="116"/>
      <c r="J15" s="117"/>
      <c r="L15" s="116"/>
      <c r="M15" s="41"/>
      <c r="N15" s="42">
        <f>INDEX('Plant Manager'!$A$6:$W$500,MATCH(Summary!$B$8,'Plant Manager'!$A$6:$A$500,0),19)</f>
        <v>12.852</v>
      </c>
      <c r="O15" s="42">
        <f>'Plant Manager'!T$3</f>
        <v>12.852</v>
      </c>
      <c r="P15" s="42">
        <f>INDEX('Plant Manager'!$A$6:$W$500,MATCH(Summary!$B$8,'Plant Manager'!$A$6:$A$500,0),21)</f>
        <v>12.852</v>
      </c>
      <c r="Q15" s="42">
        <f>INDEX('Plant Manager'!$A$6:$W$500,MATCH(Summary!$B$8,'Plant Manager'!$A$6:$A$500,0),22)</f>
        <v>12.852</v>
      </c>
      <c r="R15" s="42">
        <f>INDEX('Plant Manager'!$A$6:$W$500,MATCH(Summary!$B$8,'Plant Manager'!$A$6:$A$500,0),23)</f>
        <v>-24.374650000000003</v>
      </c>
      <c r="T15" s="53"/>
      <c r="U15" s="53"/>
      <c r="V15" s="53"/>
      <c r="W15" s="53"/>
      <c r="X15" s="53"/>
      <c r="Y15" s="51"/>
    </row>
    <row r="16" spans="1:25" s="34" customFormat="1" ht="24.75" customHeight="1">
      <c r="A16" s="86" t="s">
        <v>1</v>
      </c>
      <c r="B16" s="135"/>
      <c r="C16" s="33"/>
      <c r="D16" s="115"/>
      <c r="E16" s="116"/>
      <c r="F16" s="39"/>
      <c r="G16" s="115"/>
      <c r="H16" s="116"/>
      <c r="J16" s="117"/>
      <c r="L16" s="116"/>
      <c r="M16" s="41"/>
      <c r="N16" s="53"/>
      <c r="O16" s="53"/>
      <c r="P16" s="53"/>
      <c r="Q16" s="53"/>
      <c r="R16" s="53"/>
      <c r="T16" s="53"/>
      <c r="U16" s="53"/>
      <c r="V16" s="53"/>
      <c r="W16" s="53"/>
      <c r="X16" s="53"/>
      <c r="Y16" s="51"/>
    </row>
    <row r="17" spans="1:26" s="34" customFormat="1" ht="24.75" customHeight="1">
      <c r="A17" s="86" t="s">
        <v>1</v>
      </c>
      <c r="B17" s="135"/>
      <c r="C17" s="33"/>
      <c r="D17" s="115"/>
      <c r="E17" s="116"/>
      <c r="F17" s="39"/>
      <c r="G17" s="115"/>
      <c r="H17" s="116"/>
      <c r="J17" s="117"/>
      <c r="L17" s="116"/>
      <c r="M17" s="41"/>
      <c r="N17" s="53"/>
      <c r="O17" s="53"/>
      <c r="P17" s="53"/>
      <c r="Q17" s="53"/>
      <c r="R17" s="53"/>
      <c r="T17" s="53"/>
      <c r="U17" s="53"/>
      <c r="V17" s="53"/>
      <c r="W17" s="53"/>
      <c r="X17" s="53"/>
      <c r="Y17" s="51"/>
    </row>
    <row r="18" spans="1:26" s="34" customFormat="1" ht="24.75" customHeight="1">
      <c r="A18" s="86" t="s">
        <v>1</v>
      </c>
      <c r="B18" s="135"/>
      <c r="C18" s="33"/>
      <c r="D18" s="115"/>
      <c r="E18" s="116"/>
      <c r="F18" s="39"/>
      <c r="G18" s="115"/>
      <c r="H18" s="116"/>
      <c r="J18" s="117"/>
      <c r="L18" s="116"/>
      <c r="M18" s="41"/>
      <c r="N18" s="53"/>
      <c r="O18" s="53"/>
      <c r="P18" s="53"/>
      <c r="Q18" s="53"/>
      <c r="R18" s="53"/>
      <c r="T18" s="53"/>
      <c r="U18" s="53"/>
      <c r="V18" s="53"/>
      <c r="W18" s="53"/>
      <c r="X18" s="53"/>
      <c r="Y18" s="51"/>
    </row>
    <row r="19" spans="1:26" s="34" customFormat="1" ht="24.75" customHeight="1">
      <c r="A19" s="86" t="s">
        <v>1</v>
      </c>
      <c r="B19" s="135"/>
      <c r="C19" s="33"/>
      <c r="D19" s="115"/>
      <c r="E19" s="116"/>
      <c r="F19" s="39"/>
      <c r="G19" s="115"/>
      <c r="H19" s="116"/>
      <c r="J19" s="117"/>
      <c r="L19" s="116"/>
      <c r="M19" s="41"/>
      <c r="N19" s="53"/>
      <c r="O19" s="53"/>
      <c r="P19" s="53"/>
      <c r="Q19" s="53"/>
      <c r="R19" s="53"/>
      <c r="T19" s="53"/>
      <c r="U19" s="53"/>
      <c r="V19" s="53"/>
      <c r="W19" s="53"/>
      <c r="X19" s="53"/>
      <c r="Y19" s="51"/>
    </row>
    <row r="20" spans="1:26" s="34" customFormat="1" ht="24.75" customHeight="1">
      <c r="A20" s="86" t="s">
        <v>1</v>
      </c>
      <c r="B20" s="137" t="s">
        <v>88</v>
      </c>
      <c r="C20" s="33"/>
      <c r="D20" s="115"/>
      <c r="E20" s="116"/>
      <c r="F20" s="39"/>
      <c r="G20" s="115"/>
      <c r="H20" s="116"/>
      <c r="J20" s="40">
        <f>INDEX('RAC V@r Total'!$A$6:$Z$500,MATCH(Summary!$B$8,'RAC V@r Total'!$A$6:$A$500,0),26)</f>
        <v>164.74305999999999</v>
      </c>
      <c r="L20" s="116"/>
      <c r="M20" s="41"/>
      <c r="N20" s="37">
        <f>SUBTOTAL(9,N22:N24)</f>
        <v>28.67329000000008</v>
      </c>
      <c r="O20" s="37">
        <f>SUBTOTAL(9,O22:O24)</f>
        <v>177.46396000000007</v>
      </c>
      <c r="P20" s="37">
        <f>SUBTOTAL(9,P22:P24)</f>
        <v>-854.96235435240385</v>
      </c>
      <c r="Q20" s="37">
        <f>SUBTOTAL(9,Q22:Q24)</f>
        <v>-808.21015001192268</v>
      </c>
      <c r="R20" s="37">
        <f>SUBTOTAL(9,R22:R24)</f>
        <v>22856.347746044379</v>
      </c>
      <c r="S20" s="136">
        <f>R20-R26-R39-R54</f>
        <v>-1.1368683772161603E-12</v>
      </c>
      <c r="U20" s="53"/>
      <c r="V20" s="53"/>
      <c r="W20" s="53"/>
      <c r="X20" s="53"/>
      <c r="Y20" s="51"/>
    </row>
    <row r="21" spans="1:26" s="31" customFormat="1" ht="8.25" customHeight="1">
      <c r="A21" s="86" t="s">
        <v>1</v>
      </c>
      <c r="B21" s="32"/>
      <c r="C21" s="26"/>
      <c r="D21" s="27"/>
      <c r="E21" s="28"/>
      <c r="F21" s="29"/>
      <c r="G21" s="27"/>
      <c r="H21" s="28"/>
      <c r="I21" s="28"/>
      <c r="J21" s="28"/>
      <c r="K21" s="28"/>
      <c r="L21" s="30"/>
      <c r="M21" s="29"/>
      <c r="N21" s="30"/>
      <c r="O21" s="30"/>
      <c r="P21" s="30"/>
      <c r="Q21" s="30"/>
      <c r="R21" s="30"/>
      <c r="T21" s="30"/>
      <c r="U21" s="30"/>
      <c r="V21" s="30"/>
      <c r="W21" s="30"/>
      <c r="X21" s="30"/>
    </row>
    <row r="22" spans="1:26" s="34" customFormat="1" ht="24.75" customHeight="1">
      <c r="A22" s="86" t="s">
        <v>1</v>
      </c>
      <c r="B22" s="124" t="s">
        <v>78</v>
      </c>
      <c r="C22" s="33"/>
      <c r="D22" s="100">
        <f>D29+D32+D34</f>
        <v>-17.036699345487413</v>
      </c>
      <c r="E22" s="98" t="s">
        <v>22</v>
      </c>
      <c r="F22" s="39"/>
      <c r="G22" s="100">
        <f>G29+G32</f>
        <v>4.5035112699888913</v>
      </c>
      <c r="H22" s="99" t="s">
        <v>80</v>
      </c>
      <c r="J22" s="101">
        <f>J26</f>
        <v>62.449779999999997</v>
      </c>
      <c r="L22" s="99">
        <v>2000</v>
      </c>
      <c r="M22" s="41"/>
      <c r="N22" s="42">
        <f>N29+N32</f>
        <v>-1.8660000000000001</v>
      </c>
      <c r="O22" s="42">
        <f>O29+O32</f>
        <v>12.848999999999998</v>
      </c>
      <c r="P22" s="42">
        <f>P29+P32</f>
        <v>-89.062999999999988</v>
      </c>
      <c r="Q22" s="42">
        <f>Q29+Q32</f>
        <v>-17.329999999999998</v>
      </c>
      <c r="R22" s="42">
        <f>R29+R32</f>
        <v>-422.47556000000009</v>
      </c>
      <c r="T22" s="123"/>
      <c r="U22" s="123"/>
      <c r="V22" s="123"/>
      <c r="W22" s="123"/>
      <c r="X22" s="123"/>
      <c r="Y22" s="51"/>
    </row>
    <row r="23" spans="1:26" s="34" customFormat="1" ht="24.75" customHeight="1">
      <c r="A23" s="86" t="s">
        <v>1</v>
      </c>
      <c r="B23" s="124" t="s">
        <v>79</v>
      </c>
      <c r="C23" s="33"/>
      <c r="D23" s="100">
        <f>D42+D45+D49+D50</f>
        <v>1.7916399988470866</v>
      </c>
      <c r="E23" s="99" t="s">
        <v>82</v>
      </c>
      <c r="F23" s="39"/>
      <c r="G23" s="141">
        <f>INDEX('SC Total Power'!$A$6:$W$500,MATCH(Summary!$B$8,'SC Total Power'!$A$6:$A$500,0),17)</f>
        <v>0.44179477962649161</v>
      </c>
      <c r="H23" s="99" t="s">
        <v>81</v>
      </c>
      <c r="J23" s="101">
        <f>J39</f>
        <v>163.15264000000002</v>
      </c>
      <c r="L23" s="99">
        <v>5000</v>
      </c>
      <c r="M23" s="41"/>
      <c r="N23" s="42">
        <f>N39</f>
        <v>30.539290000000079</v>
      </c>
      <c r="O23" s="42">
        <f>O39</f>
        <v>164.61496000000008</v>
      </c>
      <c r="P23" s="42">
        <f>P39</f>
        <v>-765.89935435240386</v>
      </c>
      <c r="Q23" s="42">
        <f>Q39</f>
        <v>-790.88015001192264</v>
      </c>
      <c r="R23" s="42">
        <f>R39</f>
        <v>23717.810306044379</v>
      </c>
      <c r="T23" s="123"/>
      <c r="U23" s="123"/>
      <c r="V23" s="123"/>
      <c r="W23" s="123"/>
      <c r="X23" s="123"/>
      <c r="Y23" s="51"/>
    </row>
    <row r="24" spans="1:26" s="34" customFormat="1" ht="24.75" customHeight="1">
      <c r="A24" s="86" t="s">
        <v>1</v>
      </c>
      <c r="B24" s="124" t="s">
        <v>83</v>
      </c>
      <c r="C24" s="33"/>
      <c r="D24" s="115"/>
      <c r="E24" s="116"/>
      <c r="F24" s="50"/>
      <c r="G24" s="115"/>
      <c r="H24" s="116"/>
      <c r="I24" s="52"/>
      <c r="J24" s="117"/>
      <c r="K24" s="52"/>
      <c r="L24" s="116"/>
      <c r="M24" s="41"/>
      <c r="N24" s="42">
        <f>N54</f>
        <v>0</v>
      </c>
      <c r="O24" s="42">
        <f>O54</f>
        <v>0</v>
      </c>
      <c r="P24" s="42">
        <f>P54</f>
        <v>0</v>
      </c>
      <c r="Q24" s="42">
        <f>Q54</f>
        <v>0</v>
      </c>
      <c r="R24" s="42">
        <f>R54</f>
        <v>-438.98699999999985</v>
      </c>
      <c r="T24" s="123"/>
      <c r="U24" s="123"/>
      <c r="V24" s="123"/>
      <c r="W24" s="123"/>
      <c r="X24" s="123"/>
      <c r="Y24" s="51"/>
    </row>
    <row r="25" spans="1:26" s="34" customFormat="1" ht="24.75" customHeight="1">
      <c r="A25" s="86" t="s">
        <v>1</v>
      </c>
      <c r="B25" s="114"/>
      <c r="C25" s="33"/>
      <c r="D25" s="115"/>
      <c r="E25" s="116"/>
      <c r="F25" s="39"/>
      <c r="G25" s="115"/>
      <c r="H25" s="116"/>
      <c r="J25" s="117"/>
      <c r="L25" s="116"/>
      <c r="M25" s="41"/>
      <c r="N25" s="53"/>
      <c r="O25" s="53"/>
      <c r="P25" s="53"/>
      <c r="Q25" s="53"/>
      <c r="R25" s="53"/>
      <c r="T25" s="123"/>
      <c r="U25" s="123"/>
      <c r="V25" s="123"/>
      <c r="W25" s="123"/>
      <c r="X25" s="123"/>
      <c r="Y25" s="51"/>
    </row>
    <row r="26" spans="1:26" s="31" customFormat="1" ht="29.25" customHeight="1">
      <c r="A26" s="86" t="s">
        <v>1</v>
      </c>
      <c r="B26" s="89" t="s">
        <v>84</v>
      </c>
      <c r="C26" s="26"/>
      <c r="D26" s="27"/>
      <c r="E26" s="28"/>
      <c r="F26" s="29"/>
      <c r="G26" s="27"/>
      <c r="H26" s="28"/>
      <c r="I26" s="28"/>
      <c r="J26" s="40">
        <f>J28</f>
        <v>62.449779999999997</v>
      </c>
      <c r="K26" s="28"/>
      <c r="L26" s="30"/>
      <c r="M26" s="29"/>
      <c r="N26" s="37">
        <f>SUM(N28)</f>
        <v>-1.8660000000000001</v>
      </c>
      <c r="O26" s="37">
        <f>SUM(O28)</f>
        <v>12.848999999999998</v>
      </c>
      <c r="P26" s="37">
        <f>SUM(P28)</f>
        <v>-89.062999999999988</v>
      </c>
      <c r="Q26" s="37">
        <f>SUM(Q28)</f>
        <v>-17.329999999999998</v>
      </c>
      <c r="R26" s="37">
        <f>SUM(R28)</f>
        <v>-422.47556000000009</v>
      </c>
      <c r="T26" s="123"/>
      <c r="U26" s="123"/>
      <c r="V26" s="123"/>
      <c r="W26" s="123"/>
      <c r="X26" s="123"/>
    </row>
    <row r="27" spans="1:26" s="31" customFormat="1" ht="8.25" customHeight="1">
      <c r="A27" s="86" t="s">
        <v>1</v>
      </c>
      <c r="B27" s="32"/>
      <c r="C27" s="26"/>
      <c r="D27" s="27"/>
      <c r="E27" s="28"/>
      <c r="F27" s="29"/>
      <c r="G27" s="27"/>
      <c r="H27" s="28"/>
      <c r="I27" s="28"/>
      <c r="J27" s="28"/>
      <c r="K27" s="28"/>
      <c r="L27" s="30"/>
      <c r="M27" s="29"/>
      <c r="N27" s="30"/>
      <c r="O27" s="30"/>
      <c r="P27" s="30"/>
      <c r="Q27" s="30"/>
      <c r="R27" s="30"/>
      <c r="T27" s="53"/>
      <c r="U27" s="53"/>
      <c r="V27" s="53"/>
      <c r="W27" s="53"/>
      <c r="X27" s="53"/>
    </row>
    <row r="28" spans="1:26" s="34" customFormat="1" ht="30" customHeight="1">
      <c r="A28" s="86" t="s">
        <v>1</v>
      </c>
      <c r="B28" s="130" t="s">
        <v>24</v>
      </c>
      <c r="C28" s="33"/>
      <c r="F28" s="33"/>
      <c r="G28" s="35"/>
      <c r="J28" s="40">
        <f>J29</f>
        <v>62.449779999999997</v>
      </c>
      <c r="L28" s="36"/>
      <c r="M28" s="33"/>
      <c r="N28" s="134">
        <f>SUM(+N29+N32+N34)</f>
        <v>-1.8660000000000001</v>
      </c>
      <c r="O28" s="134">
        <f>SUM(+O29+O32+O34)</f>
        <v>12.848999999999998</v>
      </c>
      <c r="P28" s="134">
        <f>SUM(+P29+P32+P34)</f>
        <v>-89.062999999999988</v>
      </c>
      <c r="Q28" s="134">
        <f>SUM(+Q29+Q32+Q34)</f>
        <v>-17.329999999999998</v>
      </c>
      <c r="R28" s="134">
        <f>SUM(+R29+R32+R34)</f>
        <v>-422.47556000000009</v>
      </c>
      <c r="T28" s="53"/>
      <c r="U28" s="53"/>
      <c r="V28" s="53"/>
      <c r="W28" s="53"/>
      <c r="X28" s="53"/>
      <c r="Y28" s="51"/>
    </row>
    <row r="29" spans="1:26" s="34" customFormat="1" ht="24.95" customHeight="1">
      <c r="A29" s="86" t="s">
        <v>1</v>
      </c>
      <c r="B29" s="38" t="s">
        <v>21</v>
      </c>
      <c r="C29" s="33" t="s">
        <v>65</v>
      </c>
      <c r="D29" s="100">
        <f>SUM(D30:D31)</f>
        <v>-17.036699345487413</v>
      </c>
      <c r="E29" s="105"/>
      <c r="F29" s="39" t="s">
        <v>65</v>
      </c>
      <c r="G29" s="100">
        <f>SUM(G30:G31)</f>
        <v>4.5035112699888913</v>
      </c>
      <c r="H29" s="116"/>
      <c r="I29" s="34" t="s">
        <v>65</v>
      </c>
      <c r="J29" s="40">
        <f>INDEX('RAC V@r Total'!$A$6:$Z$500,MATCH(Summary!$B$8,'RAC V@r Total'!$A$6:$A$500,0),20)</f>
        <v>62.449779999999997</v>
      </c>
      <c r="L29" s="46"/>
      <c r="M29" s="41"/>
      <c r="N29" s="42">
        <f>SUM(N30:N31)</f>
        <v>-1.8660000000000001</v>
      </c>
      <c r="O29" s="42">
        <f>SUM(O30:O31)</f>
        <v>12.846999999999998</v>
      </c>
      <c r="P29" s="42">
        <f>SUM(P30:P31)</f>
        <v>-89.075999999999993</v>
      </c>
      <c r="Q29" s="42">
        <f>SUM(Q30:Q31)</f>
        <v>97.393000000000001</v>
      </c>
      <c r="R29" s="42">
        <f>SUM(R30:R31)</f>
        <v>1226.3154399999999</v>
      </c>
      <c r="T29" s="53"/>
      <c r="U29" s="53"/>
      <c r="V29" s="53"/>
      <c r="W29" s="55"/>
      <c r="X29" s="53"/>
      <c r="Y29" s="51"/>
    </row>
    <row r="30" spans="1:26" s="57" customFormat="1" ht="27.75" customHeight="1">
      <c r="A30" s="86" t="s">
        <v>23</v>
      </c>
      <c r="B30" s="56" t="s">
        <v>25</v>
      </c>
      <c r="D30" s="85">
        <f>INDEX('ARG Gas IM'!$A$6:$W$500,MATCH(Summary!$B$8,'ARG Gas IM'!$A$6:$A$500,0),16)</f>
        <v>2.4294451399999955E-2</v>
      </c>
      <c r="E30" s="58"/>
      <c r="F30" s="59"/>
      <c r="G30" s="85">
        <f>INDEX('ARG Gas IM'!$A$6:$W$500,MATCH(Summary!$B$8,'ARG Gas IM'!$A$6:$A$500,0),17)</f>
        <v>0</v>
      </c>
      <c r="H30" s="58"/>
      <c r="J30" s="84"/>
      <c r="L30" s="58"/>
      <c r="M30" s="60"/>
      <c r="N30" s="61">
        <f>INDEX('ARG Gas IM'!$A$6:$W$500,MATCH(Summary!$B$8,'ARG Gas IM'!$A$6:$A$500,0),19)-N34</f>
        <v>-1.8660000000000001</v>
      </c>
      <c r="O30" s="61">
        <f>'ARG Gas IM'!T3-O34</f>
        <v>12.849999999999998</v>
      </c>
      <c r="P30" s="61">
        <f>INDEX('ARG Gas IM'!$A$6:$W$500,MATCH(Summary!$B$8,'ARG Gas IM'!$A$6:$A$500,0),21)-P34</f>
        <v>-27.969000000000001</v>
      </c>
      <c r="Q30" s="61">
        <f>INDEX('ARG Gas IM'!$A$6:$W$500,MATCH(Summary!$B$8,'ARG Gas IM'!$A$6:$A$500,0),22)-Q34</f>
        <v>-21.308</v>
      </c>
      <c r="R30" s="125">
        <f>INDEX('ARG Gas IM'!$A$6:$W$500,MATCH(Summary!$B$8,'ARG Gas IM'!$A$6:$A$500,0),23)-R34</f>
        <v>-485.32056000000017</v>
      </c>
      <c r="S30" s="127"/>
      <c r="T30" s="128"/>
      <c r="U30" s="128"/>
      <c r="V30" s="128"/>
      <c r="W30" s="128"/>
      <c r="X30" s="128"/>
      <c r="Y30" s="127"/>
      <c r="Z30" s="127"/>
    </row>
    <row r="31" spans="1:26" s="57" customFormat="1" ht="26.25" customHeight="1">
      <c r="A31" s="86" t="s">
        <v>23</v>
      </c>
      <c r="B31" s="56" t="s">
        <v>26</v>
      </c>
      <c r="D31" s="85">
        <f>INDEX('ARG Gas Firm'!$A$6:$W$500,MATCH(Summary!$B$8,'ARG Gas Firm'!$A$6:$A$500,0),16)</f>
        <v>-17.060993796887413</v>
      </c>
      <c r="E31" s="58"/>
      <c r="F31" s="59"/>
      <c r="G31" s="85">
        <f>INDEX('ARG Gas Firm'!$A$6:$W$500,MATCH(Summary!$B$8,'ARG Gas Firm'!$A$6:$A$500,0),17)</f>
        <v>4.5035112699888913</v>
      </c>
      <c r="H31" s="58"/>
      <c r="J31" s="84"/>
      <c r="L31" s="58"/>
      <c r="M31" s="60"/>
      <c r="N31" s="61">
        <f>INDEX('ARG Gas Firm'!$A$6:$W$500,MATCH(Summary!$B$8,'ARG Gas Firm'!$A$6:$A$500,0),19)</f>
        <v>0</v>
      </c>
      <c r="O31" s="61">
        <f>'ARG Gas Firm'!T$3</f>
        <v>-3.0000000000000001E-3</v>
      </c>
      <c r="P31" s="61">
        <f>INDEX('ARG Gas Firm'!$A$6:$W$500,MATCH(Summary!$B$8,'ARG Gas Firm'!$A$6:$A$500,0),21)</f>
        <v>-61.106999999999999</v>
      </c>
      <c r="Q31" s="61">
        <f>INDEX('ARG Gas Firm'!$A$6:$W$500,MATCH(Summary!$B$8,'ARG Gas Firm'!$A$6:$A$500,0),22)</f>
        <v>118.70099999999999</v>
      </c>
      <c r="R31" s="125">
        <f>INDEX('ARG Gas Firm'!$A$6:$W$500,MATCH(Summary!$B$8,'ARG Gas Firm'!$A$6:$A$500,0),23)</f>
        <v>1711.636</v>
      </c>
      <c r="S31" s="127"/>
      <c r="T31" s="129"/>
      <c r="U31" s="129"/>
      <c r="V31" s="129"/>
      <c r="W31" s="129"/>
      <c r="X31" s="129"/>
      <c r="Y31" s="127"/>
      <c r="Z31" s="127"/>
    </row>
    <row r="32" spans="1:26" s="34" customFormat="1" ht="24.95" customHeight="1">
      <c r="A32" s="86" t="s">
        <v>1</v>
      </c>
      <c r="B32" s="43" t="s">
        <v>67</v>
      </c>
      <c r="C32" s="33"/>
      <c r="D32" s="115"/>
      <c r="E32" s="44"/>
      <c r="F32" s="50"/>
      <c r="G32" s="115"/>
      <c r="H32" s="44"/>
      <c r="I32" s="52"/>
      <c r="J32" s="117"/>
      <c r="L32" s="44"/>
      <c r="M32" s="41"/>
      <c r="N32" s="42">
        <f>INDEX('ARG Gas Transport'!$A$6:$W$500,MATCH(Summary!$B$8,'ARG Gas Transport'!$A$6:$A$500,0),19)</f>
        <v>0</v>
      </c>
      <c r="O32" s="42">
        <f>'ARG Gas Transport'!T$3</f>
        <v>2E-3</v>
      </c>
      <c r="P32" s="42">
        <f>INDEX('ARG Gas Transport'!$A$6:$W$500,MATCH(Summary!$B$8,'ARG Gas IM'!$A$6:$A$500,0),21)</f>
        <v>1.2999999999999999E-2</v>
      </c>
      <c r="Q32" s="42">
        <f>INDEX('ARG Gas Transport'!$A$6:$W$500,MATCH(Summary!$B$8,'ARG Gas Transport'!$A$6:$A$500,0),22)</f>
        <v>-114.723</v>
      </c>
      <c r="R32" s="126">
        <f>INDEX('ARG Gas Transport'!$A$6:$W$500,MATCH(Summary!$B$8,'ARG Gas Transport'!$A$6:$A$500,0),23)</f>
        <v>-1648.7909999999999</v>
      </c>
      <c r="S32" s="52"/>
      <c r="T32" s="53"/>
      <c r="U32" s="53"/>
      <c r="V32" s="53"/>
      <c r="W32" s="55"/>
      <c r="X32" s="53"/>
      <c r="Y32" s="51"/>
      <c r="Z32" s="52"/>
    </row>
    <row r="33" spans="1:35" s="31" customFormat="1" ht="8.25" customHeight="1">
      <c r="A33" s="86" t="s">
        <v>1</v>
      </c>
      <c r="B33" s="32"/>
      <c r="C33" s="26"/>
      <c r="D33" s="27"/>
      <c r="E33" s="28"/>
      <c r="F33" s="29"/>
      <c r="G33" s="27"/>
      <c r="H33" s="28"/>
      <c r="I33" s="28"/>
      <c r="J33" s="28"/>
      <c r="K33" s="28"/>
      <c r="L33" s="30"/>
      <c r="M33" s="29"/>
      <c r="N33" s="30"/>
      <c r="O33" s="30"/>
      <c r="P33" s="30"/>
      <c r="Q33" s="30"/>
      <c r="R33" s="30"/>
      <c r="T33" s="123"/>
      <c r="U33" s="123"/>
      <c r="V33" s="123"/>
      <c r="W33" s="123"/>
      <c r="X33" s="123"/>
    </row>
    <row r="34" spans="1:35" s="57" customFormat="1" ht="24.75" customHeight="1">
      <c r="A34" s="86" t="s">
        <v>1</v>
      </c>
      <c r="B34" s="38" t="s">
        <v>66</v>
      </c>
      <c r="C34" s="35"/>
      <c r="D34" s="115"/>
      <c r="E34" s="116"/>
      <c r="F34" s="50"/>
      <c r="G34" s="115"/>
      <c r="H34" s="116"/>
      <c r="I34" s="52"/>
      <c r="J34" s="117"/>
      <c r="K34" s="34" t="s">
        <v>65</v>
      </c>
      <c r="L34" s="105"/>
      <c r="M34" s="41"/>
      <c r="N34" s="42">
        <v>0</v>
      </c>
      <c r="O34" s="42">
        <v>0</v>
      </c>
      <c r="P34" s="42">
        <f>SUM(P35:P36)</f>
        <v>0</v>
      </c>
      <c r="Q34" s="42">
        <f>SUM(Q35:Q36)</f>
        <v>0</v>
      </c>
      <c r="R34" s="42">
        <f>SUM(R35:R36)</f>
        <v>0</v>
      </c>
      <c r="S34" s="51"/>
      <c r="T34" s="53"/>
      <c r="U34" s="53"/>
      <c r="V34" s="53"/>
      <c r="W34" s="53"/>
      <c r="X34" s="53"/>
      <c r="Y34" s="51"/>
      <c r="Z34" s="51"/>
      <c r="AA34" s="35"/>
      <c r="AB34" s="35"/>
      <c r="AC34" s="35"/>
      <c r="AD34" s="35"/>
      <c r="AE34" s="35"/>
      <c r="AF34" s="35"/>
      <c r="AG34" s="35"/>
      <c r="AH34" s="35"/>
      <c r="AI34" s="35"/>
    </row>
    <row r="35" spans="1:35" s="57" customFormat="1" ht="21.75" customHeight="1">
      <c r="A35" s="86" t="s">
        <v>23</v>
      </c>
      <c r="B35" s="56"/>
      <c r="D35" s="85" t="s">
        <v>65</v>
      </c>
      <c r="E35" s="58"/>
      <c r="F35" s="59"/>
      <c r="G35" s="85" t="s">
        <v>65</v>
      </c>
      <c r="H35" s="58"/>
      <c r="J35" s="84" t="s">
        <v>65</v>
      </c>
      <c r="L35" s="58"/>
      <c r="M35" s="60"/>
      <c r="N35" s="61">
        <v>0</v>
      </c>
      <c r="O35" s="61">
        <v>0</v>
      </c>
      <c r="P35" s="61">
        <v>0</v>
      </c>
      <c r="Q35" s="61">
        <v>0</v>
      </c>
      <c r="R35" s="125">
        <v>0</v>
      </c>
      <c r="S35" s="127"/>
      <c r="T35" s="129"/>
      <c r="U35" s="129"/>
      <c r="V35" s="129"/>
      <c r="W35" s="129"/>
      <c r="X35" s="129"/>
      <c r="Y35" s="127"/>
      <c r="Z35" s="127"/>
    </row>
    <row r="36" spans="1:35" s="57" customFormat="1" ht="21.75" customHeight="1">
      <c r="A36" s="86" t="s">
        <v>23</v>
      </c>
      <c r="B36" s="56"/>
      <c r="D36" s="85" t="s">
        <v>65</v>
      </c>
      <c r="E36" s="58"/>
      <c r="F36" s="59"/>
      <c r="G36" s="85" t="s">
        <v>65</v>
      </c>
      <c r="H36" s="58"/>
      <c r="J36" s="84" t="s">
        <v>65</v>
      </c>
      <c r="L36" s="58"/>
      <c r="M36" s="60"/>
      <c r="N36" s="61">
        <v>0</v>
      </c>
      <c r="O36" s="61">
        <v>0</v>
      </c>
      <c r="P36" s="61">
        <v>0</v>
      </c>
      <c r="Q36" s="61">
        <v>0</v>
      </c>
      <c r="R36" s="125">
        <v>0</v>
      </c>
      <c r="S36" s="127"/>
      <c r="T36" s="127"/>
      <c r="U36" s="127"/>
      <c r="V36" s="127"/>
      <c r="W36" s="127"/>
      <c r="X36" s="127"/>
      <c r="Y36" s="127"/>
      <c r="Z36" s="127"/>
    </row>
    <row r="37" spans="1:35" s="52" customFormat="1" ht="21.75" customHeight="1">
      <c r="A37" s="86" t="s">
        <v>1</v>
      </c>
      <c r="B37" s="47"/>
      <c r="C37" s="48"/>
      <c r="D37" s="49"/>
      <c r="E37" s="140"/>
      <c r="F37" s="50"/>
      <c r="G37" s="51"/>
      <c r="H37" s="44"/>
      <c r="J37" s="45"/>
      <c r="L37" s="46"/>
      <c r="M37" s="41"/>
      <c r="N37" s="53"/>
      <c r="O37" s="54"/>
      <c r="P37" s="54"/>
      <c r="Q37" s="55"/>
      <c r="R37" s="53"/>
      <c r="T37" s="51"/>
      <c r="U37" s="51"/>
      <c r="V37" s="51"/>
      <c r="W37" s="51"/>
      <c r="X37" s="51"/>
      <c r="Y37" s="51"/>
    </row>
    <row r="38" spans="1:35" s="52" customFormat="1" ht="21.75" customHeight="1">
      <c r="A38" s="86"/>
      <c r="B38" s="47"/>
      <c r="C38" s="48"/>
      <c r="D38" s="49"/>
      <c r="E38" s="44"/>
      <c r="F38" s="50"/>
      <c r="G38" s="51"/>
      <c r="H38" s="44"/>
      <c r="J38" s="45"/>
      <c r="L38" s="46"/>
      <c r="M38" s="41"/>
      <c r="N38" s="53"/>
      <c r="O38" s="54"/>
      <c r="P38" s="54"/>
      <c r="Q38" s="55"/>
      <c r="R38" s="53"/>
      <c r="T38" s="51"/>
      <c r="U38" s="51"/>
      <c r="V38" s="51"/>
      <c r="W38" s="51"/>
      <c r="X38" s="51"/>
      <c r="Y38" s="51"/>
    </row>
    <row r="39" spans="1:35" s="31" customFormat="1" ht="29.25" customHeight="1">
      <c r="A39" s="86" t="s">
        <v>1</v>
      </c>
      <c r="B39" s="89" t="s">
        <v>85</v>
      </c>
      <c r="C39" s="26"/>
      <c r="D39" s="27"/>
      <c r="E39" s="28"/>
      <c r="F39" s="29"/>
      <c r="G39" s="27"/>
      <c r="H39" s="28"/>
      <c r="I39" s="28"/>
      <c r="J39" s="40">
        <f>INDEX('RAC V@r Total'!$A$6:$Z$500,MATCH(Summary!$B$8,'RAC V@r Total'!$A$6:$A$500,0),23)</f>
        <v>163.15264000000002</v>
      </c>
      <c r="K39" s="28"/>
      <c r="L39" s="30"/>
      <c r="M39" s="29"/>
      <c r="N39" s="37">
        <f>N41+N48</f>
        <v>30.539290000000079</v>
      </c>
      <c r="O39" s="37">
        <f>O41+O48</f>
        <v>164.61496000000008</v>
      </c>
      <c r="P39" s="37">
        <f>P41+P48</f>
        <v>-765.89935435240386</v>
      </c>
      <c r="Q39" s="37">
        <f>Q41+Q48</f>
        <v>-790.88015001192264</v>
      </c>
      <c r="R39" s="37">
        <f>R41+R48</f>
        <v>23717.810306044379</v>
      </c>
      <c r="T39" s="123"/>
      <c r="U39" s="123"/>
      <c r="V39" s="123"/>
      <c r="W39" s="123"/>
      <c r="X39" s="123"/>
    </row>
    <row r="40" spans="1:35" s="31" customFormat="1" ht="8.25" customHeight="1">
      <c r="A40" s="86" t="s">
        <v>1</v>
      </c>
      <c r="B40" s="32"/>
      <c r="C40" s="26"/>
      <c r="D40" s="27"/>
      <c r="E40" s="28"/>
      <c r="F40" s="29"/>
      <c r="G40" s="27"/>
      <c r="H40" s="28"/>
      <c r="I40" s="28"/>
      <c r="J40" s="28"/>
      <c r="K40" s="28"/>
      <c r="L40" s="30"/>
      <c r="M40" s="29"/>
      <c r="N40" s="30"/>
      <c r="O40" s="30"/>
      <c r="P40" s="30"/>
      <c r="Q40" s="30"/>
      <c r="R40" s="30"/>
      <c r="T40" s="53"/>
      <c r="U40" s="53"/>
      <c r="V40" s="53"/>
      <c r="W40" s="53"/>
      <c r="X40" s="53"/>
    </row>
    <row r="41" spans="1:35" s="34" customFormat="1" ht="30" customHeight="1">
      <c r="A41" s="86" t="s">
        <v>1</v>
      </c>
      <c r="B41" s="130" t="s">
        <v>24</v>
      </c>
      <c r="C41" s="33"/>
      <c r="D41" s="100">
        <f>D42+D45</f>
        <v>1.7263859207562986</v>
      </c>
      <c r="E41" s="116"/>
      <c r="F41" s="33"/>
      <c r="G41" s="141">
        <f>INDEX('Arg Total Power'!$A$6:$W$500,MATCH(Summary!$B$8,'Arg Total Power'!$A$6:$A$500,0),17)</f>
        <v>0.4192506869601817</v>
      </c>
      <c r="H41" s="105"/>
      <c r="J41" s="40">
        <f>INDEX('RAC V@r Total'!$A$6:$Z$500,MATCH(Summary!$B$8,'RAC V@r Total'!$A$6:$A$500,0),19)</f>
        <v>429.12654100000003</v>
      </c>
      <c r="L41" s="36"/>
      <c r="M41" s="33"/>
      <c r="N41" s="133">
        <f>N42+N45</f>
        <v>11.858000000000002</v>
      </c>
      <c r="O41" s="133">
        <f>O42+O45</f>
        <v>101.839</v>
      </c>
      <c r="P41" s="133">
        <f>P42+P45</f>
        <v>93.120999999999995</v>
      </c>
      <c r="Q41" s="133">
        <f>Q42+Q45</f>
        <v>95.588000000000008</v>
      </c>
      <c r="R41" s="133">
        <f>R42+R45+R46</f>
        <v>1917.716760417803</v>
      </c>
      <c r="S41" s="131"/>
      <c r="T41" s="53"/>
      <c r="U41" s="53"/>
      <c r="V41" s="53"/>
      <c r="W41" s="53"/>
      <c r="X41" s="53"/>
      <c r="Y41" s="51"/>
    </row>
    <row r="42" spans="1:35" s="34" customFormat="1" ht="26.25">
      <c r="A42" s="86" t="s">
        <v>1</v>
      </c>
      <c r="B42" s="43" t="s">
        <v>20</v>
      </c>
      <c r="C42" s="33"/>
      <c r="D42" s="100">
        <f>D43+D44</f>
        <v>-0.21538545821064223</v>
      </c>
      <c r="E42" s="116"/>
      <c r="F42" s="113"/>
      <c r="G42" s="115"/>
      <c r="H42" s="105"/>
      <c r="J42" s="45"/>
      <c r="L42" s="46"/>
      <c r="M42" s="41"/>
      <c r="N42" s="42">
        <f>N43+N44</f>
        <v>10.606000000000002</v>
      </c>
      <c r="O42" s="42">
        <f>O43+O44</f>
        <v>45.451999999999998</v>
      </c>
      <c r="P42" s="42">
        <f>P43+P44</f>
        <v>94.658000000000001</v>
      </c>
      <c r="Q42" s="42">
        <f>Q43+Q44</f>
        <v>94.81</v>
      </c>
      <c r="R42" s="42">
        <f>R43+R44</f>
        <v>1895.9777004178029</v>
      </c>
      <c r="T42" s="53"/>
      <c r="U42" s="53"/>
      <c r="V42" s="53"/>
      <c r="W42" s="53"/>
      <c r="X42" s="53"/>
      <c r="Y42" s="51"/>
    </row>
    <row r="43" spans="1:35" s="57" customFormat="1" ht="27.75">
      <c r="A43" s="86" t="s">
        <v>23</v>
      </c>
      <c r="B43" s="56" t="s">
        <v>90</v>
      </c>
      <c r="D43" s="85">
        <f>INDEX('EZE Power Trading'!$A$6:$W$500,MATCH(Summary!$B$8,'EZE Power Trading'!$A$6:$A$500,0),16)</f>
        <v>-0.1529045461373848</v>
      </c>
      <c r="E43" s="58"/>
      <c r="F43" s="59"/>
      <c r="G43" s="143">
        <f>INDEX('EZE Power Trading'!$A$6:$W$500,MATCH(Summary!$B$8,'EZE Power Trading'!$A$6:$A$500,0),17)</f>
        <v>0</v>
      </c>
      <c r="H43" s="58"/>
      <c r="J43" s="84"/>
      <c r="L43" s="58"/>
      <c r="M43" s="60"/>
      <c r="N43" s="61">
        <f>INDEX('EZE Power Trading'!$A$6:$W$500,MATCH(Summary!$B$8,'EZE Power Trading'!$A$6:$A$500,0),19)</f>
        <v>0.54</v>
      </c>
      <c r="O43" s="61">
        <f>'EZE Power Trading'!T$3</f>
        <v>8.8389999999999986</v>
      </c>
      <c r="P43" s="61">
        <f>INDEX('EZE Power Trading'!$A$6:$W$500,MATCH(Summary!$B$8,'EZE Power Trading'!$A$6:$A$500,0),21)</f>
        <v>25.056000000000001</v>
      </c>
      <c r="Q43" s="61">
        <f>INDEX('EZE Power Trading'!$A$6:$W$500,MATCH(Summary!$B$8,'EZE Power Trading'!$A$6:$A$500,0),22)</f>
        <v>25.335999999999999</v>
      </c>
      <c r="R43" s="125">
        <f>(INDEX('EZE Power Trading'!$A$6:$W$500,MATCH(Summary!$B$8,'EZE Power Trading'!$A$6:$A$500,0),23))-R46</f>
        <v>756.08083041780287</v>
      </c>
      <c r="S43" s="127"/>
      <c r="T43" s="128"/>
      <c r="U43" s="128"/>
      <c r="V43" s="128"/>
      <c r="W43" s="128"/>
      <c r="X43" s="128"/>
      <c r="Y43" s="127"/>
      <c r="Z43" s="127"/>
    </row>
    <row r="44" spans="1:35" s="57" customFormat="1" ht="26.25">
      <c r="A44" s="86" t="s">
        <v>23</v>
      </c>
      <c r="B44" s="56" t="s">
        <v>89</v>
      </c>
      <c r="D44" s="85">
        <f>INDEX('Rio Cuarto Power Trading'!$A$6:$W$500,MATCH(Summary!$B$8,'Rio Cuarto Power Trading'!$A$6:$A$500,0),16)</f>
        <v>-6.2480912073257434E-2</v>
      </c>
      <c r="E44" s="58"/>
      <c r="F44" s="59"/>
      <c r="G44" s="142">
        <f>INDEX('Rio Cuarto Power Trading'!$A$6:$W$500,MATCH(Summary!$B$8,'Rio Cuarto Power Trading'!$A$6:$A$500,0),17)</f>
        <v>0</v>
      </c>
      <c r="H44" s="58"/>
      <c r="J44" s="84"/>
      <c r="L44" s="58"/>
      <c r="M44" s="60"/>
      <c r="N44" s="61">
        <f>INDEX('Rio Cuarto Power Trading'!$A$6:$W$500,MATCH(Summary!$B$8,'Rio Cuarto Power Trading'!$A$6:$A$500,0),19)</f>
        <v>10.066000000000001</v>
      </c>
      <c r="O44" s="61">
        <f>'Rio Cuarto Power Trading'!T$3</f>
        <v>36.613</v>
      </c>
      <c r="P44" s="61">
        <f>INDEX('Rio Cuarto Power Trading'!$A$6:$W$500,MATCH(Summary!$B$8,'Rio Cuarto Power Trading'!$A$6:$A$500,0),21)</f>
        <v>69.602000000000004</v>
      </c>
      <c r="Q44" s="61">
        <f>INDEX('Rio Cuarto Power Trading'!$A$6:$W$500,MATCH(Summary!$B$8,'Rio Cuarto Power Trading'!$A$6:$A$500,0),22)</f>
        <v>69.474000000000004</v>
      </c>
      <c r="R44" s="125">
        <f>INDEX('Rio Cuarto Power Trading'!$A$6:$W$500,MATCH(Summary!$B$8,'Rio Cuarto Power Trading'!$A$6:$A$500,0),23)</f>
        <v>1139.89687</v>
      </c>
      <c r="S44" s="127"/>
      <c r="T44" s="129"/>
      <c r="U44" s="129"/>
      <c r="V44" s="129"/>
      <c r="W44" s="129"/>
      <c r="X44" s="129"/>
      <c r="Y44" s="127"/>
      <c r="Z44" s="127"/>
    </row>
    <row r="45" spans="1:35" s="35" customFormat="1" ht="26.25">
      <c r="A45" s="111" t="s">
        <v>1</v>
      </c>
      <c r="B45" s="112" t="s">
        <v>77</v>
      </c>
      <c r="C45" s="118" t="s">
        <v>76</v>
      </c>
      <c r="D45" s="100">
        <f>+(INDEX('Modesto Maranzana Power'!$A$6:$W$500,MATCH(Summary!$B$8,'Modesto Maranzana Power'!$A$6:$A$500,0),16))</f>
        <v>1.9417713789669409</v>
      </c>
      <c r="E45" s="119"/>
      <c r="F45" s="113"/>
      <c r="G45" s="115"/>
      <c r="H45" s="119"/>
      <c r="J45" s="45"/>
      <c r="L45" s="119"/>
      <c r="M45" s="41"/>
      <c r="N45" s="42">
        <f>INDEX('Modesto Maranzana Power'!$A$6:$W$500,MATCH(Summary!$B$8,'Modesto Maranzana Power'!$A$6:$A$500,0),19)</f>
        <v>1.252</v>
      </c>
      <c r="O45" s="42">
        <f>'Modesto Maranzana Power'!T$3</f>
        <v>56.387000000000008</v>
      </c>
      <c r="P45" s="42">
        <f>INDEX('Modesto Maranzana Power'!$A$6:$W$500,MATCH(Summary!$B$8,'Modesto Maranzana Power'!$A$6:$A$500,0),21)</f>
        <v>-1.5369999999999999</v>
      </c>
      <c r="Q45" s="42">
        <f>INDEX('Modesto Maranzana Power'!$A$6:$W$500,MATCH(Summary!$B$8,'Modesto Maranzana Power'!$A$6:$A$500,0),22)</f>
        <v>0.77800000000000002</v>
      </c>
      <c r="R45" s="42">
        <f>INDEX('Modesto Maranzana Power'!$A$6:$W$500,MATCH(Summary!$B$8,'Modesto Maranzana Power'!$A$6:$A$500,0),23)</f>
        <v>-212.97605000000004</v>
      </c>
      <c r="T45" s="30"/>
      <c r="U45" s="30"/>
      <c r="V45" s="30"/>
      <c r="W45" s="30"/>
      <c r="X45" s="30"/>
      <c r="Y45" s="51"/>
    </row>
    <row r="46" spans="1:35" s="35" customFormat="1" ht="24.75" customHeight="1">
      <c r="A46" s="111" t="s">
        <v>1</v>
      </c>
      <c r="B46" s="112" t="s">
        <v>91</v>
      </c>
      <c r="C46" s="118"/>
      <c r="D46" s="115"/>
      <c r="E46" s="119"/>
      <c r="F46" s="113"/>
      <c r="G46" s="115"/>
      <c r="H46" s="119"/>
      <c r="J46" s="45"/>
      <c r="L46" s="119"/>
      <c r="M46" s="41"/>
      <c r="N46" s="42">
        <v>0</v>
      </c>
      <c r="O46" s="42">
        <v>0</v>
      </c>
      <c r="P46" s="42">
        <v>0</v>
      </c>
      <c r="Q46" s="42">
        <v>0</v>
      </c>
      <c r="R46" s="42">
        <f>234715.11/1000</f>
        <v>234.71510999999998</v>
      </c>
      <c r="T46" s="30"/>
      <c r="U46" s="30"/>
      <c r="V46" s="30"/>
      <c r="W46" s="30"/>
      <c r="X46" s="30"/>
      <c r="Y46" s="51"/>
    </row>
    <row r="47" spans="1:35" s="52" customFormat="1" ht="10.5" customHeight="1">
      <c r="A47" s="86" t="s">
        <v>1</v>
      </c>
      <c r="B47" s="47"/>
      <c r="C47" s="48"/>
      <c r="D47" s="49"/>
      <c r="E47" s="44"/>
      <c r="F47" s="50"/>
      <c r="G47" s="51"/>
      <c r="H47" s="44"/>
      <c r="J47" s="45"/>
      <c r="L47" s="46"/>
      <c r="M47" s="41"/>
      <c r="N47" s="53"/>
      <c r="O47" s="54"/>
      <c r="P47" s="54"/>
      <c r="Q47" s="55"/>
      <c r="R47" s="53"/>
      <c r="T47" s="51"/>
      <c r="U47" s="51"/>
      <c r="V47" s="51"/>
      <c r="W47" s="51"/>
      <c r="X47" s="51"/>
      <c r="Y47" s="51"/>
    </row>
    <row r="48" spans="1:35" s="52" customFormat="1" ht="30" customHeight="1">
      <c r="A48" s="86" t="s">
        <v>1</v>
      </c>
      <c r="B48" s="130" t="s">
        <v>27</v>
      </c>
      <c r="C48" s="48"/>
      <c r="D48" s="49"/>
      <c r="E48" s="44"/>
      <c r="F48" s="50"/>
      <c r="G48" s="51"/>
      <c r="H48" s="44"/>
      <c r="J48" s="40">
        <f>INDEX('RAC V@r Total'!$A$6:$Z$500,MATCH(Summary!$B$8,'RAC V@r Total'!$A$6:$A$500,0),16)</f>
        <v>489.56628999999998</v>
      </c>
      <c r="L48" s="46"/>
      <c r="M48" s="41"/>
      <c r="N48" s="133">
        <f>N49+N50+N51</f>
        <v>18.681290000000079</v>
      </c>
      <c r="O48" s="133">
        <f>O49+O50+O51</f>
        <v>62.77596000000009</v>
      </c>
      <c r="P48" s="133">
        <f>P49+P50+P51</f>
        <v>-859.02035435240384</v>
      </c>
      <c r="Q48" s="133">
        <f>Q49+Q50+Q51</f>
        <v>-886.4681500119226</v>
      </c>
      <c r="R48" s="133">
        <f>R49+R50+R51</f>
        <v>21800.093545626576</v>
      </c>
      <c r="S48" s="51"/>
      <c r="T48" s="51"/>
      <c r="U48" s="51"/>
      <c r="V48" s="51"/>
      <c r="W48" s="51"/>
      <c r="X48" s="51"/>
      <c r="Y48" s="51"/>
    </row>
    <row r="49" spans="1:35" s="34" customFormat="1" ht="24.95" customHeight="1">
      <c r="A49" s="86" t="s">
        <v>1</v>
      </c>
      <c r="B49" s="43" t="s">
        <v>20</v>
      </c>
      <c r="C49" s="33"/>
      <c r="D49" s="141">
        <f>INDEX('BRA Power'!$A$6:$W$500,MATCH(Summary!$B$8,'BRA Power'!$A$6:$A$500,0),16)</f>
        <v>-6.3719219092120164E-3</v>
      </c>
      <c r="E49" s="105"/>
      <c r="F49" s="39"/>
      <c r="G49" s="141">
        <f>INDEX('BRA Power'!$A$6:$W$500,MATCH(Summary!$B$8,'BRA Power'!$A$6:$A$500,0),17)</f>
        <v>0.12787383478596898</v>
      </c>
      <c r="H49" s="105"/>
      <c r="J49" s="45"/>
      <c r="L49" s="44"/>
      <c r="M49" s="41"/>
      <c r="N49" s="42">
        <f>INDEX('BRA Power'!$A$6:$W$500,MATCH(Summary!$B$8,'BRA Power'!$A$6:$A$500,0),19)</f>
        <v>18.68446000000008</v>
      </c>
      <c r="O49" s="42">
        <f>'BRA Power'!T$3</f>
        <v>62.79810000000009</v>
      </c>
      <c r="P49" s="42">
        <f>INDEX('BRA Power'!$A$6:$W$500,MATCH(Summary!$B$8,'BRA Power'!$A$6:$A$500,0),21)</f>
        <v>-880.36619349698947</v>
      </c>
      <c r="Q49" s="42">
        <f>INDEX('BRA Power'!$A$6:$W$500,MATCH(Summary!$B$8,'BRA Power'!$A$6:$A$500,0),22)</f>
        <v>-896.86664405680824</v>
      </c>
      <c r="R49" s="42">
        <f>(INDEX('BRA Power'!$A$6:$W$500,MATCH(Summary!$B$8,'BRA Power'!$A$6:$A$500,0),23))-R51</f>
        <v>3156.0856007910224</v>
      </c>
      <c r="S49" s="35"/>
      <c r="T49" s="51"/>
      <c r="U49" s="51"/>
      <c r="V49" s="51"/>
      <c r="W49" s="51"/>
      <c r="X49" s="51"/>
      <c r="Y49" s="51"/>
    </row>
    <row r="50" spans="1:35" s="34" customFormat="1" ht="24.95" customHeight="1">
      <c r="A50" s="86" t="s">
        <v>1</v>
      </c>
      <c r="B50" s="43" t="s">
        <v>92</v>
      </c>
      <c r="C50" s="33"/>
      <c r="D50" s="141">
        <f>INDEX('BRA PWR Certificates'!$A$6:$W$500,MATCH(Summary!$B$8,'BRA Power'!$A$6:$A$500,0),16)</f>
        <v>7.1625999999999995E-2</v>
      </c>
      <c r="E50" s="105"/>
      <c r="F50" s="39"/>
      <c r="G50" s="151">
        <f>INDEX('BRA PWR Certificates'!$A$6:$W$500,MATCH(Summary!$B$8,'BRA Power'!$A$6:$A$500,0),17)</f>
        <v>7.1625999999999995E-2</v>
      </c>
      <c r="H50" s="105"/>
      <c r="J50" s="45"/>
      <c r="L50" s="44"/>
      <c r="M50" s="41"/>
      <c r="N50" s="42">
        <f>INDEX('BRA PWR Certificates'!$A$6:$W$500,MATCH(Summary!$B$8,'BRA PWR Certificates'!$A$6:$A$500,0),19)</f>
        <v>-3.1700000000018918E-3</v>
      </c>
      <c r="O50" s="42">
        <f>'BRA PWR Certificates'!T$3</f>
        <v>-2.2139999999999417E-2</v>
      </c>
      <c r="P50" s="42">
        <f>INDEX('BRA PWR Certificates'!$A$6:$W$500,MATCH(Summary!$B$8,'BRA PWR Certificates'!$A$6:$A$500,0),21)</f>
        <v>21.345839144585636</v>
      </c>
      <c r="Q50" s="42">
        <f>INDEX('BRA PWR Certificates'!$A$6:$W$500,MATCH(Summary!$B$8,'BRA PWR Certificates'!$A$6:$A$500,0),22)</f>
        <v>10.398494044885636</v>
      </c>
      <c r="R50" s="42">
        <f>(INDEX('BRA PWR Certificates'!$A$6:$W$500,MATCH(Summary!$B$8,'BRA PWR Certificates'!$A$6:$A$500,0),23))</f>
        <v>25.41590665375486</v>
      </c>
      <c r="S50" s="35"/>
      <c r="T50" s="51"/>
      <c r="U50" s="51"/>
      <c r="V50" s="51"/>
      <c r="W50" s="51"/>
      <c r="X50" s="51"/>
      <c r="Y50" s="51"/>
    </row>
    <row r="51" spans="1:35" s="34" customFormat="1" ht="24.95" customHeight="1">
      <c r="A51" s="86" t="s">
        <v>1</v>
      </c>
      <c r="B51" s="43" t="s">
        <v>91</v>
      </c>
      <c r="C51" s="33"/>
      <c r="D51" s="115"/>
      <c r="E51" s="105"/>
      <c r="F51" s="39"/>
      <c r="G51" s="148"/>
      <c r="H51" s="105"/>
      <c r="J51" s="45"/>
      <c r="L51" s="44"/>
      <c r="M51" s="41"/>
      <c r="N51" s="42">
        <v>0</v>
      </c>
      <c r="O51" s="42">
        <v>0</v>
      </c>
      <c r="P51" s="42">
        <v>0</v>
      </c>
      <c r="Q51" s="42">
        <v>0</v>
      </c>
      <c r="R51" s="42">
        <f>18618592.0381818/1000</f>
        <v>18618.5920381818</v>
      </c>
      <c r="S51" s="35"/>
      <c r="T51" s="51"/>
      <c r="U51" s="51"/>
      <c r="V51" s="51"/>
      <c r="W51" s="51"/>
      <c r="X51" s="51"/>
      <c r="Y51" s="51"/>
    </row>
    <row r="52" spans="1:35" s="52" customFormat="1" ht="21.75" customHeight="1">
      <c r="A52" s="86" t="s">
        <v>1</v>
      </c>
      <c r="B52" s="47"/>
      <c r="C52" s="48"/>
      <c r="D52" s="49"/>
      <c r="E52" s="44"/>
      <c r="F52" s="50"/>
      <c r="G52" s="51"/>
      <c r="H52" s="44"/>
      <c r="J52" s="45"/>
      <c r="L52" s="46"/>
      <c r="M52" s="41"/>
      <c r="N52" s="53"/>
      <c r="O52" s="54"/>
      <c r="P52" s="54"/>
      <c r="Q52" s="55"/>
      <c r="R52" s="53"/>
      <c r="S52" s="51"/>
      <c r="T52" s="51"/>
      <c r="U52" s="51"/>
      <c r="V52" s="51"/>
      <c r="W52" s="51"/>
      <c r="X52" s="51"/>
      <c r="Y52" s="51"/>
    </row>
    <row r="53" spans="1:35" s="52" customFormat="1" ht="21.75" customHeight="1">
      <c r="A53" s="86"/>
      <c r="B53" s="47"/>
      <c r="C53" s="48"/>
      <c r="D53" s="49"/>
      <c r="E53" s="44"/>
      <c r="F53" s="50"/>
      <c r="G53" s="51"/>
      <c r="H53" s="44"/>
      <c r="J53" s="45"/>
      <c r="L53" s="46"/>
      <c r="M53" s="41"/>
      <c r="N53" s="53"/>
      <c r="O53" s="54"/>
      <c r="P53" s="54"/>
      <c r="Q53" s="55"/>
      <c r="R53" s="53"/>
      <c r="S53" s="51"/>
      <c r="T53" s="51"/>
      <c r="U53" s="51"/>
      <c r="V53" s="51"/>
      <c r="W53" s="51"/>
      <c r="X53" s="51"/>
      <c r="Y53" s="51"/>
    </row>
    <row r="54" spans="1:35" s="52" customFormat="1" ht="30" customHeight="1">
      <c r="A54" s="86" t="s">
        <v>1</v>
      </c>
      <c r="B54" s="89" t="s">
        <v>86</v>
      </c>
      <c r="C54" s="48"/>
      <c r="D54" s="49"/>
      <c r="E54" s="44"/>
      <c r="F54" s="50"/>
      <c r="G54" s="51"/>
      <c r="H54" s="44"/>
      <c r="J54" s="45"/>
      <c r="L54" s="46"/>
      <c r="M54" s="41"/>
      <c r="N54" s="37">
        <f>SUM(N55:N56)</f>
        <v>0</v>
      </c>
      <c r="O54" s="37">
        <f>SUM(O55:O56)</f>
        <v>0</v>
      </c>
      <c r="P54" s="37">
        <f>SUM(P55:P56)</f>
        <v>0</v>
      </c>
      <c r="Q54" s="37">
        <f>SUM(Q55:Q56)</f>
        <v>0</v>
      </c>
      <c r="R54" s="37">
        <f>SUM(R55:R56)</f>
        <v>-438.98699999999985</v>
      </c>
      <c r="S54" s="51"/>
    </row>
    <row r="55" spans="1:35" s="57" customFormat="1" ht="24.75" customHeight="1">
      <c r="A55" s="86" t="s">
        <v>1</v>
      </c>
      <c r="B55" s="38" t="s">
        <v>68</v>
      </c>
      <c r="C55" s="35"/>
      <c r="D55" s="115"/>
      <c r="E55" s="116"/>
      <c r="F55" s="50"/>
      <c r="G55" s="115"/>
      <c r="H55" s="116"/>
      <c r="I55" s="52"/>
      <c r="J55" s="117"/>
      <c r="K55" s="34" t="s">
        <v>65</v>
      </c>
      <c r="L55" s="105"/>
      <c r="M55" s="41"/>
      <c r="N55" s="42">
        <f>N60</f>
        <v>0</v>
      </c>
      <c r="O55" s="42">
        <f>O60</f>
        <v>0</v>
      </c>
      <c r="P55" s="42">
        <f>P60</f>
        <v>0</v>
      </c>
      <c r="Q55" s="42">
        <f>Q60</f>
        <v>0</v>
      </c>
      <c r="R55" s="42">
        <f>R60</f>
        <v>-1376.857</v>
      </c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</row>
    <row r="56" spans="1:35" s="57" customFormat="1" ht="24" customHeight="1">
      <c r="A56" s="86" t="s">
        <v>1</v>
      </c>
      <c r="B56" s="38" t="s">
        <v>71</v>
      </c>
      <c r="C56" s="35"/>
      <c r="D56" s="115"/>
      <c r="E56" s="116"/>
      <c r="F56" s="50"/>
      <c r="G56" s="115"/>
      <c r="H56" s="116"/>
      <c r="I56" s="52"/>
      <c r="J56" s="117"/>
      <c r="K56" s="34" t="s">
        <v>65</v>
      </c>
      <c r="L56" s="105"/>
      <c r="M56" s="41"/>
      <c r="N56" s="42">
        <f>SUM(N57:N59)</f>
        <v>0</v>
      </c>
      <c r="O56" s="42">
        <f>SUM(O57:O59)</f>
        <v>0</v>
      </c>
      <c r="P56" s="42">
        <f>SUM(P57:P59)</f>
        <v>0</v>
      </c>
      <c r="Q56" s="42">
        <f>SUM(Q57:Q59)</f>
        <v>0</v>
      </c>
      <c r="R56" s="42">
        <f>SUM(R57:R59)</f>
        <v>937.87000000000012</v>
      </c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</row>
    <row r="57" spans="1:35" s="57" customFormat="1" ht="21.75" customHeight="1">
      <c r="A57" s="86" t="s">
        <v>23</v>
      </c>
      <c r="B57" s="56" t="s">
        <v>72</v>
      </c>
      <c r="D57" s="85">
        <v>0</v>
      </c>
      <c r="E57" s="58"/>
      <c r="F57" s="59"/>
      <c r="G57" s="85">
        <f>INDEX('ARG Gas IM'!$A$6:$W$500,MATCH(Summary!$B$8,'ARG Gas IM'!$A$6:$A$500,0),17)</f>
        <v>0</v>
      </c>
      <c r="H57" s="58"/>
      <c r="J57" s="84">
        <f>INDEX('ARG Gas IM'!$A$6:$W$500,MATCH(Summary!$B$8,'ARG Gas IM'!$A$6:$A$500,0),18)</f>
        <v>0</v>
      </c>
      <c r="L57" s="58"/>
      <c r="M57" s="60"/>
      <c r="N57" s="61">
        <f>INDEX('GNS Bolv Gas MTM'!$A$6:$W$500,MATCH(Summary!$B$8,'GNS Bolv Gas MTM'!$A$6:$A$500,0),19)</f>
        <v>0</v>
      </c>
      <c r="O57" s="61">
        <f>'GNS Bolv Gas MTM'!T$3</f>
        <v>0</v>
      </c>
      <c r="P57" s="61">
        <f>INDEX('GNS Bolv Gas MTM'!$A$6:$W$500,MATCH(Summary!$B$8,'GNS Bolv Gas MTM'!$A$6:$A$500,0),21)</f>
        <v>0</v>
      </c>
      <c r="Q57" s="61">
        <f>INDEX('GNS Bolv Gas MTM'!$A$6:$W$500,MATCH(Summary!$B$8,'GNS Bolv Gas MTM'!$A$6:$A$500,0),22)</f>
        <v>0</v>
      </c>
      <c r="R57" s="61">
        <f>INDEX('GNS Bolv Gas MTM'!$A$6:$W$500,MATCH(Summary!$B$8,'GNS Bolv Gas MTM'!$A$6:$A$500,0),23)</f>
        <v>-37.238999999999997</v>
      </c>
    </row>
    <row r="58" spans="1:35" s="57" customFormat="1" ht="21.75" customHeight="1">
      <c r="A58" s="86" t="s">
        <v>23</v>
      </c>
      <c r="B58" s="56" t="s">
        <v>73</v>
      </c>
      <c r="D58" s="85">
        <v>0</v>
      </c>
      <c r="E58" s="58"/>
      <c r="F58" s="59"/>
      <c r="G58" s="85">
        <f>INDEX('ARG Gas IM'!$A$6:$W$500,MATCH(Summary!$B$8,'ARG Gas IM'!$A$6:$A$500,0),17)</f>
        <v>0</v>
      </c>
      <c r="H58" s="58"/>
      <c r="J58" s="84">
        <f>INDEX('ARG Gas IM'!$A$6:$W$500,MATCH(Summary!$B$8,'ARG Gas IM'!$A$6:$A$500,0),18)</f>
        <v>0</v>
      </c>
      <c r="L58" s="58"/>
      <c r="M58" s="60"/>
      <c r="N58" s="61">
        <f>INDEX('SC Gas MTM'!$A$6:$W$500,MATCH(Summary!$B$8,'SC Gas MTM'!$A$6:$A$500,0),19)</f>
        <v>0</v>
      </c>
      <c r="O58" s="61">
        <f>'SC Gas MTM'!T$3</f>
        <v>0</v>
      </c>
      <c r="P58" s="61">
        <f>INDEX('SC Gas MTM'!$A$6:$W$500,MATCH(Summary!$B$8,'SC Gas MTM'!$A$6:$A$500,0),21)</f>
        <v>0</v>
      </c>
      <c r="Q58" s="61">
        <f>INDEX('SC Gas MTM'!$A$6:$W$500,MATCH(Summary!$B$8,'SC Gas MTM'!$A$6:$A$500,0),22)</f>
        <v>0</v>
      </c>
      <c r="R58" s="61">
        <f>INDEX('SC Gas MTM'!$A$6:$W$500,MATCH(Summary!$B$8,'SC Gas MTM'!$A$6:$A$500,0),23)</f>
        <v>1197.0250000000001</v>
      </c>
    </row>
    <row r="59" spans="1:35" s="57" customFormat="1" ht="21.75" customHeight="1">
      <c r="A59" s="86" t="s">
        <v>23</v>
      </c>
      <c r="B59" s="56" t="s">
        <v>74</v>
      </c>
      <c r="D59" s="85">
        <v>0</v>
      </c>
      <c r="E59" s="58"/>
      <c r="F59" s="59"/>
      <c r="G59" s="85">
        <f>INDEX('ARG Gas IM'!$A$6:$W$500,MATCH(Summary!$B$8,'ARG Gas IM'!$A$6:$A$500,0),17)</f>
        <v>0</v>
      </c>
      <c r="H59" s="58"/>
      <c r="J59" s="84">
        <f>INDEX('ARG Gas IM'!$A$6:$W$500,MATCH(Summary!$B$8,'ARG Gas IM'!$A$6:$A$500,0),18)</f>
        <v>0</v>
      </c>
      <c r="L59" s="58"/>
      <c r="M59" s="60"/>
      <c r="N59" s="61">
        <f>INDEX('TBS Gas MTM'!$A$6:$W$500,MATCH(Summary!$B$8,'TBS Gas MTM'!$A$6:$A$500,0),19)</f>
        <v>0</v>
      </c>
      <c r="O59" s="61">
        <f>'TBS Gas MTM'!T$3</f>
        <v>0</v>
      </c>
      <c r="P59" s="61">
        <f>INDEX('TBS Gas MTM'!$A$6:$W$500,MATCH(Summary!$B$8,'TBS Gas MTM'!$A$6:$A$500,0),21)</f>
        <v>0</v>
      </c>
      <c r="Q59" s="61">
        <f>INDEX('TBS Gas MTM'!$A$6:$W$500,MATCH(Summary!$B$8,'TBS Gas MTM'!$A$6:$A$500,0),22)</f>
        <v>0</v>
      </c>
      <c r="R59" s="61">
        <f>INDEX('TBS Gas MTM'!$A$6:$W$500,MATCH(Summary!$B$8,'TBS Gas MTM'!$A$6:$A$500,0),23)</f>
        <v>-221.916</v>
      </c>
    </row>
    <row r="60" spans="1:35" s="57" customFormat="1" ht="21.75" customHeight="1">
      <c r="A60" s="86" t="s">
        <v>23</v>
      </c>
      <c r="B60" s="56" t="s">
        <v>75</v>
      </c>
      <c r="D60" s="85">
        <v>0</v>
      </c>
      <c r="E60" s="58"/>
      <c r="F60" s="59"/>
      <c r="G60" s="85">
        <f>INDEX('ARG Gas IM'!$A$6:$W$500,MATCH(Summary!$B$8,'ARG Gas IM'!$A$6:$A$500,0),17)</f>
        <v>0</v>
      </c>
      <c r="H60" s="58"/>
      <c r="J60" s="84">
        <f>INDEX('ARG Gas IM'!$A$6:$W$500,MATCH(Summary!$B$8,'ARG Gas IM'!$A$6:$A$500,0),18)</f>
        <v>0</v>
      </c>
      <c r="L60" s="58"/>
      <c r="M60" s="60"/>
      <c r="N60" s="61">
        <f>INDEX('TBS CRD MTM'!$A$6:$W$500,MATCH(Summary!$B$8,'TBS CRD MTM'!$A$6:$A$500,0),19)</f>
        <v>0</v>
      </c>
      <c r="O60" s="61">
        <f>'TBS CRD MTM'!T$3</f>
        <v>0</v>
      </c>
      <c r="P60" s="61">
        <f>INDEX('TBS CRD MTM'!$A$6:$W$500,MATCH(Summary!$B$8,'TBS CRD MTM'!$A$6:$A$500,0),21)</f>
        <v>0</v>
      </c>
      <c r="Q60" s="61">
        <f>INDEX('TBS CRD MTM'!$A$6:$W$500,MATCH(Summary!$B$8,'TBS CRD MTM'!$A$6:$A$500,0),22)</f>
        <v>0</v>
      </c>
      <c r="R60" s="61">
        <f>INDEX('TBS CRD MTM'!$A$6:$W$500,MATCH(Summary!$B$8,'TBS CRD MTM'!$A$6:$A$500,0),23)</f>
        <v>-1376.857</v>
      </c>
    </row>
    <row r="61" spans="1:35">
      <c r="D61" s="139"/>
      <c r="E61" s="139"/>
      <c r="F61" s="26"/>
      <c r="G61" s="139"/>
      <c r="H61" s="139"/>
      <c r="I61" s="139"/>
      <c r="J61" s="139"/>
    </row>
    <row r="62" spans="1:35">
      <c r="D62" s="139"/>
      <c r="E62" s="139"/>
      <c r="F62" s="26"/>
      <c r="G62" s="139"/>
      <c r="H62" s="139"/>
      <c r="I62" s="139"/>
      <c r="J62" s="139"/>
    </row>
  </sheetData>
  <autoFilter ref="A1:T60"/>
  <phoneticPr fontId="0" type="noConversion"/>
  <printOptions horizontalCentered="1"/>
  <pageMargins left="0.26" right="0.14000000000000001" top="0.25" bottom="0.64" header="0.6" footer="0.3"/>
  <pageSetup scale="41" orientation="landscape" r:id="rId1"/>
  <headerFooter alignWithMargins="0">
    <oddHeader>&amp;C&amp;"Times New Roman,Bold"&amp;20CONFIDENTIAL AND PROPRIETARY
DO NOT COPY</oddHeader>
    <oddFooter>&amp;C&amp;"Times New Roman,Bold"&amp;20CONFIDENTIAL AND PROPRIETARY
DO NOT COPY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X371"/>
  <sheetViews>
    <sheetView topLeftCell="A4" workbookViewId="0">
      <selection activeCell="B296" sqref="B296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37176</v>
      </c>
    </row>
    <row r="3" spans="1:23">
      <c r="K3" s="75">
        <f>Summary!B8</f>
        <v>37182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Power'!A36,3),'Master Data'!$A$2:$A$8,0),2)</f>
        <v>W</v>
      </c>
      <c r="D36" s="73">
        <v>0</v>
      </c>
      <c r="E36" s="73">
        <v>24348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2.4348000000000002E-2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Power'!A37,3),'Master Data'!$A$2:$A$8,0),2)</f>
        <v>Th</v>
      </c>
      <c r="D37" s="73">
        <v>0</v>
      </c>
      <c r="E37" s="73">
        <v>24202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2.4202000000000001E-2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Power'!A38,3),'Master Data'!$A$2:$A$8,0),2)</f>
        <v>F</v>
      </c>
      <c r="D38" s="73">
        <v>0</v>
      </c>
      <c r="E38" s="73">
        <v>24050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2.4049999999999998E-2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Power'!A41,3),'Master Data'!$A$2:$A$8,0),2)</f>
        <v>M</v>
      </c>
      <c r="D41" s="73">
        <v>0</v>
      </c>
      <c r="E41" s="73">
        <v>23752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2.3751999999999999E-2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Power'!A42,3),'Master Data'!$A$2:$A$8,0),2)</f>
        <v>T</v>
      </c>
      <c r="D42" s="73">
        <v>0</v>
      </c>
      <c r="E42" s="73">
        <v>23599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2.3598999999999998E-2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Power'!A43,3),'Master Data'!$A$2:$A$8,0),2)</f>
        <v>W</v>
      </c>
      <c r="D43" s="73">
        <v>0</v>
      </c>
      <c r="E43" s="73">
        <v>23445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2.3445000000000001E-2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Power'!A44,3),'Master Data'!$A$2:$A$8,0),2)</f>
        <v>Th</v>
      </c>
      <c r="D44" s="73">
        <v>0</v>
      </c>
      <c r="E44" s="73">
        <v>23293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2.3293000000000001E-2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Power'!A45,3),'Master Data'!$A$2:$A$8,0),2)</f>
        <v>F</v>
      </c>
      <c r="D45" s="73">
        <v>0</v>
      </c>
      <c r="E45" s="73">
        <v>23139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2.3139E-2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Power'!A48,3),'Master Data'!$A$2:$A$8,0),2)</f>
        <v>M</v>
      </c>
      <c r="D48" s="73">
        <v>0</v>
      </c>
      <c r="E48" s="73">
        <v>22848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2.2848E-2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Power'!A49,3),'Master Data'!$A$2:$A$8,0),2)</f>
        <v>T</v>
      </c>
      <c r="D49" s="73">
        <v>0</v>
      </c>
      <c r="E49" s="73">
        <v>22694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2.2693999999999999E-2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Power'!A50,3),'Master Data'!$A$2:$A$8,0),2)</f>
        <v>W</v>
      </c>
      <c r="D50" s="73">
        <v>0</v>
      </c>
      <c r="E50" s="73">
        <v>225333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0.22533300000000001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Power'!A51,3),'Master Data'!$A$2:$A$8,0),2)</f>
        <v>Th</v>
      </c>
      <c r="D51" s="73">
        <v>0</v>
      </c>
      <c r="E51" s="73">
        <v>226706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0.22670599999999999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Power'!A52,3),'Master Data'!$A$2:$A$8,0),2)</f>
        <v>F</v>
      </c>
      <c r="D52" s="73">
        <v>0</v>
      </c>
      <c r="E52" s="73">
        <v>225984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0.22598399999999999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Power'!A56,3),'Master Data'!$A$2:$A$8,0),2)</f>
        <v>T</v>
      </c>
      <c r="D56" s="73">
        <v>0</v>
      </c>
      <c r="E56" s="73">
        <v>223277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0.223277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Power'!A57,3),'Master Data'!$A$2:$A$8,0),2)</f>
        <v>W</v>
      </c>
      <c r="D57" s="73">
        <v>0</v>
      </c>
      <c r="E57" s="73">
        <v>222553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0.222553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Power'!A58,3),'Master Data'!$A$2:$A$8,0),2)</f>
        <v>Th</v>
      </c>
      <c r="D58" s="73">
        <v>0</v>
      </c>
      <c r="E58" s="73">
        <v>221878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0.22187799999999999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Power'!A59,3),'Master Data'!$A$2:$A$8,0),2)</f>
        <v>F</v>
      </c>
      <c r="D59" s="73">
        <v>0</v>
      </c>
      <c r="E59" s="73">
        <v>221195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0.221195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Power'!A62,3),'Master Data'!$A$2:$A$8,0),2)</f>
        <v>M</v>
      </c>
      <c r="D62" s="73">
        <v>0</v>
      </c>
      <c r="E62" s="73">
        <v>219264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0.21926399999999999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Power'!A63,3),'Master Data'!$A$2:$A$8,0),2)</f>
        <v>T</v>
      </c>
      <c r="D63" s="73">
        <v>0</v>
      </c>
      <c r="E63" s="73">
        <v>218621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0.21862100000000001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Power'!A64,3),'Master Data'!$A$2:$A$8,0),2)</f>
        <v>W</v>
      </c>
      <c r="D64" s="73">
        <v>0</v>
      </c>
      <c r="E64" s="73">
        <v>217918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0.217918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Power'!A65,3),'Master Data'!$A$2:$A$8,0),2)</f>
        <v>Th</v>
      </c>
      <c r="D65" s="73">
        <v>0</v>
      </c>
      <c r="E65" s="73">
        <v>217195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0.217195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Power'!A66,3),'Master Data'!$A$2:$A$8,0),2)</f>
        <v>F</v>
      </c>
      <c r="D66" s="73">
        <v>0</v>
      </c>
      <c r="E66" s="73">
        <v>216455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0.21645500000000001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Power'!A69,3),'Master Data'!$A$2:$A$8,0),2)</f>
        <v>M</v>
      </c>
      <c r="D69" s="73">
        <v>0</v>
      </c>
      <c r="E69" s="73">
        <v>214436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0.21443599999999999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Power'!A70,3),'Master Data'!$A$2:$A$8,0),2)</f>
        <v>T</v>
      </c>
      <c r="D70" s="73">
        <v>0</v>
      </c>
      <c r="E70" s="73">
        <v>213712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0.21371200000000001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Power'!A71,3),'Master Data'!$A$2:$A$8,0),2)</f>
        <v>W</v>
      </c>
      <c r="D71" s="73">
        <v>0</v>
      </c>
      <c r="E71" s="73">
        <v>213000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0.21299999999999999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Power'!A72,3),'Master Data'!$A$2:$A$8,0),2)</f>
        <v>Th</v>
      </c>
      <c r="D72" s="73">
        <v>0</v>
      </c>
      <c r="E72" s="73">
        <v>212299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0.21229899999999999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Power'!A73,3),'Master Data'!$A$2:$A$8,0),2)</f>
        <v>F</v>
      </c>
      <c r="D73" s="73">
        <v>0</v>
      </c>
      <c r="E73" s="73">
        <v>211581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0.21158099999999999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Power'!A76,3),'Master Data'!$A$2:$A$8,0),2)</f>
        <v>M</v>
      </c>
      <c r="D76" s="73">
        <v>0</v>
      </c>
      <c r="E76" s="73">
        <v>209534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0.209534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Power'!A77,3),'Master Data'!$A$2:$A$8,0),2)</f>
        <v>T</v>
      </c>
      <c r="D77" s="73">
        <v>0</v>
      </c>
      <c r="E77" s="73">
        <v>208831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0.20883099999999999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Power'!A78,3),'Master Data'!$A$2:$A$8,0),2)</f>
        <v>W</v>
      </c>
      <c r="D78" s="73">
        <v>0</v>
      </c>
      <c r="E78" s="73">
        <v>208114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0.20811399999999999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Power'!A79,3),'Master Data'!$A$2:$A$8,0),2)</f>
        <v>Th</v>
      </c>
      <c r="D79" s="73">
        <v>0</v>
      </c>
      <c r="E79" s="73">
        <v>207474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0.20747399999999999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Power'!A80,3),'Master Data'!$A$2:$A$8,0),2)</f>
        <v>F</v>
      </c>
      <c r="D80" s="73">
        <v>0</v>
      </c>
      <c r="E80" s="73">
        <v>206821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0.206821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Power'!A83,3),'Master Data'!$A$2:$A$8,0),2)</f>
        <v>M</v>
      </c>
      <c r="D83" s="73">
        <v>0</v>
      </c>
      <c r="E83" s="73">
        <v>204813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0.204813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Power'!A84,3),'Master Data'!$A$2:$A$8,0),2)</f>
        <v>T</v>
      </c>
      <c r="D84" s="73">
        <v>0</v>
      </c>
      <c r="E84" s="73">
        <v>204072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0.204072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Power'!A85,3),'Master Data'!$A$2:$A$8,0),2)</f>
        <v>W</v>
      </c>
      <c r="D85" s="73">
        <v>0</v>
      </c>
      <c r="E85" s="73">
        <v>203379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0.203379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Power'!A86,3),'Master Data'!$A$2:$A$8,0),2)</f>
        <v>Th</v>
      </c>
      <c r="D86" s="73">
        <v>0</v>
      </c>
      <c r="E86" s="73">
        <v>202683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0.202683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Power'!A87,3),'Master Data'!$A$2:$A$8,0),2)</f>
        <v>F</v>
      </c>
      <c r="D87" s="73">
        <v>0</v>
      </c>
      <c r="E87" s="73">
        <v>201968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0.20196800000000001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Power'!A90,3),'Master Data'!$A$2:$A$8,0),2)</f>
        <v>M</v>
      </c>
      <c r="D90" s="73">
        <v>0</v>
      </c>
      <c r="E90" s="73">
        <v>199920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0.19991999999999999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Power'!A91,3),'Master Data'!$A$2:$A$8,0),2)</f>
        <v>T</v>
      </c>
      <c r="D91" s="73">
        <v>0</v>
      </c>
      <c r="E91" s="73">
        <v>199188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0.199188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Power'!A92,3),'Master Data'!$A$2:$A$8,0),2)</f>
        <v>W</v>
      </c>
      <c r="D92" s="73">
        <v>0</v>
      </c>
      <c r="E92" s="73">
        <v>198411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0.198411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Power'!A93,3),'Master Data'!$A$2:$A$8,0),2)</f>
        <v>Th</v>
      </c>
      <c r="D93" s="73">
        <v>0</v>
      </c>
      <c r="E93" s="73">
        <v>197677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0.19767699999999999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Power'!A94,3),'Master Data'!$A$2:$A$8,0),2)</f>
        <v>F</v>
      </c>
      <c r="D94" s="73">
        <v>0</v>
      </c>
      <c r="E94" s="73">
        <v>196318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0.19631799999999999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Power'!A97,3),'Master Data'!$A$2:$A$8,0),2)</f>
        <v>M</v>
      </c>
      <c r="D97" s="73">
        <v>0</v>
      </c>
      <c r="E97" s="73">
        <v>194974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0.19497400000000001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Power'!A98,3),'Master Data'!$A$2:$A$8,0),2)</f>
        <v>T</v>
      </c>
      <c r="D98" s="73">
        <v>0</v>
      </c>
      <c r="E98" s="73">
        <v>194256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0.19425600000000001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Power'!A99,3),'Master Data'!$A$2:$A$8,0),2)</f>
        <v>W</v>
      </c>
      <c r="D99" s="73">
        <v>0</v>
      </c>
      <c r="E99" s="73">
        <v>193547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0.193547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Power'!A100,3),'Master Data'!$A$2:$A$8,0),2)</f>
        <v>Th</v>
      </c>
      <c r="D100" s="73">
        <v>0</v>
      </c>
      <c r="E100" s="73">
        <v>192857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0.192857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Power'!A101,3),'Master Data'!$A$2:$A$8,0),2)</f>
        <v>F</v>
      </c>
      <c r="D101" s="73">
        <v>0</v>
      </c>
      <c r="E101" s="73">
        <v>192102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0.19210199999999999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Power'!A104,3),'Master Data'!$A$2:$A$8,0),2)</f>
        <v>M</v>
      </c>
      <c r="D104" s="73">
        <v>0</v>
      </c>
      <c r="E104" s="73">
        <v>190112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0.190112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Power'!A105,3),'Master Data'!$A$2:$A$8,0),2)</f>
        <v>T</v>
      </c>
      <c r="D105" s="73">
        <v>0</v>
      </c>
      <c r="E105" s="73">
        <v>189822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0.18982199999999999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Power'!A106,3),'Master Data'!$A$2:$A$8,0),2)</f>
        <v>W</v>
      </c>
      <c r="D106" s="73">
        <v>0</v>
      </c>
      <c r="E106" s="73">
        <v>188583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0.188583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Power'!A107,3),'Master Data'!$A$2:$A$8,0),2)</f>
        <v>Th</v>
      </c>
      <c r="D107" s="73">
        <v>0</v>
      </c>
      <c r="E107" s="73">
        <v>187943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0.187943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Power'!A111,3),'Master Data'!$A$2:$A$8,0),2)</f>
        <v>M</v>
      </c>
      <c r="D111" s="73">
        <v>0</v>
      </c>
      <c r="E111" s="73">
        <v>185252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0.185252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Power'!A112,3),'Master Data'!$A$2:$A$8,0),2)</f>
        <v>T</v>
      </c>
      <c r="D112" s="73">
        <v>0</v>
      </c>
      <c r="E112" s="73">
        <v>184480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0.18448000000000001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Power'!A113,3),'Master Data'!$A$2:$A$8,0),2)</f>
        <v>W</v>
      </c>
      <c r="D113" s="73">
        <v>0</v>
      </c>
      <c r="E113" s="73">
        <v>183770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0.18376999999999999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Power'!A114,3),'Master Data'!$A$2:$A$8,0),2)</f>
        <v>Th</v>
      </c>
      <c r="D114" s="73">
        <v>0</v>
      </c>
      <c r="E114" s="73">
        <v>184312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0.184312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Power'!A115,3),'Master Data'!$A$2:$A$8,0),2)</f>
        <v>F</v>
      </c>
      <c r="D115" s="73">
        <v>0</v>
      </c>
      <c r="E115" s="73">
        <v>182588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0.182588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Power'!A118,3),'Master Data'!$A$2:$A$8,0),2)</f>
        <v>M</v>
      </c>
      <c r="D118" s="73">
        <v>0</v>
      </c>
      <c r="E118" s="73">
        <v>180574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0.18057400000000001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Power'!A119,3),'Master Data'!$A$2:$A$8,0),2)</f>
        <v>T</v>
      </c>
      <c r="D119" s="73">
        <v>0</v>
      </c>
      <c r="E119" s="73">
        <v>179875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0.17987500000000001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Power'!A120,3),'Master Data'!$A$2:$A$8,0),2)</f>
        <v>W</v>
      </c>
      <c r="D120" s="73">
        <v>0</v>
      </c>
      <c r="E120" s="73">
        <v>179146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0.179146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Power'!A121,3),'Master Data'!$A$2:$A$8,0),2)</f>
        <v>Th</v>
      </c>
      <c r="D121" s="73">
        <v>0</v>
      </c>
      <c r="E121" s="73">
        <v>178399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0.178399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Power'!A122,3),'Master Data'!$A$2:$A$8,0),2)</f>
        <v>F</v>
      </c>
      <c r="D122" s="73">
        <v>0</v>
      </c>
      <c r="E122" s="73">
        <v>177674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0.177674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Power'!A125,3),'Master Data'!$A$2:$A$8,0),2)</f>
        <v>M</v>
      </c>
      <c r="D125" s="73">
        <v>0</v>
      </c>
      <c r="E125" s="73">
        <v>175610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0.17560999999999999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Power'!A126,3),'Master Data'!$A$2:$A$8,0),2)</f>
        <v>T</v>
      </c>
      <c r="D126" s="73">
        <v>0</v>
      </c>
      <c r="E126" s="73">
        <v>174983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0.174983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Power'!A127,3),'Master Data'!$A$2:$A$8,0),2)</f>
        <v>W</v>
      </c>
      <c r="D127" s="73">
        <v>0</v>
      </c>
      <c r="E127" s="73">
        <v>174382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0.17438200000000001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Power'!A128,3),'Master Data'!$A$2:$A$8,0),2)</f>
        <v>Th</v>
      </c>
      <c r="D128" s="73">
        <v>0</v>
      </c>
      <c r="E128" s="73">
        <v>496398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0.49639800000000001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Power'!A129,3),'Master Data'!$A$2:$A$8,0),2)</f>
        <v>F</v>
      </c>
      <c r="D129" s="73">
        <v>0</v>
      </c>
      <c r="E129" s="73">
        <v>495221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0.49522100000000002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Power'!A132,3),'Master Data'!$A$2:$A$8,0),2)</f>
        <v>M</v>
      </c>
      <c r="D132" s="73">
        <v>0</v>
      </c>
      <c r="E132" s="73">
        <v>491578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0.49157800000000001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Power'!A133,3),'Master Data'!$A$2:$A$8,0),2)</f>
        <v>T</v>
      </c>
      <c r="D133" s="73">
        <v>0</v>
      </c>
      <c r="E133" s="73">
        <v>502964</v>
      </c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0.50296399999999997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Power'!A134,3),'Master Data'!$A$2:$A$8,0),2)</f>
        <v>W</v>
      </c>
      <c r="D134" s="73">
        <v>0</v>
      </c>
      <c r="E134" s="73">
        <v>315593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0.31559300000000001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Power'!A135,3),'Master Data'!$A$2:$A$8,0),2)</f>
        <v>Th</v>
      </c>
      <c r="D135" s="73">
        <v>0</v>
      </c>
      <c r="E135" s="73">
        <v>501514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0.50151400000000002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Power'!A136,3),'Master Data'!$A$2:$A$8,0),2)</f>
        <v>F</v>
      </c>
      <c r="D136" s="73">
        <v>0</v>
      </c>
      <c r="E136" s="73">
        <v>493707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0.49370700000000001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Power'!A139,3),'Master Data'!$A$2:$A$8,0),2)</f>
        <v>M</v>
      </c>
      <c r="D139" s="73">
        <v>0</v>
      </c>
      <c r="E139" s="73">
        <v>489161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0.48916100000000001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Power'!A140,3),'Master Data'!$A$2:$A$8,0),2)</f>
        <v>T</v>
      </c>
      <c r="D140" s="73">
        <v>0</v>
      </c>
      <c r="E140" s="73">
        <v>487972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0.48797200000000002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Power'!A141,3),'Master Data'!$A$2:$A$8,0),2)</f>
        <v>W</v>
      </c>
      <c r="D141" s="73">
        <v>0</v>
      </c>
      <c r="E141" s="73">
        <v>1325411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1.3254109999999999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Power'!A142,3),'Master Data'!$A$2:$A$8,0),2)</f>
        <v>Th</v>
      </c>
      <c r="D142" s="73">
        <v>0</v>
      </c>
      <c r="E142" s="73">
        <v>1478380.0119661018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1.4783800119661019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Power'!A143,3),'Master Data'!$A$2:$A$8,0),2)</f>
        <v>F</v>
      </c>
      <c r="D143" s="73">
        <v>0</v>
      </c>
      <c r="E143" s="73">
        <v>1476872.2505076998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1.4768722505076999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Power'!A146,3),'Master Data'!$A$2:$A$8,0),2)</f>
        <v>M</v>
      </c>
      <c r="D146" s="73">
        <v>0</v>
      </c>
      <c r="E146" s="73">
        <v>1478704.5858182567</v>
      </c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1.4787045858182568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Power'!A147,3),'Master Data'!$A$2:$A$8,0),2)</f>
        <v>T</v>
      </c>
      <c r="D147" s="73">
        <v>0</v>
      </c>
      <c r="E147" s="73">
        <v>1479290.2869637362</v>
      </c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1.4792902869637361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Power'!A148,3),'Master Data'!$A$2:$A$8,0),2)</f>
        <v>W</v>
      </c>
      <c r="D148" s="73">
        <v>0</v>
      </c>
      <c r="E148" s="73">
        <v>382786.30811852403</v>
      </c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0.38278630811852404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Power'!A149,3),'Master Data'!$A$2:$A$8,0),2)</f>
        <v>Th</v>
      </c>
      <c r="D149" s="73">
        <v>0</v>
      </c>
      <c r="E149" s="73">
        <v>382786.30811852403</v>
      </c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0.38278630811852404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Power'!A150,3),'Master Data'!$A$2:$A$8,0),2)</f>
        <v>F</v>
      </c>
      <c r="D150" s="73">
        <v>0</v>
      </c>
      <c r="E150" s="73">
        <v>352177.56696501991</v>
      </c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0.35217756696501989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Power'!A154,3),'Master Data'!$A$2:$A$8,0),2)</f>
        <v>T</v>
      </c>
      <c r="D154" s="73">
        <v>0</v>
      </c>
      <c r="E154" s="73">
        <v>431147.88647557388</v>
      </c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0.43114788647557389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Power'!A155,3),'Master Data'!$A$2:$A$8,0),2)</f>
        <v>W</v>
      </c>
      <c r="D155" s="73">
        <v>0</v>
      </c>
      <c r="E155" s="73">
        <v>431147.88647557388</v>
      </c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0.43114788647557389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Power'!A156,3),'Master Data'!$A$2:$A$8,0),2)</f>
        <v>Th</v>
      </c>
      <c r="D156" s="73">
        <v>0</v>
      </c>
      <c r="E156" s="73">
        <v>430736.92439456959</v>
      </c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0.43073692439456962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Power'!A157,3),'Master Data'!$A$2:$A$8,0),2)</f>
        <v>F</v>
      </c>
      <c r="D157" s="73">
        <v>0</v>
      </c>
      <c r="E157" s="73">
        <v>430987.05282767699</v>
      </c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0.43098705282767696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Power'!A160,3),'Master Data'!$A$2:$A$8,0),2)</f>
        <v>M</v>
      </c>
      <c r="D160" s="73">
        <v>0</v>
      </c>
      <c r="E160" s="73">
        <v>431072.62989392492</v>
      </c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0.43107262989392492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Power'!A161,3),'Master Data'!$A$2:$A$8,0),2)</f>
        <v>T</v>
      </c>
      <c r="D161" s="73">
        <v>0</v>
      </c>
      <c r="E161" s="73">
        <v>431161.79329053347</v>
      </c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0.4311617932905335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Power'!A162,3),'Master Data'!$A$2:$A$8,0),2)</f>
        <v>W</v>
      </c>
      <c r="D162" s="73">
        <v>0</v>
      </c>
      <c r="E162" s="73">
        <v>431251.34714900632</v>
      </c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0.43125134714900631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Power'!A163,3),'Master Data'!$A$2:$A$8,0),2)</f>
        <v>Th</v>
      </c>
      <c r="D163" s="73">
        <v>0</v>
      </c>
      <c r="E163" s="73">
        <v>431340.78537483618</v>
      </c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0.43134078537483617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Power'!A164,3),'Master Data'!$A$2:$A$8,0),2)</f>
        <v>F</v>
      </c>
      <c r="D164" s="73">
        <v>0</v>
      </c>
      <c r="E164" s="73">
        <v>431435.87808681588</v>
      </c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0.43143587808681588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Power'!A167,3),'Master Data'!$A$2:$A$8,0),2)</f>
        <v>M</v>
      </c>
      <c r="D167" s="73">
        <v>0</v>
      </c>
      <c r="E167" s="73">
        <v>431579.90802541969</v>
      </c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0.43157990802541968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Power'!A168,3),'Master Data'!$A$2:$A$8,0),2)</f>
        <v>T</v>
      </c>
      <c r="D168" s="73">
        <v>0</v>
      </c>
      <c r="E168" s="73">
        <v>431747.39224088081</v>
      </c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0.43174739224088082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Power'!A169,3),'Master Data'!$A$2:$A$8,0),2)</f>
        <v>W</v>
      </c>
      <c r="D169" s="73">
        <v>0</v>
      </c>
      <c r="E169" s="73">
        <v>431853.29814181034</v>
      </c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0.43185329814181034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Power'!A170,3),'Master Data'!$A$2:$A$8,0),2)</f>
        <v>Th</v>
      </c>
      <c r="D170" s="73">
        <v>0</v>
      </c>
      <c r="E170" s="73">
        <v>431939.05763128039</v>
      </c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0.43193905763128038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Power'!A171,3),'Master Data'!$A$2:$A$8,0),2)</f>
        <v>F</v>
      </c>
      <c r="D171" s="73">
        <v>0</v>
      </c>
      <c r="E171" s="73">
        <v>432049.86005402851</v>
      </c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0.43204986005402851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Power'!A174,3),'Master Data'!$A$2:$A$8,0),2)</f>
        <v>M</v>
      </c>
      <c r="D174" s="73">
        <v>0</v>
      </c>
      <c r="E174" s="73">
        <v>432340.60321818892</v>
      </c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0.4323406032181889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Power'!A175,3),'Master Data'!$A$2:$A$8,0),2)</f>
        <v>T</v>
      </c>
      <c r="D175" s="73">
        <v>0</v>
      </c>
      <c r="E175" s="73">
        <v>432575.79087937158</v>
      </c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0.43257579087937159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Power'!A176,3),'Master Data'!$A$2:$A$8,0),2)</f>
        <v>W</v>
      </c>
      <c r="D176" s="73">
        <v>0</v>
      </c>
      <c r="E176" s="73">
        <v>432586.88286680257</v>
      </c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0.43258688286680258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Power'!A177,3),'Master Data'!$A$2:$A$8,0),2)</f>
        <v>Th</v>
      </c>
      <c r="D177" s="73">
        <v>0</v>
      </c>
      <c r="E177" s="73">
        <v>432858.35061086883</v>
      </c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0.43285835061086886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Power'!A178,3),'Master Data'!$A$2:$A$8,0),2)</f>
        <v>F</v>
      </c>
      <c r="D178" s="73">
        <v>0</v>
      </c>
      <c r="E178" s="73">
        <v>432936.12719956401</v>
      </c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0.43293612719956404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Power'!A181,3),'Master Data'!$A$2:$A$8,0),2)</f>
        <v>M</v>
      </c>
      <c r="D181" s="73">
        <v>0</v>
      </c>
      <c r="E181" s="73">
        <v>433173.46949517942</v>
      </c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0.43317346949517943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Power'!A182,3),'Master Data'!$A$2:$A$8,0),2)</f>
        <v>T</v>
      </c>
      <c r="D182" s="73">
        <v>0</v>
      </c>
      <c r="E182" s="73">
        <v>433321.0471189107</v>
      </c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0.43332104711891073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Power'!A183,3),'Master Data'!$A$2:$A$8,0),2)</f>
        <v>W</v>
      </c>
      <c r="D183" s="73">
        <v>0</v>
      </c>
      <c r="E183" s="73">
        <v>433314.86217553361</v>
      </c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0.43331486217553361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Power'!A184,3),'Master Data'!$A$2:$A$8,0),2)</f>
        <v>Th</v>
      </c>
      <c r="D184" s="73">
        <v>0</v>
      </c>
      <c r="E184" s="73">
        <v>433405.14119415672</v>
      </c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0.43340514119415674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Power'!A185,3),'Master Data'!$A$2:$A$8,0),2)</f>
        <v>F</v>
      </c>
      <c r="D185" s="73">
        <v>0</v>
      </c>
      <c r="E185" s="73">
        <v>399765.3838485119</v>
      </c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0.3997653838485119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Power'!A188,3),'Master Data'!$A$2:$A$8,0),2)</f>
        <v>M</v>
      </c>
      <c r="D188" s="73">
        <v>0</v>
      </c>
      <c r="E188" s="73">
        <v>399421.72543521918</v>
      </c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0.3994217254352192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Power'!A189,3),'Master Data'!$A$2:$A$8,0),2)</f>
        <v>T</v>
      </c>
      <c r="D189" s="73">
        <v>0</v>
      </c>
      <c r="E189" s="73">
        <v>433028.17401984462</v>
      </c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0.43302817401984461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Power'!A191,3),'Master Data'!$A$2:$A$8,0),2)</f>
        <v>Th</v>
      </c>
      <c r="D191" s="73">
        <v>0</v>
      </c>
      <c r="E191" s="73">
        <v>442234.79454507388</v>
      </c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0.44223479454507386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Power'!A192,3),'Master Data'!$A$2:$A$8,0),2)</f>
        <v>F</v>
      </c>
      <c r="D192" s="73">
        <v>0</v>
      </c>
      <c r="E192" s="73">
        <v>442298.09232583438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0.44229809232583439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>D193/P$3</f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Power'!A195,3),'Master Data'!$A$2:$A$8,0),2)</f>
        <v>M</v>
      </c>
      <c r="D195" s="73">
        <v>0</v>
      </c>
      <c r="E195" s="73">
        <v>442552.76693147584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0.44255276693147583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Power'!A196,3),'Master Data'!$A$2:$A$8,0),2)</f>
        <v>T</v>
      </c>
      <c r="D196" s="73">
        <v>0</v>
      </c>
      <c r="E196" s="73">
        <v>442683.96105507325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0.44268396105507324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Power'!A197,3),'Master Data'!$A$2:$A$8,0),2)</f>
        <v>W</v>
      </c>
      <c r="D197" s="73">
        <v>0</v>
      </c>
      <c r="E197" s="73">
        <v>442761.68759866711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0.44276168759866713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Power'!A198,3),'Master Data'!$A$2:$A$8,0),2)</f>
        <v>Th</v>
      </c>
      <c r="D198" s="73">
        <v>0</v>
      </c>
      <c r="E198" s="73">
        <v>442893.35804237938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0.44289335804237939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Data'!$A$2:$B$8,MATCH(WEEKDAY('SC Total Power'!A199,3),'Master Data'!$A$2:$A$8,0),2)</f>
        <v>F</v>
      </c>
      <c r="D199" s="73">
        <v>0</v>
      </c>
      <c r="E199" s="73">
        <v>442952.96826892404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0.44295296826892405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Data'!$A$2:$B$8,MATCH(WEEKDAY('SC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Data'!$A$2:$B$8,MATCH(WEEKDAY('SC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Data'!$A$2:$B$8,MATCH(WEEKDAY('SC Total Power'!A202,3),'Master Data'!$A$2:$A$8,0),2)</f>
        <v>M</v>
      </c>
      <c r="D202" s="73">
        <v>0</v>
      </c>
      <c r="E202" s="73">
        <v>439768.34650131111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0.43976834650131114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Data'!$A$2:$B$8,MATCH(WEEKDAY('SC Total Power'!A203,3),'Master Data'!$A$2:$A$8,0),2)</f>
        <v>T</v>
      </c>
      <c r="D203" s="73">
        <v>0</v>
      </c>
      <c r="E203" s="73">
        <v>439819.76748510182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0.43981976748510182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Data'!$A$2:$B$8,MATCH(WEEKDAY('SC Total Power'!A204,3),'Master Data'!$A$2:$A$8,0),2)</f>
        <v>W</v>
      </c>
      <c r="D204" s="73">
        <v>0</v>
      </c>
      <c r="E204" s="73">
        <v>439900.32023061049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0.43990032023061049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Data'!$A$2:$B$8,MATCH(WEEKDAY('SC Total Power'!A205,3),'Master Data'!$A$2:$A$8,0),2)</f>
        <v>Th</v>
      </c>
      <c r="D205" s="73">
        <v>0</v>
      </c>
      <c r="E205" s="73">
        <v>439974.37499873003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0.43997437499873004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Data'!$A$2:$B$8,MATCH(WEEKDAY('SC Total Power'!A206,3),'Master Data'!$A$2:$A$8,0),2)</f>
        <v>F</v>
      </c>
      <c r="D206" s="73">
        <v>0</v>
      </c>
      <c r="E206" s="73">
        <v>440139.669095919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0.44013966909591901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Data'!$A$2:$B$8,MATCH(WEEKDAY('SC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Data'!$A$2:$B$8,MATCH(WEEKDAY('SC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Data'!$A$2:$B$8,MATCH(WEEKDAY('SC Total Power'!A209,3),'Master Data'!$A$2:$A$8,0),2)</f>
        <v>M</v>
      </c>
      <c r="D209" s="73">
        <v>0</v>
      </c>
      <c r="E209" s="73">
        <v>440367.90934204351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0.44036790934204351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Data'!$A$2:$B$8,MATCH(WEEKDAY('SC Total Power'!A210,3),'Master Data'!$A$2:$A$8,0),2)</f>
        <v>T</v>
      </c>
      <c r="D210" s="73">
        <v>0</v>
      </c>
      <c r="E210" s="73">
        <v>440446.86828170245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0.44044686828170243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Data'!$A$2:$B$8,MATCH(WEEKDAY('SC Total Power'!A211,3),'Master Data'!$A$2:$A$8,0),2)</f>
        <v>W</v>
      </c>
      <c r="D211" s="73">
        <v>0</v>
      </c>
      <c r="E211" s="73">
        <v>440515.30320326617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0.44051530320326615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Data'!$A$2:$B$8,MATCH(WEEKDAY('SC Total Power'!A212,3),'Master Data'!$A$2:$A$8,0),2)</f>
        <v>Th</v>
      </c>
      <c r="D212" s="73">
        <v>0</v>
      </c>
      <c r="E212" s="73">
        <v>440593.2993538173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0.4405932993538173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Data'!$A$2:$B$8,MATCH(WEEKDAY('SC Total Power'!A213,3),'Master Data'!$A$2:$A$8,0),2)</f>
        <v>F</v>
      </c>
      <c r="D213" s="73">
        <v>0</v>
      </c>
      <c r="E213" s="73">
        <v>440642.7234086165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0.44064272340861649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Data'!$A$2:$B$8,MATCH(WEEKDAY('SC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Data'!$A$2:$B$8,MATCH(WEEKDAY('SC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Data'!$A$2:$B$8,MATCH(WEEKDAY('SC Total Power'!A216,3),'Master Data'!$A$2:$A$8,0),2)</f>
        <v>M</v>
      </c>
      <c r="D216" s="73">
        <v>0</v>
      </c>
      <c r="E216" s="73">
        <v>440898.53602596064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0.44089853602596063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Data'!$A$2:$B$8,MATCH(WEEKDAY('SC Total Power'!A217,3),'Master Data'!$A$2:$A$8,0),2)</f>
        <v>T</v>
      </c>
      <c r="D217" s="73">
        <v>0</v>
      </c>
      <c r="E217" s="73">
        <v>440595.48058346496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0.44059548058346498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Data'!$A$2:$B$8,MATCH(WEEKDAY('SC Total Power'!A218,3),'Master Data'!$A$2:$A$8,0),2)</f>
        <v>W</v>
      </c>
      <c r="D218" s="73">
        <v>0</v>
      </c>
      <c r="E218" s="73">
        <v>440647.53506927739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0.4406475350692774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Data'!$A$2:$B$8,MATCH(WEEKDAY('SC Total Power'!A219,3),'Master Data'!$A$2:$A$8,0),2)</f>
        <v>Th</v>
      </c>
      <c r="D219" s="73">
        <v>0</v>
      </c>
      <c r="E219" s="73">
        <v>440760.85679879296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0.44076085679879295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Data'!$A$2:$B$8,MATCH(WEEKDAY('SC Total Power'!A220,3),'Master Data'!$A$2:$A$8,0),2)</f>
        <v>F</v>
      </c>
      <c r="D220" s="73">
        <v>0</v>
      </c>
      <c r="E220" s="73">
        <v>440836.8290125358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0.44083682901253579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Data'!$A$2:$B$8,MATCH(WEEKDAY('SC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Data'!$A$2:$B$8,MATCH(WEEKDAY('SC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Data'!$A$2:$B$8,MATCH(WEEKDAY('SC Total Power'!A223,3),'Master Data'!$A$2:$A$8,0),2)</f>
        <v>M</v>
      </c>
      <c r="D223" s="73">
        <v>0</v>
      </c>
      <c r="E223" s="73">
        <v>441057.1594817267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0.44105715948172669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Data'!$A$2:$B$8,MATCH(WEEKDAY('SC Total Power'!A224,3),'Master Data'!$A$2:$A$8,0),2)</f>
        <v>T</v>
      </c>
      <c r="D224" s="73">
        <v>0</v>
      </c>
      <c r="E224" s="73">
        <v>441133.69176558155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0.44113369176558154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Data'!$A$2:$B$8,MATCH(WEEKDAY('SC Total Power'!A225,3),'Master Data'!$A$2:$A$8,0),2)</f>
        <v>W</v>
      </c>
      <c r="D225" s="73">
        <v>0</v>
      </c>
      <c r="E225" s="73">
        <v>441231.75357735064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0.44123175357735062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Data'!$A$2:$B$8,MATCH(WEEKDAY('SC Total Power'!A226,3),'Master Data'!$A$2:$A$8,0),2)</f>
        <v>Th</v>
      </c>
      <c r="D226" s="73">
        <v>0</v>
      </c>
      <c r="E226" s="73">
        <v>434664.36581400718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0.43466436581400719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Data'!$A$2:$B$8,MATCH(WEEKDAY('SC Total Power'!A227,3),'Master Data'!$A$2:$A$8,0),2)</f>
        <v>F</v>
      </c>
      <c r="D227" s="73">
        <v>0</v>
      </c>
      <c r="E227" s="73">
        <v>434743.3394152362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0.43474333941523619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Data'!$A$2:$B$8,MATCH(WEEKDAY('SC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Data'!$A$2:$B$8,MATCH(WEEKDAY('SC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Data'!$A$2:$B$8,MATCH(WEEKDAY('SC Total Power'!A230,3),'Master Data'!$A$2:$A$8,0),2)</f>
        <v>M</v>
      </c>
      <c r="D230" s="73">
        <v>0</v>
      </c>
      <c r="E230" s="73">
        <v>432688.14440624125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0.43268814440624126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Data'!$A$2:$B$8,MATCH(WEEKDAY('SC Total Power'!A231,3),'Master Data'!$A$2:$A$8,0),2)</f>
        <v>T</v>
      </c>
      <c r="D231" s="73">
        <v>0</v>
      </c>
      <c r="E231" s="73">
        <v>434228.69907113136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0.43422869907113137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Data'!$A$2:$B$8,MATCH(WEEKDAY('SC Total Power'!A232,3),'Master Data'!$A$2:$A$8,0),2)</f>
        <v>W</v>
      </c>
      <c r="D232" s="73">
        <v>0</v>
      </c>
      <c r="E232" s="73">
        <v>433697.54761601816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0.43369754761601814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Data'!$A$2:$B$8,MATCH(WEEKDAY('SC Total Power'!A233,3),'Master Data'!$A$2:$A$8,0),2)</f>
        <v>Th</v>
      </c>
      <c r="D233" s="73">
        <v>0</v>
      </c>
      <c r="E233" s="73">
        <v>432775.74863763514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0.43277574863763513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Data'!$A$2:$B$8,MATCH(WEEKDAY('SC Total Power'!A234,3),'Master Data'!$A$2:$A$8,0),2)</f>
        <v>F</v>
      </c>
      <c r="D234" s="73">
        <v>0</v>
      </c>
      <c r="E234" s="73">
        <v>433583.25099570642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0.43358325099570644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Data'!$A$2:$B$8,MATCH(WEEKDAY('SC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Data'!$A$2:$B$8,MATCH(WEEKDAY('SC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Data'!$A$2:$B$8,MATCH(WEEKDAY('SC Total Power'!A237,3),'Master Data'!$A$2:$A$8,0),2)</f>
        <v>M</v>
      </c>
      <c r="D237" s="73">
        <v>0</v>
      </c>
      <c r="E237" s="73">
        <v>434731.26637945697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0.43473126637945697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Data'!$A$2:$B$8,MATCH(WEEKDAY('SC Total Power'!A238,3),'Master Data'!$A$2:$A$8,0),2)</f>
        <v>T</v>
      </c>
      <c r="D238" s="73">
        <v>0</v>
      </c>
      <c r="E238" s="73">
        <v>434026.47093484225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0.43402647093484226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Data'!$A$2:$B$8,MATCH(WEEKDAY('SC Total Power'!A239,3),'Master Data'!$A$2:$A$8,0),2)</f>
        <v>W</v>
      </c>
      <c r="D239" s="73">
        <v>0</v>
      </c>
      <c r="E239" s="73">
        <v>434777.02076933207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0.43477702076933206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Data'!$A$2:$B$8,MATCH(WEEKDAY('SC Total Power'!A240,3),'Master Data'!$A$2:$A$8,0),2)</f>
        <v>Th</v>
      </c>
      <c r="D240" s="73">
        <v>0</v>
      </c>
      <c r="E240" s="73">
        <v>434486.19190337852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0.4344861919033785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Data'!$A$2:$B$8,MATCH(WEEKDAY('SC Total Power'!A241,3),'Master Data'!$A$2:$A$8,0),2)</f>
        <v>F</v>
      </c>
      <c r="D241" s="73">
        <v>0</v>
      </c>
      <c r="E241" s="73">
        <v>434601.90685890499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0.43460190685890498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Data'!$A$2:$B$8,MATCH(WEEKDAY('SC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Data'!$A$2:$B$8,MATCH(WEEKDAY('SC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Data'!$A$2:$B$8,MATCH(WEEKDAY('SC Total Power'!A244,3),'Master Data'!$A$2:$A$8,0),2)</f>
        <v>M</v>
      </c>
      <c r="D244" s="73">
        <v>0</v>
      </c>
      <c r="E244" s="73">
        <v>434308.85119416274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0.43430885119416274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Data'!$A$2:$B$8,MATCH(WEEKDAY('SC Total Power'!A245,3),'Master Data'!$A$2:$A$8,0),2)</f>
        <v>T</v>
      </c>
      <c r="D245" s="73">
        <v>0</v>
      </c>
      <c r="E245" s="73">
        <v>434333.7297881291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0.43433372978812912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Data'!$A$2:$B$8,MATCH(WEEKDAY('SC Total Power'!A246,3),'Master Data'!$A$2:$A$8,0),2)</f>
        <v>W</v>
      </c>
      <c r="D246" s="73">
        <v>0</v>
      </c>
      <c r="E246" s="73">
        <v>435643.52145071392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0.43564352145071394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Data'!$A$2:$B$8,MATCH(WEEKDAY('SC Total Power'!A247,3),'Master Data'!$A$2:$A$8,0),2)</f>
        <v>Th</v>
      </c>
      <c r="D247" s="73">
        <v>0</v>
      </c>
      <c r="E247" s="73">
        <v>436230.92892642564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0.43623092892642562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Data'!$A$2:$B$8,MATCH(WEEKDAY('SC Total Power'!A248,3),'Master Data'!$A$2:$A$8,0),2)</f>
        <v>F</v>
      </c>
      <c r="D248" s="73">
        <v>0</v>
      </c>
      <c r="E248" s="73">
        <v>436746.56391693617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0.43674656391693617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Data'!$A$2:$B$8,MATCH(WEEKDAY('SC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Data'!$A$2:$B$8,MATCH(WEEKDAY('SC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Data'!$A$2:$B$8,MATCH(WEEKDAY('SC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Data'!$A$2:$B$8,MATCH(WEEKDAY('SC Total Power'!A252,3),'Master Data'!$A$2:$A$8,0),2)</f>
        <v>T</v>
      </c>
      <c r="D252" s="73">
        <v>0</v>
      </c>
      <c r="E252" s="73">
        <v>436709.53772214166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0.43670953772214166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Data'!$A$2:$B$8,MATCH(WEEKDAY('SC Total Power'!A253,3),'Master Data'!$A$2:$A$8,0),2)</f>
        <v>W</v>
      </c>
      <c r="D253" s="73">
        <v>0</v>
      </c>
      <c r="E253" s="73">
        <v>434029.48435492523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0.43402948435492522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Data'!$A$2:$B$8,MATCH(WEEKDAY('SC Total Power'!A254,3),'Master Data'!$A$2:$A$8,0),2)</f>
        <v>Th</v>
      </c>
      <c r="D254" s="73">
        <v>0</v>
      </c>
      <c r="E254" s="73">
        <v>434923.12429925846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0.43492312429925845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Data'!$A$2:$B$8,MATCH(WEEKDAY('SC Total Power'!A255,3),'Master Data'!$A$2:$A$8,0),2)</f>
        <v>F</v>
      </c>
      <c r="D255" s="73">
        <v>0</v>
      </c>
      <c r="E255" s="73">
        <v>436628.62816076627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0.43662862816076625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Data'!$A$2:$B$8,MATCH(WEEKDAY('SC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Data'!$A$2:$B$8,MATCH(WEEKDAY('SC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Data'!$A$2:$B$8,MATCH(WEEKDAY('SC Total Power'!A258,3),'Master Data'!$A$2:$A$8,0),2)</f>
        <v>M</v>
      </c>
      <c r="D258" s="73">
        <v>0</v>
      </c>
      <c r="E258" s="73">
        <v>438333.61613793659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0.43833361613793659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Data'!$A$2:$B$8,MATCH(WEEKDAY('SC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Data'!$A$2:$B$8,MATCH(WEEKDAY('SC Total Power'!A260,3),'Master Data'!$A$2:$A$8,0),2)</f>
        <v>W</v>
      </c>
      <c r="D260" s="73">
        <v>0</v>
      </c>
      <c r="E260" s="73">
        <v>440226.04645866709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0.44022604645866709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Data'!$A$2:$B$8,MATCH(WEEKDAY('SC Total Power'!A261,3),'Master Data'!$A$2:$A$8,0),2)</f>
        <v>Th</v>
      </c>
      <c r="D261" s="73">
        <v>0</v>
      </c>
      <c r="E261" s="73">
        <v>440287.75299795228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0.44028775299795225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Data'!$A$2:$B$8,MATCH(WEEKDAY('SC Total Power'!A262,3),'Master Data'!$A$2:$A$8,0),2)</f>
        <v>F</v>
      </c>
      <c r="D262" s="73">
        <v>0</v>
      </c>
      <c r="E262" s="73">
        <v>442823.47343690571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0.4428234734369057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Data'!$A$2:$B$8,MATCH(WEEKDAY('SC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Data'!$A$2:$B$8,MATCH(WEEKDAY('SC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Data'!$A$2:$B$8,MATCH(WEEKDAY('SC Total Power'!A265,3),'Master Data'!$A$2:$A$8,0),2)</f>
        <v>M</v>
      </c>
      <c r="D265" s="73">
        <v>0</v>
      </c>
      <c r="E265" s="73">
        <v>444233.68091251474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0.44423368091251475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Data'!$A$2:$B$8,MATCH(WEEKDAY('SC Total Power'!A266,3),'Master Data'!$A$2:$A$8,0),2)</f>
        <v>T</v>
      </c>
      <c r="D266" s="73">
        <v>0</v>
      </c>
      <c r="E266" s="73">
        <v>444204.03761288972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0.44420403761288973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Data'!$A$2:$B$8,MATCH(WEEKDAY('SC Total Power'!A267,3),'Master Data'!$A$2:$A$8,0),2)</f>
        <v>W</v>
      </c>
      <c r="D267" s="73">
        <v>0</v>
      </c>
      <c r="E267" s="73">
        <v>443938.99687192246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0.44393899687192245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Data'!$A$2:$B$8,MATCH(WEEKDAY('SC Total Power'!A268,3),'Master Data'!$A$2:$A$8,0),2)</f>
        <v>Th</v>
      </c>
      <c r="D268" s="73">
        <v>0</v>
      </c>
      <c r="E268" s="73">
        <v>445459.8481500927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0.44545984815009271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Data'!$A$2:$B$8,MATCH(WEEKDAY('SC Total Power'!A269,3),'Master Data'!$A$2:$A$8,0),2)</f>
        <v>F</v>
      </c>
      <c r="D269" s="73">
        <v>0</v>
      </c>
      <c r="E269" s="73">
        <v>446150.23916570342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0.4461502391657034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Data'!$A$2:$B$8,MATCH(WEEKDAY('SC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Data'!$A$2:$B$8,MATCH(WEEKDAY('SC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Data'!$A$2:$B$8,MATCH(WEEKDAY('SC Total Power'!A272,3),'Master Data'!$A$2:$A$8,0),2)</f>
        <v>M</v>
      </c>
      <c r="D272" s="73">
        <v>0</v>
      </c>
      <c r="E272" s="73">
        <v>446648.56508457469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0.44664856508457468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Data'!$A$2:$B$8,MATCH(WEEKDAY('SC Total Power'!A273,3),'Master Data'!$A$2:$A$8,0),2)</f>
        <v>T</v>
      </c>
      <c r="D273" s="73">
        <v>0</v>
      </c>
      <c r="E273" s="73">
        <v>446625.54929914814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0.44662554929914816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Data'!$A$2:$B$8,MATCH(WEEKDAY('SC Total Power'!A274,3),'Master Data'!$A$2:$A$8,0),2)</f>
        <v>W</v>
      </c>
      <c r="D274" s="73">
        <v>0</v>
      </c>
      <c r="E274" s="73">
        <v>447534.26019317913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0.44753426019317916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Data'!$A$2:$B$8,MATCH(WEEKDAY('SC Total Power'!A275,3),'Master Data'!$A$2:$A$8,0),2)</f>
        <v>Th</v>
      </c>
      <c r="D275" s="73">
        <v>0</v>
      </c>
      <c r="E275" s="73">
        <v>448254.62437128602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0.44825462437128599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Data'!$A$2:$B$8,MATCH(WEEKDAY('SC Total Power'!A276,3),'Master Data'!$A$2:$A$8,0),2)</f>
        <v>F</v>
      </c>
      <c r="D276" s="73">
        <v>0</v>
      </c>
      <c r="E276" s="73">
        <v>446917.3390306962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0.44691733903069619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Data'!$A$2:$B$8,MATCH(WEEKDAY('SC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Data'!$A$2:$B$8,MATCH(WEEKDAY('SC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 hidden="1">
      <c r="A279" s="63">
        <f t="shared" si="71"/>
        <v>37165</v>
      </c>
      <c r="B279" s="65" t="str">
        <f>INDEX('Master Data'!$A$2:$B$8,MATCH(WEEKDAY('SC Total Power'!A279,3),'Master Data'!$A$2:$A$8,0),2)</f>
        <v>M</v>
      </c>
      <c r="D279" s="73">
        <v>0</v>
      </c>
      <c r="E279" s="73">
        <v>446409.73755388631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0.4464097375538863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 hidden="1">
      <c r="A280" s="63">
        <f t="shared" si="71"/>
        <v>37166</v>
      </c>
      <c r="B280" s="65" t="str">
        <f>INDEX('Master Data'!$A$2:$B$8,MATCH(WEEKDAY('SC Total Power'!A280,3),'Master Data'!$A$2:$A$8,0),2)</f>
        <v>T</v>
      </c>
      <c r="D280" s="73">
        <v>0</v>
      </c>
      <c r="E280" s="73">
        <v>446466.49505323882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0.44646649505323882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 hidden="1">
      <c r="A281" s="63">
        <f t="shared" si="71"/>
        <v>37167</v>
      </c>
      <c r="B281" s="65" t="str">
        <f>INDEX('Master Data'!$A$2:$B$8,MATCH(WEEKDAY('SC Total Power'!A281,3),'Master Data'!$A$2:$A$8,0),2)</f>
        <v>W</v>
      </c>
      <c r="D281" s="73">
        <v>0</v>
      </c>
      <c r="E281" s="73">
        <v>447732.12222518207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0.44773212222518205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 hidden="1">
      <c r="A282" s="63">
        <f t="shared" si="71"/>
        <v>37168</v>
      </c>
      <c r="B282" s="65" t="str">
        <f>INDEX('Master Data'!$A$2:$B$8,MATCH(WEEKDAY('SC Total Power'!A282,3),'Master Data'!$A$2:$A$8,0),2)</f>
        <v>Th</v>
      </c>
      <c r="D282" s="73">
        <v>0</v>
      </c>
      <c r="E282" s="73">
        <v>447864.83889401163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0.44786483889401163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 hidden="1">
      <c r="A283" s="63">
        <f t="shared" si="71"/>
        <v>37169</v>
      </c>
      <c r="B283" s="65" t="str">
        <f>INDEX('Master Data'!$A$2:$B$8,MATCH(WEEKDAY('SC Total Power'!A283,3),'Master Data'!$A$2:$A$8,0),2)</f>
        <v>F</v>
      </c>
      <c r="D283" s="73">
        <v>0</v>
      </c>
      <c r="E283" s="73">
        <v>448271.23205942422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0.44827123205942421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 hidden="1">
      <c r="A284" s="63">
        <f t="shared" si="71"/>
        <v>37170</v>
      </c>
      <c r="B284" s="65" t="str">
        <f>INDEX('Master Data'!$A$2:$B$8,MATCH(WEEKDAY('SC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 hidden="1">
      <c r="A285" s="63">
        <f t="shared" si="71"/>
        <v>37171</v>
      </c>
      <c r="B285" s="65" t="str">
        <f>INDEX('Master Data'!$A$2:$B$8,MATCH(WEEKDAY('SC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 hidden="1">
      <c r="A286" s="63">
        <f t="shared" si="71"/>
        <v>37172</v>
      </c>
      <c r="B286" s="65" t="str">
        <f>INDEX('Master Data'!$A$2:$B$8,MATCH(WEEKDAY('SC Total Power'!A286,3),'Master Data'!$A$2:$A$8,0),2)</f>
        <v>M</v>
      </c>
      <c r="D286" s="73">
        <v>0</v>
      </c>
      <c r="E286" s="73">
        <v>449203.42734215053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0.44920342734215052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 hidden="1">
      <c r="A287" s="63">
        <f t="shared" si="71"/>
        <v>37173</v>
      </c>
      <c r="B287" s="65" t="str">
        <f>INDEX('Master Data'!$A$2:$B$8,MATCH(WEEKDAY('SC Total Power'!A287,3),'Master Data'!$A$2:$A$8,0),2)</f>
        <v>T</v>
      </c>
      <c r="D287" s="73">
        <v>0</v>
      </c>
      <c r="E287" s="73">
        <v>449258.34326232295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0.44925834326232295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 hidden="1">
      <c r="A288" s="63">
        <f t="shared" si="71"/>
        <v>37174</v>
      </c>
      <c r="B288" s="65" t="str">
        <f>INDEX('Master Data'!$A$2:$B$8,MATCH(WEEKDAY('SC Total Power'!A288,3),'Master Data'!$A$2:$A$8,0),2)</f>
        <v>W</v>
      </c>
      <c r="D288" s="73">
        <v>0</v>
      </c>
      <c r="E288" s="73">
        <v>449012.12482974655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0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0.44901212482974656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 hidden="1">
      <c r="A289" s="63">
        <f t="shared" si="71"/>
        <v>37175</v>
      </c>
      <c r="B289" s="65" t="str">
        <f>INDEX('Master Data'!$A$2:$B$8,MATCH(WEEKDAY('SC Total Power'!A289,3),'Master Data'!$A$2:$A$8,0),2)</f>
        <v>Th</v>
      </c>
      <c r="D289" s="73">
        <v>0</v>
      </c>
      <c r="E289" s="73">
        <v>448767.73607073899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0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0.448767736070739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 hidden="1">
      <c r="A290" s="63">
        <f t="shared" si="71"/>
        <v>37176</v>
      </c>
      <c r="B290" s="65" t="str">
        <f>INDEX('Master Data'!$A$2:$B$8,MATCH(WEEKDAY('SC Total Power'!A290,3),'Master Data'!$A$2:$A$8,0),2)</f>
        <v>F</v>
      </c>
      <c r="D290" s="73">
        <v>0</v>
      </c>
      <c r="E290" s="73">
        <v>447452.83207998628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1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0.44745283207998626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 hidden="1">
      <c r="A291" s="63">
        <f t="shared" si="71"/>
        <v>37177</v>
      </c>
      <c r="B291" s="65" t="str">
        <f>INDEX('Master Data'!$A$2:$B$8,MATCH(WEEKDAY('SC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 hidden="1">
      <c r="A292" s="63">
        <f t="shared" si="71"/>
        <v>37178</v>
      </c>
      <c r="B292" s="65" t="str">
        <f>INDEX('Master Data'!$A$2:$B$8,MATCH(WEEKDAY('SC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 hidden="1">
      <c r="A293" s="63">
        <f t="shared" si="71"/>
        <v>37179</v>
      </c>
      <c r="B293" s="65" t="str">
        <f>INDEX('Master Data'!$A$2:$B$8,MATCH(WEEKDAY('SC Total Power'!A293,3),'Master Data'!$A$2:$A$8,0),2)</f>
        <v>M</v>
      </c>
      <c r="D293" s="73">
        <v>0</v>
      </c>
      <c r="E293" s="73">
        <v>448100.46210178907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1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0.44810046210178905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>
      <c r="A294" s="63">
        <f t="shared" si="71"/>
        <v>37180</v>
      </c>
      <c r="B294" s="65" t="str">
        <f>INDEX('Master Data'!$A$2:$B$8,MATCH(WEEKDAY('SC Total Power'!A294,3),'Master Data'!$A$2:$A$8,0),2)</f>
        <v>T</v>
      </c>
      <c r="D294" s="73">
        <v>0</v>
      </c>
      <c r="E294" s="73">
        <v>448782.88598912494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1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0.44878288598912497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>
      <c r="A295" s="63">
        <f t="shared" si="71"/>
        <v>37181</v>
      </c>
      <c r="B295" s="65" t="str">
        <f>INDEX('Master Data'!$A$2:$B$8,MATCH(WEEKDAY('SC Total Power'!A295,3),'Master Data'!$A$2:$A$8,0),2)</f>
        <v>W</v>
      </c>
      <c r="D295" s="73">
        <v>0</v>
      </c>
      <c r="E295" s="73">
        <v>448900.75590159633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1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0.44890075590159634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>
      <c r="A296" s="63">
        <f t="shared" si="71"/>
        <v>37182</v>
      </c>
      <c r="B296" s="65" t="str">
        <f>INDEX('Master Data'!$A$2:$B$8,MATCH(WEEKDAY('SC Total Power'!A296,3),'Master Data'!$A$2:$A$8,0),2)</f>
        <v>Th</v>
      </c>
      <c r="D296" s="73">
        <v>0</v>
      </c>
      <c r="E296" s="73">
        <v>441794.7796264916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1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0.44179477962649161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>
      <c r="A297" s="63">
        <f t="shared" si="71"/>
        <v>37183</v>
      </c>
      <c r="B297" s="65" t="str">
        <f>INDEX('Master Data'!$A$2:$B$8,MATCH(WEEKDAY('SC Total Power'!A297,3),'Master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0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>
      <c r="A298" s="63">
        <f t="shared" si="71"/>
        <v>37184</v>
      </c>
      <c r="B298" s="65" t="str">
        <f>INDEX('Master Data'!$A$2:$B$8,MATCH(WEEKDAY('SC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>
      <c r="A299" s="63">
        <f t="shared" si="71"/>
        <v>37185</v>
      </c>
      <c r="B299" s="65" t="str">
        <f>INDEX('Master Data'!$A$2:$B$8,MATCH(WEEKDAY('SC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>
      <c r="A300" s="63">
        <f t="shared" si="71"/>
        <v>37186</v>
      </c>
      <c r="B300" s="65" t="str">
        <f>INDEX('Master Data'!$A$2:$B$8,MATCH(WEEKDAY('SC Total Power'!A300,3),'Master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0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>
      <c r="A301" s="63">
        <f t="shared" si="71"/>
        <v>37187</v>
      </c>
      <c r="B301" s="65" t="str">
        <f>INDEX('Master Data'!$A$2:$B$8,MATCH(WEEKDAY('SC Total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0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>
      <c r="A302" s="63">
        <f t="shared" si="71"/>
        <v>37188</v>
      </c>
      <c r="B302" s="65" t="str">
        <f>INDEX('Master Data'!$A$2:$B$8,MATCH(WEEKDAY('SC Total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0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>
      <c r="A303" s="63">
        <f t="shared" si="71"/>
        <v>37189</v>
      </c>
      <c r="B303" s="65" t="str">
        <f>INDEX('Master Data'!$A$2:$B$8,MATCH(WEEKDAY('SC Total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0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Data'!$A$2:$B$8,MATCH(WEEKDAY('SC Total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0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Data'!$A$2:$B$8,MATCH(WEEKDAY('SC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Data'!$A$2:$B$8,MATCH(WEEKDAY('SC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Data'!$A$2:$B$8,MATCH(WEEKDAY('SC Total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0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Data'!$A$2:$B$8,MATCH(WEEKDAY('SC Total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0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Data'!$A$2:$B$8,MATCH(WEEKDAY('SC Total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0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Data'!$A$2:$B$8,MATCH(WEEKDAY('SC Total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0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Data'!$A$2:$B$8,MATCH(WEEKDAY('SC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Data'!$A$2:$B$8,MATCH(WEEKDAY('SC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Data'!$A$2:$B$8,MATCH(WEEKDAY('SC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Data'!$A$2:$B$8,MATCH(WEEKDAY('SC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Data'!$A$2:$B$8,MATCH(WEEKDAY('SC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Data'!$A$2:$B$8,MATCH(WEEKDAY('SC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Data'!$A$2:$B$8,MATCH(WEEKDAY('SC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Data'!$A$2:$B$8,MATCH(WEEKDAY('SC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Data'!$A$2:$B$8,MATCH(WEEKDAY('SC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Data'!$A$2:$B$8,MATCH(WEEKDAY('SC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Data'!$A$2:$B$8,MATCH(WEEKDAY('SC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Data'!$A$2:$B$8,MATCH(WEEKDAY('SC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Data'!$A$2:$B$8,MATCH(WEEKDAY('SC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Data'!$A$2:$B$8,MATCH(WEEKDAY('SC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Data'!$A$2:$B$8,MATCH(WEEKDAY('SC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Data'!$A$2:$B$8,MATCH(WEEKDAY('SC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Data'!$A$2:$B$8,MATCH(WEEKDAY('SC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Data'!$A$2:$B$8,MATCH(WEEKDAY('SC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Data'!$A$2:$B$8,MATCH(WEEKDAY('SC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Data'!$A$2:$B$8,MATCH(WEEKDAY('SC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Data'!$A$2:$B$8,MATCH(WEEKDAY('SC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Data'!$A$2:$B$8,MATCH(WEEKDAY('SC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Data'!$A$2:$B$8,MATCH(WEEKDAY('SC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Data'!$A$2:$B$8,MATCH(WEEKDAY('SC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Data'!$A$2:$B$8,MATCH(WEEKDAY('SC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Data'!$A$2:$B$8,MATCH(WEEKDAY('SC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Data'!$A$2:$B$8,MATCH(WEEKDAY('SC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Data'!$A$2:$B$8,MATCH(WEEKDAY('SC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Data'!$A$2:$B$8,MATCH(WEEKDAY('SC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Data'!$A$2:$B$8,MATCH(WEEKDAY('SC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Data'!$A$2:$B$8,MATCH(WEEKDAY('SC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Data'!$A$2:$B$8,MATCH(WEEKDAY('SC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Data'!$A$2:$B$8,MATCH(WEEKDAY('SC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Data'!$A$2:$B$8,MATCH(WEEKDAY('SC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Data'!$A$2:$B$8,MATCH(WEEKDAY('SC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Data'!$A$2:$B$8,MATCH(WEEKDAY('SC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Data'!$A$2:$B$8,MATCH(WEEKDAY('SC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Data'!$A$2:$B$8,MATCH(WEEKDAY('SC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Data'!$A$2:$B$8,MATCH(WEEKDAY('SC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Data'!$A$2:$B$8,MATCH(WEEKDAY('SC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Data'!$A$2:$B$8,MATCH(WEEKDAY('SC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Data'!$A$2:$B$8,MATCH(WEEKDAY('SC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Data'!$A$2:$B$8,MATCH(WEEKDAY('SC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Data'!$A$2:$B$8,MATCH(WEEKDAY('SC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Data'!$A$2:$B$8,MATCH(WEEKDAY('SC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Data'!$A$2:$B$8,MATCH(WEEKDAY('SC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Data'!$A$2:$B$8,MATCH(WEEKDAY('SC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Data'!$A$2:$B$8,MATCH(WEEKDAY('SC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Data'!$A$2:$B$8,MATCH(WEEKDAY('SC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Data'!$A$2:$B$8,MATCH(WEEKDAY('SC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Data'!$A$2:$B$8,MATCH(WEEKDAY('SC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Data'!$A$2:$B$8,MATCH(WEEKDAY('SC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Data'!$A$2:$B$8,MATCH(WEEKDAY('SC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Data'!$A$2:$B$8,MATCH(WEEKDAY('SC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Data'!$A$2:$B$8,MATCH(WEEKDAY('SC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Data'!$A$2:$B$8,MATCH(WEEKDAY('SC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Data'!$A$2:$B$8,MATCH(WEEKDAY('SC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Data'!$A$2:$B$8,MATCH(WEEKDAY('SC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Data'!$A$2:$B$8,MATCH(WEEKDAY('SC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Data'!$A$2:$B$8,MATCH(WEEKDAY('SC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Data'!$A$2:$B$8,MATCH(WEEKDAY('SC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371"/>
  <sheetViews>
    <sheetView topLeftCell="A5" workbookViewId="0">
      <selection activeCell="B296" sqref="B296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37176</v>
      </c>
    </row>
    <row r="3" spans="1:23">
      <c r="K3" s="75">
        <f>Summary!B8</f>
        <v>37182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Total Power'!A36,3),'Master Data'!$A$2:$A$8,0),2)</f>
        <v>W</v>
      </c>
      <c r="D36" s="73">
        <v>0</v>
      </c>
      <c r="E36" s="73"/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Data'!$A$2:$B$8,MATCH(WEEKDAY('Arg Total Power'!A37,3),'Master Data'!$A$2:$A$8,0),2)</f>
        <v>Th</v>
      </c>
      <c r="D37" s="73">
        <v>0</v>
      </c>
      <c r="E37" s="73"/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Data'!$A$2:$B$8,MATCH(WEEKDAY('Arg Total Power'!A38,3),'Master Data'!$A$2:$A$8,0),2)</f>
        <v>F</v>
      </c>
      <c r="D38" s="73">
        <v>0</v>
      </c>
      <c r="E38" s="73"/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0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Data'!$A$2:$B$8,MATCH(WEEKDAY('Arg Total Power'!A39,3),'Master Data'!$A$2:$A$8,0),2)</f>
        <v>Sa</v>
      </c>
      <c r="D39" s="73">
        <v>0</v>
      </c>
      <c r="E39" s="73"/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Data'!$A$2:$B$8,MATCH(WEEKDAY('Arg Total Power'!A40,3),'Master Data'!$A$2:$A$8,0),2)</f>
        <v>Su</v>
      </c>
      <c r="D40" s="73">
        <v>0</v>
      </c>
      <c r="E40" s="73"/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Data'!$A$2:$B$8,MATCH(WEEKDAY('Arg Total Power'!A41,3),'Master Data'!$A$2:$A$8,0),2)</f>
        <v>M</v>
      </c>
      <c r="D41" s="73">
        <v>0</v>
      </c>
      <c r="E41" s="73"/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0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Data'!$A$2:$B$8,MATCH(WEEKDAY('Arg Total Power'!A42,3),'Master Data'!$A$2:$A$8,0),2)</f>
        <v>T</v>
      </c>
      <c r="D42" s="73">
        <v>0</v>
      </c>
      <c r="E42" s="73"/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0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Data'!$A$2:$B$8,MATCH(WEEKDAY('Arg Total Power'!A43,3),'Master Data'!$A$2:$A$8,0),2)</f>
        <v>W</v>
      </c>
      <c r="D43" s="73">
        <v>0</v>
      </c>
      <c r="E43" s="73"/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0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Data'!$A$2:$B$8,MATCH(WEEKDAY('Arg Total Power'!A44,3),'Master Data'!$A$2:$A$8,0),2)</f>
        <v>Th</v>
      </c>
      <c r="D44" s="73">
        <v>0</v>
      </c>
      <c r="E44" s="73"/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0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Data'!$A$2:$B$8,MATCH(WEEKDAY('Arg Total Power'!A45,3),'Master Data'!$A$2:$A$8,0),2)</f>
        <v>F</v>
      </c>
      <c r="D45" s="73">
        <v>0</v>
      </c>
      <c r="E45" s="73"/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0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Data'!$A$2:$B$8,MATCH(WEEKDAY('Arg Total Power'!A46,3),'Master Data'!$A$2:$A$8,0),2)</f>
        <v>Sa</v>
      </c>
      <c r="D46" s="73">
        <v>0</v>
      </c>
      <c r="E46" s="73"/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Data'!$A$2:$B$8,MATCH(WEEKDAY('Arg Total Power'!A47,3),'Master Data'!$A$2:$A$8,0),2)</f>
        <v>Su</v>
      </c>
      <c r="D47" s="73">
        <v>0</v>
      </c>
      <c r="E47" s="73"/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Data'!$A$2:$B$8,MATCH(WEEKDAY('Arg Total Power'!A48,3),'Master Data'!$A$2:$A$8,0),2)</f>
        <v>M</v>
      </c>
      <c r="D48" s="73">
        <v>0</v>
      </c>
      <c r="E48" s="73"/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0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Data'!$A$2:$B$8,MATCH(WEEKDAY('Arg Total Power'!A49,3),'Master Data'!$A$2:$A$8,0),2)</f>
        <v>T</v>
      </c>
      <c r="D49" s="73">
        <v>0</v>
      </c>
      <c r="E49" s="73"/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0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Data'!$A$2:$B$8,MATCH(WEEKDAY('Arg Total Power'!A50,3),'Master Data'!$A$2:$A$8,0),2)</f>
        <v>W</v>
      </c>
      <c r="D50" s="73">
        <v>0</v>
      </c>
      <c r="E50" s="73"/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Data'!$A$2:$B$8,MATCH(WEEKDAY('Arg Total Power'!A51,3),'Master Data'!$A$2:$A$8,0),2)</f>
        <v>Th</v>
      </c>
      <c r="D51" s="73">
        <v>0</v>
      </c>
      <c r="E51" s="73"/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Data'!$A$2:$B$8,MATCH(WEEKDAY('Arg Total Power'!A52,3),'Master Data'!$A$2:$A$8,0),2)</f>
        <v>F</v>
      </c>
      <c r="D52" s="73">
        <v>0</v>
      </c>
      <c r="E52" s="73"/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Data'!$A$2:$B$8,MATCH(WEEKDAY('Arg Total Power'!A53,3),'Master Data'!$A$2:$A$8,0),2)</f>
        <v>Sa</v>
      </c>
      <c r="D53" s="73">
        <v>0</v>
      </c>
      <c r="E53" s="73"/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Data'!$A$2:$B$8,MATCH(WEEKDAY('Arg Total Power'!A54,3),'Master Data'!$A$2:$A$8,0),2)</f>
        <v>Su</v>
      </c>
      <c r="D54" s="73">
        <v>0</v>
      </c>
      <c r="E54" s="73"/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Data'!$A$2:$B$8,MATCH(WEEKDAY('Arg Total Power'!A55,3),'Master Data'!$A$2:$A$8,0),2)</f>
        <v>M</v>
      </c>
      <c r="D55" s="73">
        <v>0</v>
      </c>
      <c r="E55" s="73"/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Data'!$A$2:$B$8,MATCH(WEEKDAY('Arg Total Power'!A56,3),'Master Data'!$A$2:$A$8,0),2)</f>
        <v>T</v>
      </c>
      <c r="D56" s="73">
        <v>0</v>
      </c>
      <c r="E56" s="73"/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Data'!$A$2:$B$8,MATCH(WEEKDAY('Arg Total Power'!A57,3),'Master Data'!$A$2:$A$8,0),2)</f>
        <v>W</v>
      </c>
      <c r="D57" s="73">
        <v>0</v>
      </c>
      <c r="E57" s="73"/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Data'!$A$2:$B$8,MATCH(WEEKDAY('Arg Total Power'!A58,3),'Master Data'!$A$2:$A$8,0),2)</f>
        <v>Th</v>
      </c>
      <c r="D58" s="73">
        <v>0</v>
      </c>
      <c r="E58" s="73"/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Data'!$A$2:$B$8,MATCH(WEEKDAY('Arg Total Power'!A59,3),'Master Data'!$A$2:$A$8,0),2)</f>
        <v>F</v>
      </c>
      <c r="D59" s="73">
        <v>0</v>
      </c>
      <c r="E59" s="73"/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Data'!$A$2:$B$8,MATCH(WEEKDAY('Arg Total Power'!A60,3),'Master Data'!$A$2:$A$8,0),2)</f>
        <v>Sa</v>
      </c>
      <c r="D60" s="73">
        <v>0</v>
      </c>
      <c r="E60" s="73"/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Data'!$A$2:$B$8,MATCH(WEEKDAY('Arg Total Power'!A61,3),'Master Data'!$A$2:$A$8,0),2)</f>
        <v>Su</v>
      </c>
      <c r="D61" s="73">
        <v>0</v>
      </c>
      <c r="E61" s="73"/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Data'!$A$2:$B$8,MATCH(WEEKDAY('Arg Total Power'!A62,3),'Master Data'!$A$2:$A$8,0),2)</f>
        <v>M</v>
      </c>
      <c r="D62" s="73">
        <v>0</v>
      </c>
      <c r="E62" s="73"/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Data'!$A$2:$B$8,MATCH(WEEKDAY('Arg Total Power'!A63,3),'Master Data'!$A$2:$A$8,0),2)</f>
        <v>T</v>
      </c>
      <c r="D63" s="73">
        <v>0</v>
      </c>
      <c r="E63" s="73"/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Data'!$A$2:$B$8,MATCH(WEEKDAY('Arg Total Power'!A64,3),'Master Data'!$A$2:$A$8,0),2)</f>
        <v>W</v>
      </c>
      <c r="D64" s="73">
        <v>0</v>
      </c>
      <c r="E64" s="73"/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Data'!$A$2:$B$8,MATCH(WEEKDAY('Arg Total Power'!A65,3),'Master Data'!$A$2:$A$8,0),2)</f>
        <v>Th</v>
      </c>
      <c r="D65" s="73">
        <v>0</v>
      </c>
      <c r="E65" s="73"/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Data'!$A$2:$B$8,MATCH(WEEKDAY('Arg Total Power'!A66,3),'Master Data'!$A$2:$A$8,0),2)</f>
        <v>F</v>
      </c>
      <c r="D66" s="73">
        <v>0</v>
      </c>
      <c r="E66" s="73"/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Data'!$A$2:$B$8,MATCH(WEEKDAY('Arg Total Power'!A67,3),'Master Data'!$A$2:$A$8,0),2)</f>
        <v>Sa</v>
      </c>
      <c r="D67" s="73">
        <v>0</v>
      </c>
      <c r="E67" s="73"/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Data'!$A$2:$B$8,MATCH(WEEKDAY('Arg Total Power'!A68,3),'Master Data'!$A$2:$A$8,0),2)</f>
        <v>Su</v>
      </c>
      <c r="D68" s="73">
        <v>0</v>
      </c>
      <c r="E68" s="73"/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Data'!$A$2:$B$8,MATCH(WEEKDAY('Arg Total Power'!A69,3),'Master Data'!$A$2:$A$8,0),2)</f>
        <v>M</v>
      </c>
      <c r="D69" s="73">
        <v>0</v>
      </c>
      <c r="E69" s="73"/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Data'!$A$2:$B$8,MATCH(WEEKDAY('Arg Total Power'!A70,3),'Master Data'!$A$2:$A$8,0),2)</f>
        <v>T</v>
      </c>
      <c r="D70" s="73">
        <v>0</v>
      </c>
      <c r="E70" s="73"/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Data'!$A$2:$B$8,MATCH(WEEKDAY('Arg Total Power'!A71,3),'Master Data'!$A$2:$A$8,0),2)</f>
        <v>W</v>
      </c>
      <c r="D71" s="73">
        <v>0</v>
      </c>
      <c r="E71" s="73"/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Data'!$A$2:$B$8,MATCH(WEEKDAY('Arg Total Power'!A72,3),'Master Data'!$A$2:$A$8,0),2)</f>
        <v>Th</v>
      </c>
      <c r="D72" s="73">
        <v>0</v>
      </c>
      <c r="E72" s="73"/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Data'!$A$2:$B$8,MATCH(WEEKDAY('Arg Total Power'!A73,3),'Master Data'!$A$2:$A$8,0),2)</f>
        <v>F</v>
      </c>
      <c r="D73" s="73">
        <v>0</v>
      </c>
      <c r="E73" s="73"/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Data'!$A$2:$B$8,MATCH(WEEKDAY('Arg Total Power'!A74,3),'Master Data'!$A$2:$A$8,0),2)</f>
        <v>Sa</v>
      </c>
      <c r="D74" s="73">
        <v>0</v>
      </c>
      <c r="E74" s="73"/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Data'!$A$2:$B$8,MATCH(WEEKDAY('Arg Total Power'!A75,3),'Master Data'!$A$2:$A$8,0),2)</f>
        <v>Su</v>
      </c>
      <c r="D75" s="73">
        <v>0</v>
      </c>
      <c r="E75" s="73"/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Data'!$A$2:$B$8,MATCH(WEEKDAY('Arg Total Power'!A76,3),'Master Data'!$A$2:$A$8,0),2)</f>
        <v>M</v>
      </c>
      <c r="D76" s="73">
        <v>0</v>
      </c>
      <c r="E76" s="73"/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Data'!$A$2:$B$8,MATCH(WEEKDAY('Arg Total Power'!A77,3),'Master Data'!$A$2:$A$8,0),2)</f>
        <v>T</v>
      </c>
      <c r="D77" s="73">
        <v>0</v>
      </c>
      <c r="E77" s="73"/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Data'!$A$2:$B$8,MATCH(WEEKDAY('Arg Total Power'!A78,3),'Master Data'!$A$2:$A$8,0),2)</f>
        <v>W</v>
      </c>
      <c r="D78" s="73">
        <v>0</v>
      </c>
      <c r="E78" s="73"/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Data'!$A$2:$B$8,MATCH(WEEKDAY('Arg Total Power'!A79,3),'Master Data'!$A$2:$A$8,0),2)</f>
        <v>Th</v>
      </c>
      <c r="D79" s="73">
        <v>0</v>
      </c>
      <c r="E79" s="73"/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Data'!$A$2:$B$8,MATCH(WEEKDAY('Arg Total Power'!A80,3),'Master Data'!$A$2:$A$8,0),2)</f>
        <v>F</v>
      </c>
      <c r="D80" s="73">
        <v>0</v>
      </c>
      <c r="E80" s="73"/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Data'!$A$2:$B$8,MATCH(WEEKDAY('Arg Total Power'!A81,3),'Master Data'!$A$2:$A$8,0),2)</f>
        <v>Sa</v>
      </c>
      <c r="D81" s="73">
        <v>0</v>
      </c>
      <c r="E81" s="73"/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Data'!$A$2:$B$8,MATCH(WEEKDAY('Arg Total Power'!A82,3),'Master Data'!$A$2:$A$8,0),2)</f>
        <v>Su</v>
      </c>
      <c r="D82" s="73">
        <v>0</v>
      </c>
      <c r="E82" s="73"/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Data'!$A$2:$B$8,MATCH(WEEKDAY('Arg Total Power'!A83,3),'Master Data'!$A$2:$A$8,0),2)</f>
        <v>M</v>
      </c>
      <c r="D83" s="73">
        <v>0</v>
      </c>
      <c r="E83" s="73"/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Data'!$A$2:$B$8,MATCH(WEEKDAY('Arg Total Power'!A84,3),'Master Data'!$A$2:$A$8,0),2)</f>
        <v>T</v>
      </c>
      <c r="D84" s="73">
        <v>0</v>
      </c>
      <c r="E84" s="73"/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Data'!$A$2:$B$8,MATCH(WEEKDAY('Arg Total Power'!A85,3),'Master Data'!$A$2:$A$8,0),2)</f>
        <v>W</v>
      </c>
      <c r="D85" s="73">
        <v>0</v>
      </c>
      <c r="E85" s="73"/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Data'!$A$2:$B$8,MATCH(WEEKDAY('Arg Total Power'!A86,3),'Master Data'!$A$2:$A$8,0),2)</f>
        <v>Th</v>
      </c>
      <c r="D86" s="73">
        <v>0</v>
      </c>
      <c r="E86" s="73"/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Data'!$A$2:$B$8,MATCH(WEEKDAY('Arg Total Power'!A87,3),'Master Data'!$A$2:$A$8,0),2)</f>
        <v>F</v>
      </c>
      <c r="D87" s="73">
        <v>0</v>
      </c>
      <c r="E87" s="73"/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Data'!$A$2:$B$8,MATCH(WEEKDAY('Arg Total Power'!A88,3),'Master Data'!$A$2:$A$8,0),2)</f>
        <v>Sa</v>
      </c>
      <c r="D88" s="73">
        <v>0</v>
      </c>
      <c r="E88" s="73"/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Data'!$A$2:$B$8,MATCH(WEEKDAY('Arg Total Power'!A89,3),'Master Data'!$A$2:$A$8,0),2)</f>
        <v>Su</v>
      </c>
      <c r="D89" s="73">
        <v>0</v>
      </c>
      <c r="E89" s="73"/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Data'!$A$2:$B$8,MATCH(WEEKDAY('Arg Total Power'!A90,3),'Master Data'!$A$2:$A$8,0),2)</f>
        <v>M</v>
      </c>
      <c r="D90" s="73">
        <v>0</v>
      </c>
      <c r="E90" s="73"/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Data'!$A$2:$B$8,MATCH(WEEKDAY('Arg Total Power'!A91,3),'Master Data'!$A$2:$A$8,0),2)</f>
        <v>T</v>
      </c>
      <c r="D91" s="73">
        <v>0</v>
      </c>
      <c r="E91" s="73"/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Data'!$A$2:$B$8,MATCH(WEEKDAY('Arg Total Power'!A92,3),'Master Data'!$A$2:$A$8,0),2)</f>
        <v>W</v>
      </c>
      <c r="D92" s="73">
        <v>0</v>
      </c>
      <c r="E92" s="73"/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Data'!$A$2:$B$8,MATCH(WEEKDAY('Arg Total Power'!A93,3),'Master Data'!$A$2:$A$8,0),2)</f>
        <v>Th</v>
      </c>
      <c r="D93" s="73">
        <v>0</v>
      </c>
      <c r="E93" s="73"/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Data'!$A$2:$B$8,MATCH(WEEKDAY('Arg Total Power'!A94,3),'Master Data'!$A$2:$A$8,0),2)</f>
        <v>F</v>
      </c>
      <c r="D94" s="73">
        <v>0</v>
      </c>
      <c r="E94" s="73"/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Data'!$A$2:$B$8,MATCH(WEEKDAY('Arg Total Power'!A95,3),'Master Data'!$A$2:$A$8,0),2)</f>
        <v>Sa</v>
      </c>
      <c r="D95" s="73">
        <v>0</v>
      </c>
      <c r="E95" s="73"/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Data'!$A$2:$B$8,MATCH(WEEKDAY('Arg Total Power'!A96,3),'Master Data'!$A$2:$A$8,0),2)</f>
        <v>Su</v>
      </c>
      <c r="D96" s="73">
        <v>0</v>
      </c>
      <c r="E96" s="73"/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Data'!$A$2:$B$8,MATCH(WEEKDAY('Arg Total Power'!A97,3),'Master Data'!$A$2:$A$8,0),2)</f>
        <v>M</v>
      </c>
      <c r="D97" s="73">
        <v>0</v>
      </c>
      <c r="E97" s="73"/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Data'!$A$2:$B$8,MATCH(WEEKDAY('Arg Total Power'!A98,3),'Master Data'!$A$2:$A$8,0),2)</f>
        <v>T</v>
      </c>
      <c r="D98" s="73">
        <v>0</v>
      </c>
      <c r="E98" s="73"/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Data'!$A$2:$B$8,MATCH(WEEKDAY('Arg Total Power'!A99,3),'Master Data'!$A$2:$A$8,0),2)</f>
        <v>W</v>
      </c>
      <c r="D99" s="73">
        <v>0</v>
      </c>
      <c r="E99" s="73"/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Data'!$A$2:$B$8,MATCH(WEEKDAY('Arg Total Power'!A100,3),'Master Data'!$A$2:$A$8,0),2)</f>
        <v>Th</v>
      </c>
      <c r="D100" s="73">
        <v>0</v>
      </c>
      <c r="E100" s="73"/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Data'!$A$2:$B$8,MATCH(WEEKDAY('Arg Total Power'!A101,3),'Master Data'!$A$2:$A$8,0),2)</f>
        <v>F</v>
      </c>
      <c r="D101" s="73">
        <v>0</v>
      </c>
      <c r="E101" s="73"/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Data'!$A$2:$B$8,MATCH(WEEKDAY('Arg Total Power'!A102,3),'Master Data'!$A$2:$A$8,0),2)</f>
        <v>Sa</v>
      </c>
      <c r="D102" s="73">
        <v>0</v>
      </c>
      <c r="E102" s="73"/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Data'!$A$2:$B$8,MATCH(WEEKDAY('Arg Total Power'!A103,3),'Master Data'!$A$2:$A$8,0),2)</f>
        <v>Su</v>
      </c>
      <c r="D103" s="73">
        <v>0</v>
      </c>
      <c r="E103" s="73"/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Data'!$A$2:$B$8,MATCH(WEEKDAY('Arg Total Power'!A104,3),'Master Data'!$A$2:$A$8,0),2)</f>
        <v>M</v>
      </c>
      <c r="D104" s="73">
        <v>0</v>
      </c>
      <c r="E104" s="73"/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Data'!$A$2:$B$8,MATCH(WEEKDAY('Arg Total Power'!A105,3),'Master Data'!$A$2:$A$8,0),2)</f>
        <v>T</v>
      </c>
      <c r="D105" s="73">
        <v>0</v>
      </c>
      <c r="E105" s="73"/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Data'!$A$2:$B$8,MATCH(WEEKDAY('Arg Total Power'!A106,3),'Master Data'!$A$2:$A$8,0),2)</f>
        <v>W</v>
      </c>
      <c r="D106" s="73">
        <v>0</v>
      </c>
      <c r="E106" s="73"/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Data'!$A$2:$B$8,MATCH(WEEKDAY('Arg Total Power'!A107,3),'Master Data'!$A$2:$A$8,0),2)</f>
        <v>Th</v>
      </c>
      <c r="D107" s="73">
        <v>0</v>
      </c>
      <c r="E107" s="73"/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Data'!$A$2:$B$8,MATCH(WEEKDAY('Arg Total Power'!A108,3),'Master Data'!$A$2:$A$8,0),2)</f>
        <v>F</v>
      </c>
      <c r="D108" s="73">
        <v>0</v>
      </c>
      <c r="E108" s="73"/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Data'!$A$2:$B$8,MATCH(WEEKDAY('Arg Total Power'!A109,3),'Master Data'!$A$2:$A$8,0),2)</f>
        <v>Sa</v>
      </c>
      <c r="D109" s="73">
        <v>0</v>
      </c>
      <c r="E109" s="73"/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Data'!$A$2:$B$8,MATCH(WEEKDAY('Arg Total Power'!A110,3),'Master Data'!$A$2:$A$8,0),2)</f>
        <v>Su</v>
      </c>
      <c r="D110" s="73">
        <v>0</v>
      </c>
      <c r="E110" s="73"/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Data'!$A$2:$B$8,MATCH(WEEKDAY('Arg Total Power'!A111,3),'Master Data'!$A$2:$A$8,0),2)</f>
        <v>M</v>
      </c>
      <c r="D111" s="73">
        <v>0</v>
      </c>
      <c r="E111" s="73"/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Data'!$A$2:$B$8,MATCH(WEEKDAY('Arg Total Power'!A112,3),'Master Data'!$A$2:$A$8,0),2)</f>
        <v>T</v>
      </c>
      <c r="D112" s="73">
        <v>0</v>
      </c>
      <c r="E112" s="73"/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Data'!$A$2:$B$8,MATCH(WEEKDAY('Arg Total Power'!A113,3),'Master Data'!$A$2:$A$8,0),2)</f>
        <v>W</v>
      </c>
      <c r="D113" s="73">
        <v>0</v>
      </c>
      <c r="E113" s="73"/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Data'!$A$2:$B$8,MATCH(WEEKDAY('Arg Total Power'!A114,3),'Master Data'!$A$2:$A$8,0),2)</f>
        <v>Th</v>
      </c>
      <c r="D114" s="73">
        <v>0</v>
      </c>
      <c r="E114" s="73"/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Data'!$A$2:$B$8,MATCH(WEEKDAY('Arg Total Power'!A115,3),'Master Data'!$A$2:$A$8,0),2)</f>
        <v>F</v>
      </c>
      <c r="D115" s="73">
        <v>0</v>
      </c>
      <c r="E115" s="73"/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Data'!$A$2:$B$8,MATCH(WEEKDAY('Arg Total Power'!A116,3),'Master Data'!$A$2:$A$8,0),2)</f>
        <v>Sa</v>
      </c>
      <c r="D116" s="73">
        <v>0</v>
      </c>
      <c r="E116" s="73"/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Data'!$A$2:$B$8,MATCH(WEEKDAY('Arg Total Power'!A117,3),'Master Data'!$A$2:$A$8,0),2)</f>
        <v>Su</v>
      </c>
      <c r="D117" s="73">
        <v>0</v>
      </c>
      <c r="E117" s="73"/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Data'!$A$2:$B$8,MATCH(WEEKDAY('Arg Total Power'!A118,3),'Master Data'!$A$2:$A$8,0),2)</f>
        <v>M</v>
      </c>
      <c r="D118" s="73">
        <v>0</v>
      </c>
      <c r="E118" s="73"/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Data'!$A$2:$B$8,MATCH(WEEKDAY('Arg Total Power'!A119,3),'Master Data'!$A$2:$A$8,0),2)</f>
        <v>T</v>
      </c>
      <c r="D119" s="73">
        <v>0</v>
      </c>
      <c r="E119" s="73"/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Data'!$A$2:$B$8,MATCH(WEEKDAY('Arg Total Power'!A120,3),'Master Data'!$A$2:$A$8,0),2)</f>
        <v>W</v>
      </c>
      <c r="D120" s="73">
        <v>0</v>
      </c>
      <c r="E120" s="73"/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Data'!$A$2:$B$8,MATCH(WEEKDAY('Arg Total Power'!A121,3),'Master Data'!$A$2:$A$8,0),2)</f>
        <v>Th</v>
      </c>
      <c r="D121" s="73">
        <v>0</v>
      </c>
      <c r="E121" s="73"/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Data'!$A$2:$B$8,MATCH(WEEKDAY('Arg Total Power'!A122,3),'Master Data'!$A$2:$A$8,0),2)</f>
        <v>F</v>
      </c>
      <c r="D122" s="73">
        <v>0</v>
      </c>
      <c r="E122" s="73"/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Data'!$A$2:$B$8,MATCH(WEEKDAY('Arg Total Power'!A123,3),'Master Data'!$A$2:$A$8,0),2)</f>
        <v>Sa</v>
      </c>
      <c r="D123" s="73">
        <v>0</v>
      </c>
      <c r="E123" s="73"/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Data'!$A$2:$B$8,MATCH(WEEKDAY('Arg Total Power'!A124,3),'Master Data'!$A$2:$A$8,0),2)</f>
        <v>Su</v>
      </c>
      <c r="D124" s="73">
        <v>0</v>
      </c>
      <c r="E124" s="73"/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Data'!$A$2:$B$8,MATCH(WEEKDAY('Arg Total Power'!A125,3),'Master Data'!$A$2:$A$8,0),2)</f>
        <v>M</v>
      </c>
      <c r="D125" s="73">
        <v>0</v>
      </c>
      <c r="E125" s="73"/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Data'!$A$2:$B$8,MATCH(WEEKDAY('Arg Total Power'!A126,3),'Master Data'!$A$2:$A$8,0),2)</f>
        <v>T</v>
      </c>
      <c r="D126" s="73">
        <v>0</v>
      </c>
      <c r="E126" s="73"/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Data'!$A$2:$B$8,MATCH(WEEKDAY('Arg Total Power'!A127,3),'Master Data'!$A$2:$A$8,0),2)</f>
        <v>W</v>
      </c>
      <c r="D127" s="73">
        <v>0</v>
      </c>
      <c r="E127" s="73"/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Data'!$A$2:$B$8,MATCH(WEEKDAY('Arg Total Power'!A128,3),'Master Data'!$A$2:$A$8,0),2)</f>
        <v>Th</v>
      </c>
      <c r="D128" s="73">
        <v>0</v>
      </c>
      <c r="E128" s="73"/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Data'!$A$2:$B$8,MATCH(WEEKDAY('Arg Total Power'!A129,3),'Master Data'!$A$2:$A$8,0),2)</f>
        <v>F</v>
      </c>
      <c r="D129" s="73">
        <v>0</v>
      </c>
      <c r="E129" s="73"/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Data'!$A$2:$B$8,MATCH(WEEKDAY('Arg Total Power'!A130,3),'Master Data'!$A$2:$A$8,0),2)</f>
        <v>Sa</v>
      </c>
      <c r="D130" s="73">
        <v>0</v>
      </c>
      <c r="E130" s="73"/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Data'!$A$2:$B$8,MATCH(WEEKDAY('Arg Total Power'!A131,3),'Master Data'!$A$2:$A$8,0),2)</f>
        <v>Su</v>
      </c>
      <c r="D131" s="73">
        <v>0</v>
      </c>
      <c r="E131" s="73"/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Data'!$A$2:$B$8,MATCH(WEEKDAY('Arg Total Power'!A132,3),'Master Data'!$A$2:$A$8,0),2)</f>
        <v>M</v>
      </c>
      <c r="D132" s="73">
        <v>0</v>
      </c>
      <c r="E132" s="73"/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Data'!$A$2:$B$8,MATCH(WEEKDAY('Arg Total Power'!A133,3),'Master Data'!$A$2:$A$8,0),2)</f>
        <v>T</v>
      </c>
      <c r="D133" s="73">
        <v>0</v>
      </c>
      <c r="E133" s="73"/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Data'!$A$2:$B$8,MATCH(WEEKDAY('Arg Total Power'!A134,3),'Master Data'!$A$2:$A$8,0),2)</f>
        <v>W</v>
      </c>
      <c r="D134" s="73">
        <v>0</v>
      </c>
      <c r="E134" s="73"/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Data'!$A$2:$B$8,MATCH(WEEKDAY('Arg Total Power'!A135,3),'Master Data'!$A$2:$A$8,0),2)</f>
        <v>Th</v>
      </c>
      <c r="D135" s="73">
        <v>0</v>
      </c>
      <c r="E135" s="73"/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Data'!$A$2:$B$8,MATCH(WEEKDAY('Arg Total Power'!A136,3),'Master Data'!$A$2:$A$8,0),2)</f>
        <v>F</v>
      </c>
      <c r="D136" s="73">
        <v>0</v>
      </c>
      <c r="E136" s="73"/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Data'!$A$2:$B$8,MATCH(WEEKDAY('Arg Total Power'!A137,3),'Master Data'!$A$2:$A$8,0),2)</f>
        <v>Sa</v>
      </c>
      <c r="D137" s="73">
        <v>0</v>
      </c>
      <c r="E137" s="73"/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Data'!$A$2:$B$8,MATCH(WEEKDAY('Arg Total Power'!A138,3),'Master Data'!$A$2:$A$8,0),2)</f>
        <v>Su</v>
      </c>
      <c r="D138" s="73">
        <v>0</v>
      </c>
      <c r="E138" s="73"/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Data'!$A$2:$B$8,MATCH(WEEKDAY('Arg Total Power'!A139,3),'Master Data'!$A$2:$A$8,0),2)</f>
        <v>M</v>
      </c>
      <c r="D139" s="73">
        <v>0</v>
      </c>
      <c r="E139" s="73"/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Data'!$A$2:$B$8,MATCH(WEEKDAY('Arg Total Power'!A140,3),'Master Data'!$A$2:$A$8,0),2)</f>
        <v>T</v>
      </c>
      <c r="D140" s="73">
        <v>0</v>
      </c>
      <c r="E140" s="73"/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Data'!$A$2:$B$8,MATCH(WEEKDAY('Arg Total Power'!A141,3),'Master Data'!$A$2:$A$8,0),2)</f>
        <v>W</v>
      </c>
      <c r="D141" s="73">
        <v>0</v>
      </c>
      <c r="E141" s="73"/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0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Data'!$A$2:$B$8,MATCH(WEEKDAY('Arg Total Power'!A142,3),'Master Data'!$A$2:$A$8,0),2)</f>
        <v>Th</v>
      </c>
      <c r="D142" s="73">
        <v>0</v>
      </c>
      <c r="E142" s="73"/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0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Data'!$A$2:$B$8,MATCH(WEEKDAY('Arg Total Power'!A143,3),'Master Data'!$A$2:$A$8,0),2)</f>
        <v>F</v>
      </c>
      <c r="D143" s="73">
        <v>0</v>
      </c>
      <c r="E143" s="73"/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0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Data'!$A$2:$B$8,MATCH(WEEKDAY('Arg Total Power'!A144,3),'Master Data'!$A$2:$A$8,0),2)</f>
        <v>Sa</v>
      </c>
      <c r="D144" s="73">
        <v>0</v>
      </c>
      <c r="E144" s="73"/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Data'!$A$2:$B$8,MATCH(WEEKDAY('Arg Total Power'!A145,3),'Master Data'!$A$2:$A$8,0),2)</f>
        <v>Su</v>
      </c>
      <c r="D145" s="73">
        <v>0</v>
      </c>
      <c r="E145" s="73"/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Data'!$A$2:$B$8,MATCH(WEEKDAY('Arg Total Power'!A146,3),'Master Data'!$A$2:$A$8,0),2)</f>
        <v>M</v>
      </c>
      <c r="D146" s="73">
        <v>0</v>
      </c>
      <c r="E146" s="73"/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0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Data'!$A$2:$B$8,MATCH(WEEKDAY('Arg Total Power'!A147,3),'Master Data'!$A$2:$A$8,0),2)</f>
        <v>T</v>
      </c>
      <c r="D147" s="73">
        <v>0</v>
      </c>
      <c r="E147" s="73"/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0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Data'!$A$2:$B$8,MATCH(WEEKDAY('Arg Total Power'!A148,3),'Master Data'!$A$2:$A$8,0),2)</f>
        <v>W</v>
      </c>
      <c r="D148" s="73">
        <v>0</v>
      </c>
      <c r="E148" s="73"/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Data'!$A$2:$B$8,MATCH(WEEKDAY('Arg Total Power'!A149,3),'Master Data'!$A$2:$A$8,0),2)</f>
        <v>Th</v>
      </c>
      <c r="D149" s="73">
        <v>0</v>
      </c>
      <c r="E149" s="73"/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Data'!$A$2:$B$8,MATCH(WEEKDAY('Arg Total Power'!A150,3),'Master Data'!$A$2:$A$8,0),2)</f>
        <v>F</v>
      </c>
      <c r="D150" s="73">
        <v>0</v>
      </c>
      <c r="E150" s="73"/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Data'!$A$2:$B$8,MATCH(WEEKDAY('Arg Total Power'!A151,3),'Master Data'!$A$2:$A$8,0),2)</f>
        <v>Sa</v>
      </c>
      <c r="D151" s="73">
        <v>0</v>
      </c>
      <c r="E151" s="73"/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Data'!$A$2:$B$8,MATCH(WEEKDAY('Arg Total Power'!A152,3),'Master Data'!$A$2:$A$8,0),2)</f>
        <v>Su</v>
      </c>
      <c r="D152" s="73">
        <v>0</v>
      </c>
      <c r="E152" s="73"/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Data'!$A$2:$B$8,MATCH(WEEKDAY('Arg Total Power'!A153,3),'Master Data'!$A$2:$A$8,0),2)</f>
        <v>M</v>
      </c>
      <c r="D153" s="73">
        <v>0</v>
      </c>
      <c r="E153" s="73"/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Data'!$A$2:$B$8,MATCH(WEEKDAY('Arg Total Power'!A154,3),'Master Data'!$A$2:$A$8,0),2)</f>
        <v>T</v>
      </c>
      <c r="D154" s="73">
        <v>0</v>
      </c>
      <c r="E154" s="73"/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Data'!$A$2:$B$8,MATCH(WEEKDAY('Arg Total Power'!A155,3),'Master Data'!$A$2:$A$8,0),2)</f>
        <v>W</v>
      </c>
      <c r="D155" s="73">
        <v>0</v>
      </c>
      <c r="E155" s="73"/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Data'!$A$2:$B$8,MATCH(WEEKDAY('Arg Total Power'!A156,3),'Master Data'!$A$2:$A$8,0),2)</f>
        <v>Th</v>
      </c>
      <c r="D156" s="73">
        <v>0</v>
      </c>
      <c r="E156" s="73"/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Data'!$A$2:$B$8,MATCH(WEEKDAY('Arg Total Power'!A157,3),'Master Data'!$A$2:$A$8,0),2)</f>
        <v>F</v>
      </c>
      <c r="D157" s="73">
        <v>0</v>
      </c>
      <c r="E157" s="73"/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Data'!$A$2:$B$8,MATCH(WEEKDAY('Arg Total Power'!A158,3),'Master Data'!$A$2:$A$8,0),2)</f>
        <v>Sa</v>
      </c>
      <c r="D158" s="73">
        <v>0</v>
      </c>
      <c r="E158" s="73"/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Data'!$A$2:$B$8,MATCH(WEEKDAY('Arg Total Power'!A159,3),'Master Data'!$A$2:$A$8,0),2)</f>
        <v>Su</v>
      </c>
      <c r="D159" s="73">
        <v>0</v>
      </c>
      <c r="E159" s="73"/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Data'!$A$2:$B$8,MATCH(WEEKDAY('Arg Total Power'!A160,3),'Master Data'!$A$2:$A$8,0),2)</f>
        <v>M</v>
      </c>
      <c r="D160" s="73">
        <v>0</v>
      </c>
      <c r="E160" s="73"/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Data'!$A$2:$B$8,MATCH(WEEKDAY('Arg Total Power'!A161,3),'Master Data'!$A$2:$A$8,0),2)</f>
        <v>T</v>
      </c>
      <c r="D161" s="73">
        <v>0</v>
      </c>
      <c r="E161" s="73"/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Data'!$A$2:$B$8,MATCH(WEEKDAY('Arg Total Power'!A162,3),'Master Data'!$A$2:$A$8,0),2)</f>
        <v>W</v>
      </c>
      <c r="D162" s="73">
        <v>0</v>
      </c>
      <c r="E162" s="73"/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Data'!$A$2:$B$8,MATCH(WEEKDAY('Arg Total Power'!A163,3),'Master Data'!$A$2:$A$8,0),2)</f>
        <v>Th</v>
      </c>
      <c r="D163" s="73">
        <v>0</v>
      </c>
      <c r="E163" s="73"/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Data'!$A$2:$B$8,MATCH(WEEKDAY('Arg Total Power'!A164,3),'Master Data'!$A$2:$A$8,0),2)</f>
        <v>F</v>
      </c>
      <c r="D164" s="73">
        <v>0</v>
      </c>
      <c r="E164" s="73"/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Data'!$A$2:$B$8,MATCH(WEEKDAY('Arg Total Power'!A165,3),'Master Data'!$A$2:$A$8,0),2)</f>
        <v>Sa</v>
      </c>
      <c r="D165" s="73">
        <v>0</v>
      </c>
      <c r="E165" s="73"/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Data'!$A$2:$B$8,MATCH(WEEKDAY('Arg Total Power'!A166,3),'Master Data'!$A$2:$A$8,0),2)</f>
        <v>Su</v>
      </c>
      <c r="D166" s="73">
        <v>0</v>
      </c>
      <c r="E166" s="73"/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Data'!$A$2:$B$8,MATCH(WEEKDAY('Arg Total Power'!A167,3),'Master Data'!$A$2:$A$8,0),2)</f>
        <v>M</v>
      </c>
      <c r="D167" s="73">
        <v>0</v>
      </c>
      <c r="E167" s="73"/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Data'!$A$2:$B$8,MATCH(WEEKDAY('Arg Total Power'!A168,3),'Master Data'!$A$2:$A$8,0),2)</f>
        <v>T</v>
      </c>
      <c r="D168" s="73">
        <v>0</v>
      </c>
      <c r="E168" s="73"/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Data'!$A$2:$B$8,MATCH(WEEKDAY('Arg Total Power'!A169,3),'Master Data'!$A$2:$A$8,0),2)</f>
        <v>W</v>
      </c>
      <c r="D169" s="73">
        <v>0</v>
      </c>
      <c r="E169" s="73"/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Data'!$A$2:$B$8,MATCH(WEEKDAY('Arg Total Power'!A170,3),'Master Data'!$A$2:$A$8,0),2)</f>
        <v>Th</v>
      </c>
      <c r="D170" s="73">
        <v>0</v>
      </c>
      <c r="E170" s="73"/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Data'!$A$2:$B$8,MATCH(WEEKDAY('Arg Total Power'!A171,3),'Master Data'!$A$2:$A$8,0),2)</f>
        <v>F</v>
      </c>
      <c r="D171" s="73">
        <v>0</v>
      </c>
      <c r="E171" s="73"/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Data'!$A$2:$B$8,MATCH(WEEKDAY('Arg Total Power'!A172,3),'Master Data'!$A$2:$A$8,0),2)</f>
        <v>Sa</v>
      </c>
      <c r="D172" s="73">
        <v>0</v>
      </c>
      <c r="E172" s="73"/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Data'!$A$2:$B$8,MATCH(WEEKDAY('Arg Total Power'!A173,3),'Master Data'!$A$2:$A$8,0),2)</f>
        <v>Su</v>
      </c>
      <c r="D173" s="73">
        <v>0</v>
      </c>
      <c r="E173" s="73"/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Data'!$A$2:$B$8,MATCH(WEEKDAY('Arg Total Power'!A174,3),'Master Data'!$A$2:$A$8,0),2)</f>
        <v>M</v>
      </c>
      <c r="D174" s="73">
        <v>0</v>
      </c>
      <c r="E174" s="73"/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Data'!$A$2:$B$8,MATCH(WEEKDAY('Arg Total Power'!A175,3),'Master Data'!$A$2:$A$8,0),2)</f>
        <v>T</v>
      </c>
      <c r="D175" s="73">
        <v>0</v>
      </c>
      <c r="E175" s="73"/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Data'!$A$2:$B$8,MATCH(WEEKDAY('Arg Total Power'!A176,3),'Master Data'!$A$2:$A$8,0),2)</f>
        <v>W</v>
      </c>
      <c r="D176" s="73">
        <v>0</v>
      </c>
      <c r="E176" s="73"/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Data'!$A$2:$B$8,MATCH(WEEKDAY('Arg Total Power'!A177,3),'Master Data'!$A$2:$A$8,0),2)</f>
        <v>Th</v>
      </c>
      <c r="D177" s="73">
        <v>0</v>
      </c>
      <c r="E177" s="73"/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Data'!$A$2:$B$8,MATCH(WEEKDAY('Arg Total Power'!A178,3),'Master Data'!$A$2:$A$8,0),2)</f>
        <v>F</v>
      </c>
      <c r="D178" s="73">
        <v>0</v>
      </c>
      <c r="E178" s="73"/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Data'!$A$2:$B$8,MATCH(WEEKDAY('Arg Total Power'!A179,3),'Master Data'!$A$2:$A$8,0),2)</f>
        <v>Sa</v>
      </c>
      <c r="D179" s="73">
        <v>0</v>
      </c>
      <c r="E179" s="73"/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Data'!$A$2:$B$8,MATCH(WEEKDAY('Arg Total Power'!A180,3),'Master Data'!$A$2:$A$8,0),2)</f>
        <v>Su</v>
      </c>
      <c r="D180" s="73">
        <v>0</v>
      </c>
      <c r="E180" s="73"/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Data'!$A$2:$B$8,MATCH(WEEKDAY('Arg Total Power'!A181,3),'Master Data'!$A$2:$A$8,0),2)</f>
        <v>M</v>
      </c>
      <c r="D181" s="73">
        <v>0</v>
      </c>
      <c r="E181" s="73"/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Data'!$A$2:$B$8,MATCH(WEEKDAY('Arg Total Power'!A182,3),'Master Data'!$A$2:$A$8,0),2)</f>
        <v>T</v>
      </c>
      <c r="D182" s="73">
        <v>0</v>
      </c>
      <c r="E182" s="73"/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Data'!$A$2:$B$8,MATCH(WEEKDAY('Arg Total Power'!A183,3),'Master Data'!$A$2:$A$8,0),2)</f>
        <v>W</v>
      </c>
      <c r="D183" s="73">
        <v>0</v>
      </c>
      <c r="E183" s="73"/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Data'!$A$2:$B$8,MATCH(WEEKDAY('Arg Total Power'!A184,3),'Master Data'!$A$2:$A$8,0),2)</f>
        <v>Th</v>
      </c>
      <c r="D184" s="73">
        <v>0</v>
      </c>
      <c r="E184" s="73"/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Data'!$A$2:$B$8,MATCH(WEEKDAY('Arg Total Power'!A185,3),'Master Data'!$A$2:$A$8,0),2)</f>
        <v>F</v>
      </c>
      <c r="D185" s="73">
        <v>0</v>
      </c>
      <c r="E185" s="73"/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Data'!$A$2:$B$8,MATCH(WEEKDAY('Arg Total Power'!A186,3),'Master Data'!$A$2:$A$8,0),2)</f>
        <v>Sa</v>
      </c>
      <c r="D186" s="73">
        <v>0</v>
      </c>
      <c r="E186" s="73"/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Data'!$A$2:$B$8,MATCH(WEEKDAY('Arg Total Power'!A187,3),'Master Data'!$A$2:$A$8,0),2)</f>
        <v>Su</v>
      </c>
      <c r="D187" s="73">
        <v>0</v>
      </c>
      <c r="E187" s="73"/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Data'!$A$2:$B$8,MATCH(WEEKDAY('Arg Total Power'!A188,3),'Master Data'!$A$2:$A$8,0),2)</f>
        <v>M</v>
      </c>
      <c r="D188" s="73">
        <v>0</v>
      </c>
      <c r="E188" s="73"/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Data'!$A$2:$B$8,MATCH(WEEKDAY('Arg Total Power'!A189,3),'Master Data'!$A$2:$A$8,0),2)</f>
        <v>T</v>
      </c>
      <c r="D189" s="73">
        <v>0</v>
      </c>
      <c r="E189" s="73"/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Data'!$A$2:$B$8,MATCH(WEEKDAY('Arg Total Power'!A190,3),'Master Data'!$A$2:$A$8,0),2)</f>
        <v>W</v>
      </c>
      <c r="D190" s="73">
        <v>0</v>
      </c>
      <c r="E190" s="73"/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Data'!$A$2:$B$8,MATCH(WEEKDAY('Arg Total Power'!A191,3),'Master Data'!$A$2:$A$8,0),2)</f>
        <v>Th</v>
      </c>
      <c r="D191" s="73">
        <v>0</v>
      </c>
      <c r="E191" s="73"/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Data'!$A$2:$B$8,MATCH(WEEKDAY('Arg Total Power'!A192,3),'Master Data'!$A$2:$A$8,0),2)</f>
        <v>F</v>
      </c>
      <c r="D192" s="73">
        <v>0</v>
      </c>
      <c r="E192" s="73">
        <v>399807.00222350715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0.39980700222350718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Data'!$A$2:$B$8,MATCH(WEEKDAY('Arg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48"/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Data'!$A$2:$B$8,MATCH(WEEKDAY('Arg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Data'!$A$2:$B$8,MATCH(WEEKDAY('Arg Total Power'!A195,3),'Master Data'!$A$2:$A$8,0),2)</f>
        <v>M</v>
      </c>
      <c r="D195" s="73">
        <v>0</v>
      </c>
      <c r="E195" s="102">
        <v>401378.96857128909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0.40137896857128907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Data'!$A$2:$B$8,MATCH(WEEKDAY('Arg Total Power'!A196,3),'Master Data'!$A$2:$A$8,0),2)</f>
        <v>T</v>
      </c>
      <c r="D196" s="73">
        <v>0</v>
      </c>
      <c r="E196" s="73">
        <v>401595.17570318037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0.40159517570318037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Data'!$A$2:$B$8,MATCH(WEEKDAY('Arg Total Power'!A197,3),'Master Data'!$A$2:$A$8,0),2)</f>
        <v>W</v>
      </c>
      <c r="D197" s="73">
        <v>0</v>
      </c>
      <c r="E197" s="73">
        <v>402377.89795776433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0.40237789795776435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Data'!$A$2:$B$8,MATCH(WEEKDAY('Arg Total Power'!A198,3),'Master Data'!$A$2:$A$8,0),2)</f>
        <v>Th</v>
      </c>
      <c r="D198" s="73">
        <v>0</v>
      </c>
      <c r="E198" s="73">
        <v>402587.42511558888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0.40258742511558887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Data'!$A$2:$B$8,MATCH(WEEKDAY('Arg Total Power'!A199,3),'Master Data'!$A$2:$A$8,0),2)</f>
        <v>F</v>
      </c>
      <c r="D199" s="73">
        <v>0</v>
      </c>
      <c r="E199" s="73">
        <v>402214.60415814089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0.40221460415814092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Data'!$A$2:$B$8,MATCH(WEEKDAY('Arg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Data'!$A$2:$B$8,MATCH(WEEKDAY('Arg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Data'!$A$2:$B$8,MATCH(WEEKDAY('Arg Total Power'!A202,3),'Master Data'!$A$2:$A$8,0),2)</f>
        <v>M</v>
      </c>
      <c r="D202" s="73">
        <v>0</v>
      </c>
      <c r="E202" s="73">
        <v>402530.18337877502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0.402530183378775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Data'!$A$2:$B$8,MATCH(WEEKDAY('Arg Total Power'!A203,3),'Master Data'!$A$2:$A$8,0),2)</f>
        <v>T</v>
      </c>
      <c r="D203" s="73">
        <v>0</v>
      </c>
      <c r="E203" s="73">
        <v>403157.95102883741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0.40315795102883739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Data'!$A$2:$B$8,MATCH(WEEKDAY('Arg Total Power'!A204,3),'Master Data'!$A$2:$A$8,0),2)</f>
        <v>W</v>
      </c>
      <c r="D204" s="73">
        <v>0</v>
      </c>
      <c r="E204" s="73">
        <v>403229.67484829616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0.40322967484829614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Data'!$A$2:$B$8,MATCH(WEEKDAY('Arg Total Power'!A205,3),'Master Data'!$A$2:$A$8,0),2)</f>
        <v>Th</v>
      </c>
      <c r="D205" s="73">
        <v>0</v>
      </c>
      <c r="E205" s="73">
        <v>405416.5288538129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0.40541652885381291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Data'!$A$2:$B$8,MATCH(WEEKDAY('Arg Total Power'!A206,3),'Master Data'!$A$2:$A$8,0),2)</f>
        <v>F</v>
      </c>
      <c r="D206" s="73">
        <v>0</v>
      </c>
      <c r="E206" s="73">
        <v>405202.42260265397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0.40520242260265399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Data'!$A$2:$B$8,MATCH(WEEKDAY('Arg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Data'!$A$2:$B$8,MATCH(WEEKDAY('Arg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Data'!$A$2:$B$8,MATCH(WEEKDAY('Arg Total Power'!A209,3),'Master Data'!$A$2:$A$8,0),2)</f>
        <v>M</v>
      </c>
      <c r="D209" s="73">
        <v>0</v>
      </c>
      <c r="E209" s="73">
        <v>405373.91131006286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0.40537391131006284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Data'!$A$2:$B$8,MATCH(WEEKDAY('Arg Total Power'!A210,3),'Master Data'!$A$2:$A$8,0),2)</f>
        <v>T</v>
      </c>
      <c r="D210" s="73">
        <v>0</v>
      </c>
      <c r="E210" s="73">
        <v>405531.98429339763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0.40553198429339765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Data'!$A$2:$B$8,MATCH(WEEKDAY('Arg Total Power'!A211,3),'Master Data'!$A$2:$A$8,0),2)</f>
        <v>W</v>
      </c>
      <c r="D211" s="73">
        <v>0</v>
      </c>
      <c r="E211" s="73">
        <v>405880.30630983738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0.4058803063098374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Data'!$A$2:$B$8,MATCH(WEEKDAY('Arg Total Power'!A212,3),'Master Data'!$A$2:$A$8,0),2)</f>
        <v>Th</v>
      </c>
      <c r="D212" s="73">
        <v>0</v>
      </c>
      <c r="E212" s="73">
        <v>405713.51959762705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0.40571351959762703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Data'!$A$2:$B$8,MATCH(WEEKDAY('Arg Total Power'!A213,3),'Master Data'!$A$2:$A$8,0),2)</f>
        <v>F</v>
      </c>
      <c r="D213" s="73">
        <v>0</v>
      </c>
      <c r="E213" s="73">
        <v>406057.57207407977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0.40605757207407978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Data'!$A$2:$B$8,MATCH(WEEKDAY('Arg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Data'!$A$2:$B$8,MATCH(WEEKDAY('Arg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Data'!$A$2:$B$8,MATCH(WEEKDAY('Arg Total Power'!A216,3),'Master Data'!$A$2:$A$8,0),2)</f>
        <v>M</v>
      </c>
      <c r="D216" s="73">
        <v>0</v>
      </c>
      <c r="E216" s="73">
        <v>407386.10469275969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0.40738610469275971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Data'!$A$2:$B$8,MATCH(WEEKDAY('Arg Total Power'!A217,3),'Master Data'!$A$2:$A$8,0),2)</f>
        <v>T</v>
      </c>
      <c r="D217" s="73">
        <v>0</v>
      </c>
      <c r="E217" s="73">
        <v>407685.46849829936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0.40768546849829934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Data'!$A$2:$B$8,MATCH(WEEKDAY('Arg Total Power'!A218,3),'Master Data'!$A$2:$A$8,0),2)</f>
        <v>W</v>
      </c>
      <c r="D218" s="73">
        <v>0</v>
      </c>
      <c r="E218" s="73">
        <v>408483.54807039257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0.40848354807039255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Data'!$A$2:$B$8,MATCH(WEEKDAY('Arg Total Power'!A219,3),'Master Data'!$A$2:$A$8,0),2)</f>
        <v>Th</v>
      </c>
      <c r="D219" s="73">
        <v>0</v>
      </c>
      <c r="E219" s="73">
        <v>407178.78564166516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0.40717878564166515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Data'!$A$2:$B$8,MATCH(WEEKDAY('Arg Total Power'!A220,3),'Master Data'!$A$2:$A$8,0),2)</f>
        <v>F</v>
      </c>
      <c r="D220" s="73">
        <v>0</v>
      </c>
      <c r="E220" s="73">
        <v>407228.52311236179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0.4072285231123618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Data'!$A$2:$B$8,MATCH(WEEKDAY('Arg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Data'!$A$2:$B$8,MATCH(WEEKDAY('Arg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Data'!$A$2:$B$8,MATCH(WEEKDAY('Arg Total Power'!A223,3),'Master Data'!$A$2:$A$8,0),2)</f>
        <v>M</v>
      </c>
      <c r="D223" s="73">
        <v>0</v>
      </c>
      <c r="E223" s="73">
        <v>407345.72049594054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0.40734572049594053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Data'!$A$2:$B$8,MATCH(WEEKDAY('Arg Total Power'!A224,3),'Master Data'!$A$2:$A$8,0),2)</f>
        <v>T</v>
      </c>
      <c r="D224" s="73">
        <v>0</v>
      </c>
      <c r="E224" s="73">
        <v>407672.66962330224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0.40767266962330223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Data'!$A$2:$B$8,MATCH(WEEKDAY('Arg Total Power'!A225,3),'Master Data'!$A$2:$A$8,0),2)</f>
        <v>W</v>
      </c>
      <c r="D225" s="73">
        <v>0</v>
      </c>
      <c r="E225" s="73">
        <v>407652.77382031648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0.40765277382031645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Data'!$A$2:$B$8,MATCH(WEEKDAY('Arg Total Power'!A226,3),'Master Data'!$A$2:$A$8,0),2)</f>
        <v>Th</v>
      </c>
      <c r="D226" s="73">
        <v>0</v>
      </c>
      <c r="E226" s="73">
        <v>409036.60340537969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0.40903660340537967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Data'!$A$2:$B$8,MATCH(WEEKDAY('Arg Total Power'!A227,3),'Master Data'!$A$2:$A$8,0),2)</f>
        <v>F</v>
      </c>
      <c r="D227" s="73">
        <v>0</v>
      </c>
      <c r="E227" s="73">
        <v>408744.79317519866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0.40874479317519868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Data'!$A$2:$B$8,MATCH(WEEKDAY('Arg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Data'!$A$2:$B$8,MATCH(WEEKDAY('Arg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Data'!$A$2:$B$8,MATCH(WEEKDAY('Arg Total Power'!A230,3),'Master Data'!$A$2:$A$8,0),2)</f>
        <v>M</v>
      </c>
      <c r="D230" s="73">
        <v>0</v>
      </c>
      <c r="E230" s="73">
        <v>408979.46329082304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0.40897946329082302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Data'!$A$2:$B$8,MATCH(WEEKDAY('Arg Total Power'!A231,3),'Master Data'!$A$2:$A$8,0),2)</f>
        <v>T</v>
      </c>
      <c r="D231" s="73">
        <v>0</v>
      </c>
      <c r="E231" s="73">
        <v>410503.28372088488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0.4105032837208849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Data'!$A$2:$B$8,MATCH(WEEKDAY('Arg Total Power'!A232,3),'Master Data'!$A$2:$A$8,0),2)</f>
        <v>W</v>
      </c>
      <c r="D232" s="73">
        <v>0</v>
      </c>
      <c r="E232" s="73">
        <v>409955.38621873793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0.40995538621873795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Data'!$A$2:$B$8,MATCH(WEEKDAY('Arg Total Power'!A233,3),'Master Data'!$A$2:$A$8,0),2)</f>
        <v>Th</v>
      </c>
      <c r="D233" s="73">
        <v>0</v>
      </c>
      <c r="E233" s="73">
        <v>409016.82937277696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0.40901682937277695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Data'!$A$2:$B$8,MATCH(WEEKDAY('Arg Total Power'!A234,3),'Master Data'!$A$2:$A$8,0),2)</f>
        <v>F</v>
      </c>
      <c r="D234" s="73">
        <v>0</v>
      </c>
      <c r="E234" s="73">
        <v>409807.56203438243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0.4098075620343824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Data'!$A$2:$B$8,MATCH(WEEKDAY('Arg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Data'!$A$2:$B$8,MATCH(WEEKDAY('Arg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Data'!$A$2:$B$8,MATCH(WEEKDAY('Arg Total Power'!A237,3),'Master Data'!$A$2:$A$8,0),2)</f>
        <v>M</v>
      </c>
      <c r="D237" s="73">
        <v>0</v>
      </c>
      <c r="E237" s="73">
        <v>410905.19727187348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0.41090519727187347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Data'!$A$2:$B$8,MATCH(WEEKDAY('Arg Total Power'!A238,3),'Master Data'!$A$2:$A$8,0),2)</f>
        <v>T</v>
      </c>
      <c r="D238" s="73">
        <v>0</v>
      </c>
      <c r="E238" s="73">
        <v>410183.58473167883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0.41018358473167882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Data'!$A$2:$B$8,MATCH(WEEKDAY('Arg Total Power'!A239,3),'Master Data'!$A$2:$A$8,0),2)</f>
        <v>W</v>
      </c>
      <c r="D239" s="73">
        <v>0</v>
      </c>
      <c r="E239" s="73">
        <v>410917.30559989036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0.41091730559989037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Data'!$A$2:$B$8,MATCH(WEEKDAY('Arg Total Power'!A240,3),'Master Data'!$A$2:$A$8,0),2)</f>
        <v>Th</v>
      </c>
      <c r="D240" s="73">
        <v>0</v>
      </c>
      <c r="E240" s="73">
        <v>410609.63588858081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0.41060963588858079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Data'!$A$2:$B$8,MATCH(WEEKDAY('Arg Total Power'!A241,3),'Master Data'!$A$2:$A$8,0),2)</f>
        <v>F</v>
      </c>
      <c r="D241" s="73">
        <v>0</v>
      </c>
      <c r="E241" s="73">
        <v>410708.4981112876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0.41070849811128762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Data'!$A$2:$B$8,MATCH(WEEKDAY('Arg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Data'!$A$2:$B$8,MATCH(WEEKDAY('Arg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Data'!$A$2:$B$8,MATCH(WEEKDAY('Arg Total Power'!A244,3),'Master Data'!$A$2:$A$8,0),2)</f>
        <v>M</v>
      </c>
      <c r="D244" s="73">
        <v>0</v>
      </c>
      <c r="E244" s="73">
        <v>410364.81283936079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0.41036481283936077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Data'!$A$2:$B$8,MATCH(WEEKDAY('Arg Total Power'!A245,3),'Master Data'!$A$2:$A$8,0),2)</f>
        <v>T</v>
      </c>
      <c r="D245" s="73">
        <v>0</v>
      </c>
      <c r="E245" s="73">
        <v>410372.79106667911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0.41037279106667912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Data'!$A$2:$B$8,MATCH(WEEKDAY('Arg Total Power'!A246,3),'Master Data'!$A$2:$A$8,0),2)</f>
        <v>W</v>
      </c>
      <c r="D246" s="73">
        <v>0</v>
      </c>
      <c r="E246" s="73">
        <v>411665.67043313524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0.41166567043313523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Data'!$A$2:$B$8,MATCH(WEEKDAY('Arg Total Power'!A247,3),'Master Data'!$A$2:$A$8,0),2)</f>
        <v>Th</v>
      </c>
      <c r="D247" s="73">
        <v>0</v>
      </c>
      <c r="E247" s="73">
        <v>412236.15367481671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0.4122361536748167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Data'!$A$2:$B$8,MATCH(WEEKDAY('Arg Total Power'!A248,3),'Master Data'!$A$2:$A$8,0),2)</f>
        <v>F</v>
      </c>
      <c r="D248" s="73">
        <v>0</v>
      </c>
      <c r="E248" s="73">
        <v>412967.64458346047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0.41296764458346047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Data'!$A$2:$B$8,MATCH(WEEKDAY('Arg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Data'!$A$2:$B$8,MATCH(WEEKDAY('Arg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Data'!$A$2:$B$8,MATCH(WEEKDAY('Arg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Data'!$A$2:$B$8,MATCH(WEEKDAY('Arg Total Power'!A252,3),'Master Data'!$A$2:$A$8,0),2)</f>
        <v>T</v>
      </c>
      <c r="D252" s="73">
        <v>0</v>
      </c>
      <c r="E252" s="73">
        <v>412862.55721118615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0.41286255721118614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Data'!$A$2:$B$8,MATCH(WEEKDAY('Arg Total Power'!A253,3),'Master Data'!$A$2:$A$8,0),2)</f>
        <v>W</v>
      </c>
      <c r="D253" s="73">
        <v>0</v>
      </c>
      <c r="E253" s="73">
        <v>410165.45812951674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0.41016545812951677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Data'!$A$2:$B$8,MATCH(WEEKDAY('Arg Total Power'!A254,3),'Master Data'!$A$2:$A$8,0),2)</f>
        <v>Th</v>
      </c>
      <c r="D254" s="73">
        <v>0</v>
      </c>
      <c r="E254" s="73">
        <v>411042.04017396161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0.41104204017396162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Data'!$A$2:$B$8,MATCH(WEEKDAY('Arg Total Power'!A255,3),'Master Data'!$A$2:$A$8,0),2)</f>
        <v>F</v>
      </c>
      <c r="D255" s="73">
        <v>0</v>
      </c>
      <c r="E255" s="73">
        <v>412730.47394143394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0.41273047394143392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Data'!$A$2:$B$8,MATCH(WEEKDAY('Arg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Data'!$A$2:$B$8,MATCH(WEEKDAY('Arg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Data'!$A$2:$B$8,MATCH(WEEKDAY('Arg Total Power'!A258,3),'Master Data'!$A$2:$A$8,0),2)</f>
        <v>M</v>
      </c>
      <c r="D258" s="73">
        <v>0</v>
      </c>
      <c r="E258" s="73">
        <v>414384.17838440312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0.41438417838440311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Data'!$A$2:$B$8,MATCH(WEEKDAY('Arg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Data'!$A$2:$B$8,MATCH(WEEKDAY('Arg Total Power'!A260,3),'Master Data'!$A$2:$A$8,0),2)</f>
        <v>W</v>
      </c>
      <c r="D260" s="73">
        <v>0</v>
      </c>
      <c r="E260" s="73">
        <v>416242.35855159949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0.41624235855159947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Data'!$A$2:$B$8,MATCH(WEEKDAY('Arg Total Power'!A261,3),'Master Data'!$A$2:$A$8,0),2)</f>
        <v>Th</v>
      </c>
      <c r="D261" s="73">
        <v>0</v>
      </c>
      <c r="E261" s="73">
        <v>416286.92164866859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0.4162869216486686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Data'!$A$2:$B$8,MATCH(WEEKDAY('Arg Total Power'!A262,3),'Master Data'!$A$2:$A$8,0),2)</f>
        <v>F</v>
      </c>
      <c r="D262" s="73">
        <v>0</v>
      </c>
      <c r="E262" s="73">
        <v>418805.48639010085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0.41880548639010085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Data'!$A$2:$B$8,MATCH(WEEKDAY('Arg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Data'!$A$2:$B$8,MATCH(WEEKDAY('Arg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Data'!$A$2:$B$8,MATCH(WEEKDAY('Arg Total Power'!A265,3),'Master Data'!$A$2:$A$8,0),2)</f>
        <v>M</v>
      </c>
      <c r="D265" s="73">
        <v>0</v>
      </c>
      <c r="E265" s="73">
        <v>420164.15315366857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0.42016415315366856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Data'!$A$2:$B$8,MATCH(WEEKDAY('Arg Total Power'!A266,3),'Master Data'!$A$2:$A$8,0),2)</f>
        <v>T</v>
      </c>
      <c r="D266" s="73">
        <v>0</v>
      </c>
      <c r="E266" s="73">
        <v>420117.30504762247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0.42011730504762246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Data'!$A$2:$B$8,MATCH(WEEKDAY('Arg Total Power'!A267,3),'Master Data'!$A$2:$A$8,0),2)</f>
        <v>W</v>
      </c>
      <c r="D267" s="73">
        <v>0</v>
      </c>
      <c r="E267" s="73">
        <v>419835.04720105749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0.41983504720105747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Data'!$A$2:$B$8,MATCH(WEEKDAY('Arg Total Power'!A268,3),'Master Data'!$A$2:$A$8,0),2)</f>
        <v>Th</v>
      </c>
      <c r="D268" s="73">
        <v>0</v>
      </c>
      <c r="E268" s="73">
        <v>421338.66906566021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0.4213386690656602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Data'!$A$2:$B$8,MATCH(WEEKDAY('Arg Total Power'!A269,3),'Master Data'!$A$2:$A$8,0),2)</f>
        <v>F</v>
      </c>
      <c r="D269" s="73">
        <v>0</v>
      </c>
      <c r="E269" s="73">
        <v>422011.81835093431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0.42201181835093432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Data'!$A$2:$B$8,MATCH(WEEKDAY('Arg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Data'!$A$2:$B$8,MATCH(WEEKDAY('Arg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Data'!$A$2:$B$8,MATCH(WEEKDAY('Arg Total Power'!A272,3),'Master Data'!$A$2:$A$8,0),2)</f>
        <v>M</v>
      </c>
      <c r="D272" s="73">
        <v>0</v>
      </c>
      <c r="E272" s="73">
        <v>422458.34509009105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0.42245834509009106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Data'!$A$2:$B$8,MATCH(WEEKDAY('Arg Total Power'!A273,3),'Master Data'!$A$2:$A$8,0),2)</f>
        <v>T</v>
      </c>
      <c r="D273" s="73">
        <v>0</v>
      </c>
      <c r="E273" s="73">
        <v>422418.03821913002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0.42241803821913004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Data'!$A$2:$B$8,MATCH(WEEKDAY('Arg Total Power'!A274,3),'Master Data'!$A$2:$A$8,0),2)</f>
        <v>W</v>
      </c>
      <c r="D274" s="73">
        <v>0</v>
      </c>
      <c r="E274" s="73">
        <v>423309.44566676574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0.42330944566676576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Data'!$A$2:$B$8,MATCH(WEEKDAY('Arg Total Power'!A275,3),'Master Data'!$A$2:$A$8,0),2)</f>
        <v>Th</v>
      </c>
      <c r="D275" s="73">
        <v>0</v>
      </c>
      <c r="E275" s="73">
        <v>424012.49402877875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0.42401249402877872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Data'!$A$2:$B$8,MATCH(WEEKDAY('Arg Total Power'!A276,3),'Master Data'!$A$2:$A$8,0),2)</f>
        <v>F</v>
      </c>
      <c r="D276" s="73">
        <v>0</v>
      </c>
      <c r="E276" s="73">
        <v>424730.97559890902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0.42473097559890904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Data'!$A$2:$B$8,MATCH(WEEKDAY('Arg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Data'!$A$2:$B$8,MATCH(WEEKDAY('Arg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 hidden="1">
      <c r="A279" s="63">
        <f t="shared" si="71"/>
        <v>37165</v>
      </c>
      <c r="B279" s="65" t="str">
        <f>INDEX('Master Data'!$A$2:$B$8,MATCH(WEEKDAY('Arg Total Power'!A279,3),'Master Data'!$A$2:$A$8,0),2)</f>
        <v>M</v>
      </c>
      <c r="D279" s="73">
        <v>0</v>
      </c>
      <c r="E279" s="73">
        <v>424170.07891474798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0.42417007891474801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 hidden="1">
      <c r="A280" s="63">
        <f t="shared" si="71"/>
        <v>37166</v>
      </c>
      <c r="B280" s="65" t="str">
        <f>INDEX('Master Data'!$A$2:$B$8,MATCH(WEEKDAY('Arg Total Power'!A280,3),'Master Data'!$A$2:$A$8,0),2)</f>
        <v>T</v>
      </c>
      <c r="D280" s="73">
        <v>0</v>
      </c>
      <c r="E280" s="73">
        <v>424209.04290381604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0.42420904290381606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 hidden="1">
      <c r="A281" s="63">
        <f t="shared" si="71"/>
        <v>37167</v>
      </c>
      <c r="B281" s="65" t="str">
        <f>INDEX('Master Data'!$A$2:$B$8,MATCH(WEEKDAY('Arg Total Power'!A281,3),'Master Data'!$A$2:$A$8,0),2)</f>
        <v>W</v>
      </c>
      <c r="D281" s="73">
        <v>0</v>
      </c>
      <c r="E281" s="73">
        <v>425456.86232591717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0.42545686232591717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 hidden="1">
      <c r="A282" s="63">
        <f t="shared" si="71"/>
        <v>37168</v>
      </c>
      <c r="B282" s="65" t="str">
        <f>INDEX('Master Data'!$A$2:$B$8,MATCH(WEEKDAY('Arg Total Power'!A282,3),'Master Data'!$A$2:$A$8,0),2)</f>
        <v>Th</v>
      </c>
      <c r="D282" s="73">
        <v>0</v>
      </c>
      <c r="E282" s="73">
        <v>425571.75699394871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0.42557175699394872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 hidden="1">
      <c r="A283" s="63">
        <f t="shared" si="71"/>
        <v>37169</v>
      </c>
      <c r="B283" s="65" t="str">
        <f>INDEX('Master Data'!$A$2:$B$8,MATCH(WEEKDAY('Arg Total Power'!A283,3),'Master Data'!$A$2:$A$8,0),2)</f>
        <v>F</v>
      </c>
      <c r="D283" s="73">
        <v>0</v>
      </c>
      <c r="E283" s="73">
        <v>425960.3138962001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0.42596031389620009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 hidden="1">
      <c r="A284" s="63">
        <f t="shared" si="71"/>
        <v>37170</v>
      </c>
      <c r="B284" s="65" t="str">
        <f>INDEX('Master Data'!$A$2:$B$8,MATCH(WEEKDAY('Arg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 hidden="1">
      <c r="A285" s="63">
        <f t="shared" si="71"/>
        <v>37171</v>
      </c>
      <c r="B285" s="65" t="str">
        <f>INDEX('Master Data'!$A$2:$B$8,MATCH(WEEKDAY('Arg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 hidden="1">
      <c r="A286" s="63">
        <f t="shared" si="71"/>
        <v>37172</v>
      </c>
      <c r="B286" s="65" t="str">
        <f>INDEX('Master Data'!$A$2:$B$8,MATCH(WEEKDAY('Arg Total Power'!A286,3),'Master Data'!$A$2:$A$8,0),2)</f>
        <v>M</v>
      </c>
      <c r="D286" s="73">
        <v>0</v>
      </c>
      <c r="E286" s="73">
        <v>426838.91470105515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0.42683891470105517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 hidden="1">
      <c r="A287" s="63">
        <f t="shared" si="71"/>
        <v>37173</v>
      </c>
      <c r="B287" s="65" t="str">
        <f>INDEX('Master Data'!$A$2:$B$8,MATCH(WEEKDAY('Arg Total Power'!A287,3),'Master Data'!$A$2:$A$8,0),2)</f>
        <v>T</v>
      </c>
      <c r="D287" s="73">
        <v>0</v>
      </c>
      <c r="E287" s="73">
        <v>426875.93719435902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0.42687593719435901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 hidden="1">
      <c r="A288" s="63">
        <f t="shared" si="71"/>
        <v>37174</v>
      </c>
      <c r="B288" s="65" t="str">
        <f>INDEX('Master Data'!$A$2:$B$8,MATCH(WEEKDAY('Arg Total Power'!A288,3),'Master Data'!$A$2:$A$8,0),2)</f>
        <v>W</v>
      </c>
      <c r="D288" s="73">
        <v>0</v>
      </c>
      <c r="E288" s="73">
        <v>426611.81101537735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0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0.42661181101537732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 hidden="1">
      <c r="A289" s="63">
        <f t="shared" si="71"/>
        <v>37175</v>
      </c>
      <c r="B289" s="65" t="str">
        <f>INDEX('Master Data'!$A$2:$B$8,MATCH(WEEKDAY('Arg Total Power'!A289,3),'Master Data'!$A$2:$A$8,0),2)</f>
        <v>Th</v>
      </c>
      <c r="D289" s="73">
        <v>0</v>
      </c>
      <c r="E289" s="73">
        <v>426349.50017896603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0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0.42634950017896606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 hidden="1">
      <c r="A290" s="63">
        <f t="shared" si="71"/>
        <v>37176</v>
      </c>
      <c r="B290" s="65" t="str">
        <f>INDEX('Master Data'!$A$2:$B$8,MATCH(WEEKDAY('Arg Total Power'!A290,3),'Master Data'!$A$2:$A$8,0),2)</f>
        <v>F</v>
      </c>
      <c r="D290" s="73">
        <v>0</v>
      </c>
      <c r="E290" s="73">
        <v>425016.65976833971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1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0.42501665976833969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 hidden="1">
      <c r="A291" s="63">
        <f t="shared" si="71"/>
        <v>37177</v>
      </c>
      <c r="B291" s="65" t="str">
        <f>INDEX('Master Data'!$A$2:$B$8,MATCH(WEEKDAY('Arg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 hidden="1">
      <c r="A292" s="63">
        <f t="shared" si="71"/>
        <v>37178</v>
      </c>
      <c r="B292" s="65" t="str">
        <f>INDEX('Master Data'!$A$2:$B$8,MATCH(WEEKDAY('Arg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 hidden="1">
      <c r="A293" s="63">
        <f t="shared" si="71"/>
        <v>37179</v>
      </c>
      <c r="B293" s="65" t="str">
        <f>INDEX('Master Data'!$A$2:$B$8,MATCH(WEEKDAY('Arg Total Power'!A293,3),'Master Data'!$A$2:$A$8,0),2)</f>
        <v>M</v>
      </c>
      <c r="D293" s="73">
        <v>0</v>
      </c>
      <c r="E293" s="73">
        <v>425610.3943608508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1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0.4256103943608508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>
      <c r="A294" s="63">
        <f t="shared" si="71"/>
        <v>37180</v>
      </c>
      <c r="B294" s="65" t="str">
        <f>INDEX('Master Data'!$A$2:$B$8,MATCH(WEEKDAY('Arg Total Power'!A294,3),'Master Data'!$A$2:$A$8,0),2)</f>
        <v>T</v>
      </c>
      <c r="D294" s="73">
        <v>0</v>
      </c>
      <c r="E294" s="73">
        <v>426274.82434353611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1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0.42627482434353609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>
      <c r="A295" s="63">
        <f t="shared" si="71"/>
        <v>37181</v>
      </c>
      <c r="B295" s="65" t="str">
        <f>INDEX('Master Data'!$A$2:$B$8,MATCH(WEEKDAY('Arg Total Power'!A295,3),'Master Data'!$A$2:$A$8,0),2)</f>
        <v>W</v>
      </c>
      <c r="D295" s="73">
        <v>0</v>
      </c>
      <c r="E295" s="73">
        <v>426374.68595139246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1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0.42637468595139244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>
      <c r="A296" s="63">
        <f t="shared" si="71"/>
        <v>37182</v>
      </c>
      <c r="B296" s="65" t="str">
        <f>INDEX('Master Data'!$A$2:$B$8,MATCH(WEEKDAY('Arg Total Power'!A296,3),'Master Data'!$A$2:$A$8,0),2)</f>
        <v>Th</v>
      </c>
      <c r="D296" s="73">
        <v>0</v>
      </c>
      <c r="E296" s="73">
        <v>419250.68696018169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1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0.4192506869601817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>
      <c r="A297" s="63">
        <f t="shared" si="71"/>
        <v>37183</v>
      </c>
      <c r="B297" s="65" t="str">
        <f>INDEX('Master Data'!$A$2:$B$8,MATCH(WEEKDAY('Arg Total Power'!A297,3),'Master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0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>
      <c r="A298" s="63">
        <f t="shared" si="71"/>
        <v>37184</v>
      </c>
      <c r="B298" s="65" t="str">
        <f>INDEX('Master Data'!$A$2:$B$8,MATCH(WEEKDAY('Arg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>
      <c r="A299" s="63">
        <f t="shared" si="71"/>
        <v>37185</v>
      </c>
      <c r="B299" s="65" t="str">
        <f>INDEX('Master Data'!$A$2:$B$8,MATCH(WEEKDAY('Arg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>
      <c r="A300" s="63">
        <f t="shared" si="71"/>
        <v>37186</v>
      </c>
      <c r="B300" s="65" t="str">
        <f>INDEX('Master Data'!$A$2:$B$8,MATCH(WEEKDAY('Arg Total Power'!A300,3),'Master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0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>
      <c r="A301" s="63">
        <f t="shared" si="71"/>
        <v>37187</v>
      </c>
      <c r="B301" s="65" t="str">
        <f>INDEX('Master Data'!$A$2:$B$8,MATCH(WEEKDAY('Arg Total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0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>
      <c r="A302" s="63">
        <f t="shared" si="71"/>
        <v>37188</v>
      </c>
      <c r="B302" s="65" t="str">
        <f>INDEX('Master Data'!$A$2:$B$8,MATCH(WEEKDAY('Arg Total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0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>
      <c r="A303" s="63">
        <f t="shared" si="71"/>
        <v>37189</v>
      </c>
      <c r="B303" s="65" t="str">
        <f>INDEX('Master Data'!$A$2:$B$8,MATCH(WEEKDAY('Arg Total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0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Data'!$A$2:$B$8,MATCH(WEEKDAY('Arg Total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0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Data'!$A$2:$B$8,MATCH(WEEKDAY('Arg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Data'!$A$2:$B$8,MATCH(WEEKDAY('Arg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Data'!$A$2:$B$8,MATCH(WEEKDAY('Arg Total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0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Data'!$A$2:$B$8,MATCH(WEEKDAY('Arg Total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0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Data'!$A$2:$B$8,MATCH(WEEKDAY('Arg Total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0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Data'!$A$2:$B$8,MATCH(WEEKDAY('Arg Total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0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Data'!$A$2:$B$8,MATCH(WEEKDAY('Arg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Data'!$A$2:$B$8,MATCH(WEEKDAY('Arg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Data'!$A$2:$B$8,MATCH(WEEKDAY('Arg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Data'!$A$2:$B$8,MATCH(WEEKDAY('Arg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Data'!$A$2:$B$8,MATCH(WEEKDAY('Arg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Data'!$A$2:$B$8,MATCH(WEEKDAY('Arg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Data'!$A$2:$B$8,MATCH(WEEKDAY('Arg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Data'!$A$2:$B$8,MATCH(WEEKDAY('Arg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Data'!$A$2:$B$8,MATCH(WEEKDAY('Arg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Data'!$A$2:$B$8,MATCH(WEEKDAY('Arg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Data'!$A$2:$B$8,MATCH(WEEKDAY('Arg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Data'!$A$2:$B$8,MATCH(WEEKDAY('Arg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Data'!$A$2:$B$8,MATCH(WEEKDAY('Arg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Data'!$A$2:$B$8,MATCH(WEEKDAY('Arg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Data'!$A$2:$B$8,MATCH(WEEKDAY('Arg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Data'!$A$2:$B$8,MATCH(WEEKDAY('Arg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Data'!$A$2:$B$8,MATCH(WEEKDAY('Arg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Data'!$A$2:$B$8,MATCH(WEEKDAY('Arg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Data'!$A$2:$B$8,MATCH(WEEKDAY('Arg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Data'!$A$2:$B$8,MATCH(WEEKDAY('Arg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Data'!$A$2:$B$8,MATCH(WEEKDAY('Arg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Data'!$A$2:$B$8,MATCH(WEEKDAY('Arg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Data'!$A$2:$B$8,MATCH(WEEKDAY('Arg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Data'!$A$2:$B$8,MATCH(WEEKDAY('Arg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Data'!$A$2:$B$8,MATCH(WEEKDAY('Arg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Data'!$A$2:$B$8,MATCH(WEEKDAY('Arg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Data'!$A$2:$B$8,MATCH(WEEKDAY('Arg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Data'!$A$2:$B$8,MATCH(WEEKDAY('Arg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Data'!$A$2:$B$8,MATCH(WEEKDAY('Arg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Data'!$A$2:$B$8,MATCH(WEEKDAY('Arg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Data'!$A$2:$B$8,MATCH(WEEKDAY('Arg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Data'!$A$2:$B$8,MATCH(WEEKDAY('Arg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Data'!$A$2:$B$8,MATCH(WEEKDAY('Arg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Data'!$A$2:$B$8,MATCH(WEEKDAY('Arg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Data'!$A$2:$B$8,MATCH(WEEKDAY('Arg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Data'!$A$2:$B$8,MATCH(WEEKDAY('Arg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Data'!$A$2:$B$8,MATCH(WEEKDAY('Arg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Data'!$A$2:$B$8,MATCH(WEEKDAY('Arg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Data'!$A$2:$B$8,MATCH(WEEKDAY('Arg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Data'!$A$2:$B$8,MATCH(WEEKDAY('Arg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Data'!$A$2:$B$8,MATCH(WEEKDAY('Arg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Data'!$A$2:$B$8,MATCH(WEEKDAY('Arg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Data'!$A$2:$B$8,MATCH(WEEKDAY('Arg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Data'!$A$2:$B$8,MATCH(WEEKDAY('Arg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Data'!$A$2:$B$8,MATCH(WEEKDAY('Arg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Data'!$A$2:$B$8,MATCH(WEEKDAY('Arg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Data'!$A$2:$B$8,MATCH(WEEKDAY('Arg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Data'!$A$2:$B$8,MATCH(WEEKDAY('Arg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Data'!$A$2:$B$8,MATCH(WEEKDAY('Arg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Data'!$A$2:$B$8,MATCH(WEEKDAY('Arg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Data'!$A$2:$B$8,MATCH(WEEKDAY('Arg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Data'!$A$2:$B$8,MATCH(WEEKDAY('Arg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Data'!$A$2:$B$8,MATCH(WEEKDAY('Arg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Data'!$A$2:$B$8,MATCH(WEEKDAY('Arg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Data'!$A$2:$B$8,MATCH(WEEKDAY('Arg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Data'!$A$2:$B$8,MATCH(WEEKDAY('Arg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Data'!$A$2:$B$8,MATCH(WEEKDAY('Arg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Data'!$A$2:$B$8,MATCH(WEEKDAY('Arg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Data'!$A$2:$B$8,MATCH(WEEKDAY('Arg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Data'!$A$2:$B$8,MATCH(WEEKDAY('Arg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Data'!$A$2:$B$8,MATCH(WEEKDAY('Arg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AA372"/>
  <sheetViews>
    <sheetView workbookViewId="0">
      <pane xSplit="3" ySplit="35" topLeftCell="D64" activePane="bottomRight" state="frozen"/>
      <selection pane="topRight" activeCell="D1" sqref="D1"/>
      <selection pane="bottomLeft" activeCell="A36" sqref="A36"/>
      <selection pane="bottomRight" activeCell="B296" sqref="B296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4" width="16.7109375" style="62" customWidth="1"/>
    <col min="5" max="5" width="16.42578125" style="62" customWidth="1"/>
    <col min="6" max="13" width="15" style="62" customWidth="1"/>
    <col min="14" max="14" width="15.7109375" style="62" customWidth="1"/>
    <col min="15" max="15" width="2.7109375" style="66" customWidth="1"/>
    <col min="16" max="16" width="16.7109375" style="62" customWidth="1"/>
    <col min="17" max="26" width="16.7109375" style="71" customWidth="1"/>
    <col min="27" max="16384" width="9.140625" style="62"/>
  </cols>
  <sheetData>
    <row r="1" spans="1:26">
      <c r="A1" s="78">
        <v>1</v>
      </c>
      <c r="B1" s="62">
        <f t="shared" ref="B1:Z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2">
        <f t="shared" si="0"/>
        <v>8</v>
      </c>
      <c r="I1" s="62">
        <f t="shared" si="0"/>
        <v>9</v>
      </c>
      <c r="J1" s="62">
        <f t="shared" si="0"/>
        <v>10</v>
      </c>
      <c r="K1" s="62">
        <f t="shared" si="0"/>
        <v>11</v>
      </c>
      <c r="L1" s="62">
        <f t="shared" si="0"/>
        <v>12</v>
      </c>
      <c r="M1" s="62">
        <f t="shared" si="0"/>
        <v>13</v>
      </c>
      <c r="N1" s="62">
        <f t="shared" si="0"/>
        <v>14</v>
      </c>
      <c r="O1" s="62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  <c r="X1" s="62">
        <f t="shared" si="0"/>
        <v>24</v>
      </c>
      <c r="Y1" s="62">
        <f t="shared" si="0"/>
        <v>25</v>
      </c>
      <c r="Z1" s="62">
        <f t="shared" si="0"/>
        <v>26</v>
      </c>
    </row>
    <row r="3" spans="1:26">
      <c r="P3" s="73">
        <v>1000</v>
      </c>
      <c r="Q3" s="62"/>
      <c r="R3" s="93"/>
      <c r="V3" s="62"/>
      <c r="W3" s="93"/>
    </row>
    <row r="4" spans="1:26"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P4" s="95" t="s">
        <v>28</v>
      </c>
      <c r="Q4" s="95"/>
      <c r="R4" s="95"/>
      <c r="S4" s="95"/>
      <c r="T4" s="95"/>
      <c r="U4" s="95"/>
      <c r="V4" s="95"/>
      <c r="W4" s="95"/>
      <c r="X4" s="95"/>
      <c r="Y4" s="95"/>
      <c r="Z4" s="95"/>
    </row>
    <row r="5" spans="1:26" s="65" customFormat="1">
      <c r="A5" s="64" t="s">
        <v>29</v>
      </c>
      <c r="B5" s="65" t="s">
        <v>30</v>
      </c>
      <c r="C5" s="67"/>
      <c r="D5" s="68" t="s">
        <v>31</v>
      </c>
      <c r="E5" s="68" t="s">
        <v>32</v>
      </c>
      <c r="F5" s="68" t="s">
        <v>33</v>
      </c>
      <c r="G5" s="68" t="s">
        <v>34</v>
      </c>
      <c r="H5" s="68" t="s">
        <v>35</v>
      </c>
      <c r="I5" s="68" t="s">
        <v>36</v>
      </c>
      <c r="J5" s="68" t="s">
        <v>37</v>
      </c>
      <c r="K5" s="68" t="s">
        <v>38</v>
      </c>
      <c r="L5" s="68" t="s">
        <v>39</v>
      </c>
      <c r="M5" s="68" t="s">
        <v>40</v>
      </c>
      <c r="N5" s="68" t="s">
        <v>41</v>
      </c>
      <c r="O5" s="69"/>
      <c r="P5" s="68" t="str">
        <f t="shared" ref="P5:Z5" si="1">D5</f>
        <v>BOL/BRAZ-POWER</v>
      </c>
      <c r="Q5" s="68" t="str">
        <f t="shared" si="1"/>
        <v>BOL/BRAZ-LIQUID</v>
      </c>
      <c r="R5" s="68" t="str">
        <f t="shared" si="1"/>
        <v>BOL/BRAZ-GAS</v>
      </c>
      <c r="S5" s="68" t="str">
        <f t="shared" si="1"/>
        <v>ARG-POWER</v>
      </c>
      <c r="T5" s="68" t="str">
        <f t="shared" si="1"/>
        <v>ARG-GAS</v>
      </c>
      <c r="U5" s="68" t="str">
        <f t="shared" si="1"/>
        <v>SC-BOL/BRAZ</v>
      </c>
      <c r="V5" s="68" t="str">
        <f t="shared" si="1"/>
        <v>SC-ARG</v>
      </c>
      <c r="W5" s="68" t="str">
        <f t="shared" si="1"/>
        <v>SC-POWER</v>
      </c>
      <c r="X5" s="68" t="str">
        <f t="shared" si="1"/>
        <v>SC-LIQUIDS</v>
      </c>
      <c r="Y5" s="68" t="str">
        <f t="shared" si="1"/>
        <v>SC-GAS</v>
      </c>
      <c r="Z5" s="68" t="str">
        <f t="shared" si="1"/>
        <v>SOUTHERN-CONE</v>
      </c>
    </row>
    <row r="6" spans="1:26" hidden="1">
      <c r="A6" s="63">
        <v>36892</v>
      </c>
      <c r="B6" s="65" t="str">
        <f>INDEX('Master Data'!$A$2:$B$8,MATCH(WEEKDAY('RAC V@r Total'!A6,3),'Master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H6" s="73">
        <v>0</v>
      </c>
      <c r="I6" s="73">
        <v>0</v>
      </c>
      <c r="J6" s="73">
        <v>0</v>
      </c>
      <c r="K6" s="73">
        <v>0</v>
      </c>
      <c r="L6" s="73">
        <v>0</v>
      </c>
      <c r="M6" s="73">
        <v>0</v>
      </c>
      <c r="N6" s="73">
        <v>0</v>
      </c>
      <c r="P6" s="73">
        <f t="shared" ref="P6:P69" si="2">ABS(D6)/$P$3</f>
        <v>0</v>
      </c>
      <c r="Q6" s="73">
        <f t="shared" ref="Q6:Q69" si="3">ABS(E6)/$P$3</f>
        <v>0</v>
      </c>
      <c r="R6" s="73">
        <f t="shared" ref="R6:R69" si="4">ABS(F6)/$P$3</f>
        <v>0</v>
      </c>
      <c r="S6" s="73">
        <f t="shared" ref="S6:S69" si="5">ABS(G6)/$P$3</f>
        <v>0</v>
      </c>
      <c r="T6" s="73">
        <f t="shared" ref="T6:T69" si="6">ABS(H6)/$P$3</f>
        <v>0</v>
      </c>
      <c r="U6" s="73">
        <f t="shared" ref="U6:U69" si="7">ABS(I6)/$P$3</f>
        <v>0</v>
      </c>
      <c r="V6" s="73">
        <f t="shared" ref="V6:V69" si="8">ABS(J6)/$P$3</f>
        <v>0</v>
      </c>
      <c r="W6" s="73">
        <f t="shared" ref="W6:W69" si="9">ABS(K6)/$P$3</f>
        <v>0</v>
      </c>
      <c r="X6" s="73">
        <f t="shared" ref="X6:X69" si="10">ABS(L6)/$P$3</f>
        <v>0</v>
      </c>
      <c r="Y6" s="73">
        <f t="shared" ref="Y6:Y69" si="11">ABS(M6)/$P$3</f>
        <v>0</v>
      </c>
      <c r="Z6" s="73">
        <f t="shared" ref="Z6:Z69" si="12">ABS(N6)/$P$3</f>
        <v>0</v>
      </c>
    </row>
    <row r="7" spans="1:26" hidden="1">
      <c r="A7" s="63">
        <f t="shared" ref="A7:A70" si="13">A6+1</f>
        <v>36893</v>
      </c>
      <c r="B7" s="65" t="str">
        <f>INDEX('Master Data'!$A$2:$B$8,MATCH(WEEKDAY('RAC V@r Total'!A7,3),'Master Data'!$A$2:$A$8,0),2)</f>
        <v>T</v>
      </c>
      <c r="D7" s="73">
        <v>-323476</v>
      </c>
      <c r="E7" s="73">
        <v>0</v>
      </c>
      <c r="F7" s="73">
        <v>-430353</v>
      </c>
      <c r="G7" s="73">
        <v>-37667</v>
      </c>
      <c r="H7" s="73">
        <v>-46674</v>
      </c>
      <c r="I7" s="73">
        <v>-543452</v>
      </c>
      <c r="J7" s="73">
        <v>-59884</v>
      </c>
      <c r="K7" s="73">
        <v>-287735</v>
      </c>
      <c r="L7" s="73">
        <v>0</v>
      </c>
      <c r="M7" s="73">
        <v>-459072</v>
      </c>
      <c r="N7" s="73">
        <v>-489251</v>
      </c>
      <c r="P7" s="73">
        <f t="shared" si="2"/>
        <v>323.476</v>
      </c>
      <c r="Q7" s="73">
        <f t="shared" si="3"/>
        <v>0</v>
      </c>
      <c r="R7" s="73">
        <f t="shared" si="4"/>
        <v>430.35300000000001</v>
      </c>
      <c r="S7" s="73">
        <f t="shared" si="5"/>
        <v>37.667000000000002</v>
      </c>
      <c r="T7" s="73">
        <f t="shared" si="6"/>
        <v>46.673999999999999</v>
      </c>
      <c r="U7" s="73">
        <f t="shared" si="7"/>
        <v>543.452</v>
      </c>
      <c r="V7" s="73">
        <f t="shared" si="8"/>
        <v>59.884</v>
      </c>
      <c r="W7" s="73">
        <f t="shared" si="9"/>
        <v>287.73500000000001</v>
      </c>
      <c r="X7" s="73">
        <f t="shared" si="10"/>
        <v>0</v>
      </c>
      <c r="Y7" s="73">
        <f t="shared" si="11"/>
        <v>459.072</v>
      </c>
      <c r="Z7" s="73">
        <f t="shared" si="12"/>
        <v>489.25099999999998</v>
      </c>
    </row>
    <row r="8" spans="1:26" hidden="1">
      <c r="A8" s="63">
        <f t="shared" si="13"/>
        <v>36894</v>
      </c>
      <c r="B8" s="65" t="str">
        <f>INDEX('Master Data'!$A$2:$B$8,MATCH(WEEKDAY('RAC V@r Total'!A8,3),'Master Data'!$A$2:$A$8,0),2)</f>
        <v>W</v>
      </c>
      <c r="D8" s="73">
        <v>-320410</v>
      </c>
      <c r="E8" s="73">
        <v>0</v>
      </c>
      <c r="F8" s="73">
        <v>-421365</v>
      </c>
      <c r="G8" s="73">
        <v>-36733</v>
      </c>
      <c r="H8" s="73">
        <v>-46312</v>
      </c>
      <c r="I8" s="73">
        <v>-535606</v>
      </c>
      <c r="J8" s="73">
        <v>-59093</v>
      </c>
      <c r="K8" s="73">
        <v>-285774</v>
      </c>
      <c r="L8" s="73">
        <v>0</v>
      </c>
      <c r="M8" s="73">
        <v>-463325</v>
      </c>
      <c r="N8" s="73">
        <v>-478698</v>
      </c>
      <c r="P8" s="73">
        <f t="shared" si="2"/>
        <v>320.41000000000003</v>
      </c>
      <c r="Q8" s="73">
        <f t="shared" si="3"/>
        <v>0</v>
      </c>
      <c r="R8" s="73">
        <f t="shared" si="4"/>
        <v>421.36500000000001</v>
      </c>
      <c r="S8" s="73">
        <f t="shared" si="5"/>
        <v>36.732999999999997</v>
      </c>
      <c r="T8" s="73">
        <f t="shared" si="6"/>
        <v>46.311999999999998</v>
      </c>
      <c r="U8" s="73">
        <f t="shared" si="7"/>
        <v>535.60599999999999</v>
      </c>
      <c r="V8" s="73">
        <f t="shared" si="8"/>
        <v>59.093000000000004</v>
      </c>
      <c r="W8" s="73">
        <f t="shared" si="9"/>
        <v>285.774</v>
      </c>
      <c r="X8" s="73">
        <f t="shared" si="10"/>
        <v>0</v>
      </c>
      <c r="Y8" s="73">
        <f t="shared" si="11"/>
        <v>463.32499999999999</v>
      </c>
      <c r="Z8" s="73">
        <f t="shared" si="12"/>
        <v>478.69799999999998</v>
      </c>
    </row>
    <row r="9" spans="1:26" hidden="1">
      <c r="A9" s="63">
        <f t="shared" si="13"/>
        <v>36895</v>
      </c>
      <c r="B9" s="65" t="str">
        <f>INDEX('Master Data'!$A$2:$B$8,MATCH(WEEKDAY('RAC V@r Total'!A9,3),'Master Data'!$A$2:$A$8,0),2)</f>
        <v>Th</v>
      </c>
      <c r="D9" s="73">
        <v>-334126</v>
      </c>
      <c r="E9" s="73">
        <v>0</v>
      </c>
      <c r="F9" s="73">
        <v>-425760</v>
      </c>
      <c r="G9" s="73">
        <v>-35780</v>
      </c>
      <c r="H9" s="73">
        <v>-46659</v>
      </c>
      <c r="I9" s="73">
        <v>-544273</v>
      </c>
      <c r="J9" s="73">
        <v>-59225</v>
      </c>
      <c r="K9" s="73">
        <v>-302333</v>
      </c>
      <c r="L9" s="73">
        <v>0</v>
      </c>
      <c r="M9" s="73">
        <v>-464870</v>
      </c>
      <c r="N9" s="73">
        <v>-489360</v>
      </c>
      <c r="P9" s="73">
        <f t="shared" si="2"/>
        <v>334.12599999999998</v>
      </c>
      <c r="Q9" s="73">
        <f t="shared" si="3"/>
        <v>0</v>
      </c>
      <c r="R9" s="73">
        <f t="shared" si="4"/>
        <v>425.76</v>
      </c>
      <c r="S9" s="73">
        <f t="shared" si="5"/>
        <v>35.78</v>
      </c>
      <c r="T9" s="73">
        <f t="shared" si="6"/>
        <v>46.658999999999999</v>
      </c>
      <c r="U9" s="73">
        <f t="shared" si="7"/>
        <v>544.27300000000002</v>
      </c>
      <c r="V9" s="73">
        <f t="shared" si="8"/>
        <v>59.225000000000001</v>
      </c>
      <c r="W9" s="73">
        <f t="shared" si="9"/>
        <v>302.33300000000003</v>
      </c>
      <c r="X9" s="73">
        <f t="shared" si="10"/>
        <v>0</v>
      </c>
      <c r="Y9" s="73">
        <f t="shared" si="11"/>
        <v>464.87</v>
      </c>
      <c r="Z9" s="73">
        <f t="shared" si="12"/>
        <v>489.36</v>
      </c>
    </row>
    <row r="10" spans="1:26" hidden="1">
      <c r="A10" s="63">
        <f t="shared" si="13"/>
        <v>36896</v>
      </c>
      <c r="B10" s="65" t="str">
        <f>INDEX('Master Data'!$A$2:$B$8,MATCH(WEEKDAY('RAC V@r Total'!A10,3),'Master Data'!$A$2:$A$8,0),2)</f>
        <v>F</v>
      </c>
      <c r="D10" s="73">
        <v>-338521</v>
      </c>
      <c r="E10" s="73">
        <v>0</v>
      </c>
      <c r="F10" s="73">
        <v>-409408</v>
      </c>
      <c r="G10" s="73">
        <v>-34859</v>
      </c>
      <c r="H10" s="73">
        <v>-46995</v>
      </c>
      <c r="I10" s="73">
        <v>-527440</v>
      </c>
      <c r="J10" s="73">
        <v>-59109</v>
      </c>
      <c r="K10" s="73">
        <v>-306691</v>
      </c>
      <c r="L10" s="73">
        <v>0</v>
      </c>
      <c r="M10" s="73">
        <v>-441326</v>
      </c>
      <c r="N10" s="73">
        <v>-483914</v>
      </c>
      <c r="P10" s="73">
        <f t="shared" si="2"/>
        <v>338.52100000000002</v>
      </c>
      <c r="Q10" s="73">
        <f t="shared" si="3"/>
        <v>0</v>
      </c>
      <c r="R10" s="73">
        <f t="shared" si="4"/>
        <v>409.40800000000002</v>
      </c>
      <c r="S10" s="73">
        <f t="shared" si="5"/>
        <v>34.859000000000002</v>
      </c>
      <c r="T10" s="73">
        <f t="shared" si="6"/>
        <v>46.994999999999997</v>
      </c>
      <c r="U10" s="73">
        <f t="shared" si="7"/>
        <v>527.44000000000005</v>
      </c>
      <c r="V10" s="73">
        <f t="shared" si="8"/>
        <v>59.109000000000002</v>
      </c>
      <c r="W10" s="73">
        <f t="shared" si="9"/>
        <v>306.69099999999997</v>
      </c>
      <c r="X10" s="73">
        <f t="shared" si="10"/>
        <v>0</v>
      </c>
      <c r="Y10" s="73">
        <f t="shared" si="11"/>
        <v>441.32600000000002</v>
      </c>
      <c r="Z10" s="73">
        <f t="shared" si="12"/>
        <v>483.91399999999999</v>
      </c>
    </row>
    <row r="11" spans="1:26" hidden="1">
      <c r="A11" s="63">
        <f t="shared" si="13"/>
        <v>36897</v>
      </c>
      <c r="B11" s="65" t="str">
        <f>INDEX('Master Data'!$A$2:$B$8,MATCH(WEEKDAY('RAC V@r Total'!A11,3),'Master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H11" s="73">
        <v>0</v>
      </c>
      <c r="I11" s="73">
        <v>0</v>
      </c>
      <c r="J11" s="73">
        <v>0</v>
      </c>
      <c r="K11" s="73">
        <v>0</v>
      </c>
      <c r="L11" s="73">
        <v>0</v>
      </c>
      <c r="M11" s="73">
        <v>0</v>
      </c>
      <c r="N11" s="73">
        <v>0</v>
      </c>
      <c r="P11" s="73">
        <f t="shared" si="2"/>
        <v>0</v>
      </c>
      <c r="Q11" s="73">
        <f t="shared" si="3"/>
        <v>0</v>
      </c>
      <c r="R11" s="73">
        <f t="shared" si="4"/>
        <v>0</v>
      </c>
      <c r="S11" s="73">
        <f t="shared" si="5"/>
        <v>0</v>
      </c>
      <c r="T11" s="73">
        <f t="shared" si="6"/>
        <v>0</v>
      </c>
      <c r="U11" s="73">
        <f t="shared" si="7"/>
        <v>0</v>
      </c>
      <c r="V11" s="73">
        <f t="shared" si="8"/>
        <v>0</v>
      </c>
      <c r="W11" s="73">
        <f t="shared" si="9"/>
        <v>0</v>
      </c>
      <c r="X11" s="73">
        <f t="shared" si="10"/>
        <v>0</v>
      </c>
      <c r="Y11" s="73">
        <f t="shared" si="11"/>
        <v>0</v>
      </c>
      <c r="Z11" s="73">
        <f t="shared" si="12"/>
        <v>0</v>
      </c>
    </row>
    <row r="12" spans="1:26" hidden="1">
      <c r="A12" s="63">
        <f t="shared" si="13"/>
        <v>36898</v>
      </c>
      <c r="B12" s="65" t="str">
        <f>INDEX('Master Data'!$A$2:$B$8,MATCH(WEEKDAY('RAC V@r Total'!A12,3),'Master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H12" s="73">
        <v>0</v>
      </c>
      <c r="I12" s="73">
        <v>0</v>
      </c>
      <c r="J12" s="73">
        <v>0</v>
      </c>
      <c r="K12" s="73">
        <v>0</v>
      </c>
      <c r="L12" s="73">
        <v>0</v>
      </c>
      <c r="M12" s="73">
        <v>0</v>
      </c>
      <c r="N12" s="73">
        <v>0</v>
      </c>
      <c r="P12" s="73">
        <f t="shared" si="2"/>
        <v>0</v>
      </c>
      <c r="Q12" s="73">
        <f t="shared" si="3"/>
        <v>0</v>
      </c>
      <c r="R12" s="73">
        <f t="shared" si="4"/>
        <v>0</v>
      </c>
      <c r="S12" s="73">
        <f t="shared" si="5"/>
        <v>0</v>
      </c>
      <c r="T12" s="73">
        <f t="shared" si="6"/>
        <v>0</v>
      </c>
      <c r="U12" s="73">
        <f t="shared" si="7"/>
        <v>0</v>
      </c>
      <c r="V12" s="73">
        <f t="shared" si="8"/>
        <v>0</v>
      </c>
      <c r="W12" s="73">
        <f t="shared" si="9"/>
        <v>0</v>
      </c>
      <c r="X12" s="73">
        <f t="shared" si="10"/>
        <v>0</v>
      </c>
      <c r="Y12" s="73">
        <f t="shared" si="11"/>
        <v>0</v>
      </c>
      <c r="Z12" s="73">
        <f t="shared" si="12"/>
        <v>0</v>
      </c>
    </row>
    <row r="13" spans="1:26" hidden="1">
      <c r="A13" s="63">
        <f t="shared" si="13"/>
        <v>36899</v>
      </c>
      <c r="B13" s="65" t="str">
        <f>INDEX('Master Data'!$A$2:$B$8,MATCH(WEEKDAY('RAC V@r Total'!A13,3),'Master Data'!$A$2:$A$8,0),2)</f>
        <v>M</v>
      </c>
      <c r="D13" s="73">
        <v>-339036</v>
      </c>
      <c r="E13" s="73">
        <v>0</v>
      </c>
      <c r="F13" s="73">
        <v>-412812</v>
      </c>
      <c r="G13" s="73">
        <v>-32286</v>
      </c>
      <c r="H13" s="73">
        <v>-47199</v>
      </c>
      <c r="I13" s="73">
        <v>-532321</v>
      </c>
      <c r="J13" s="73">
        <v>-57944</v>
      </c>
      <c r="K13" s="73">
        <v>-310071</v>
      </c>
      <c r="L13" s="73">
        <v>0</v>
      </c>
      <c r="M13" s="73">
        <v>-427667</v>
      </c>
      <c r="N13" s="73">
        <v>-486109</v>
      </c>
      <c r="P13" s="73">
        <f t="shared" si="2"/>
        <v>339.036</v>
      </c>
      <c r="Q13" s="73">
        <f t="shared" si="3"/>
        <v>0</v>
      </c>
      <c r="R13" s="73">
        <f t="shared" si="4"/>
        <v>412.81200000000001</v>
      </c>
      <c r="S13" s="73">
        <f t="shared" si="5"/>
        <v>32.286000000000001</v>
      </c>
      <c r="T13" s="73">
        <f t="shared" si="6"/>
        <v>47.198999999999998</v>
      </c>
      <c r="U13" s="73">
        <f t="shared" si="7"/>
        <v>532.32100000000003</v>
      </c>
      <c r="V13" s="73">
        <f t="shared" si="8"/>
        <v>57.944000000000003</v>
      </c>
      <c r="W13" s="73">
        <f t="shared" si="9"/>
        <v>310.07100000000003</v>
      </c>
      <c r="X13" s="73">
        <f t="shared" si="10"/>
        <v>0</v>
      </c>
      <c r="Y13" s="73">
        <f t="shared" si="11"/>
        <v>427.66699999999997</v>
      </c>
      <c r="Z13" s="73">
        <f t="shared" si="12"/>
        <v>486.10899999999998</v>
      </c>
    </row>
    <row r="14" spans="1:26" hidden="1">
      <c r="A14" s="63">
        <f t="shared" si="13"/>
        <v>36900</v>
      </c>
      <c r="B14" s="65" t="str">
        <f>INDEX('Master Data'!$A$2:$B$8,MATCH(WEEKDAY('RAC V@r Total'!A14,3),'Master Data'!$A$2:$A$8,0),2)</f>
        <v>T</v>
      </c>
      <c r="D14" s="73">
        <v>-337230</v>
      </c>
      <c r="E14" s="73">
        <v>0</v>
      </c>
      <c r="F14" s="73">
        <v>-410593</v>
      </c>
      <c r="G14" s="73">
        <v>-31433</v>
      </c>
      <c r="H14" s="73">
        <v>-47044</v>
      </c>
      <c r="I14" s="73">
        <v>-529419</v>
      </c>
      <c r="J14" s="73">
        <v>-57386</v>
      </c>
      <c r="K14" s="73">
        <v>-308559</v>
      </c>
      <c r="L14" s="73">
        <v>0</v>
      </c>
      <c r="M14" s="73">
        <v>-437662</v>
      </c>
      <c r="N14" s="73">
        <v>-483640</v>
      </c>
      <c r="P14" s="73">
        <f t="shared" si="2"/>
        <v>337.23</v>
      </c>
      <c r="Q14" s="73">
        <f t="shared" si="3"/>
        <v>0</v>
      </c>
      <c r="R14" s="73">
        <f t="shared" si="4"/>
        <v>410.59300000000002</v>
      </c>
      <c r="S14" s="73">
        <f t="shared" si="5"/>
        <v>31.433</v>
      </c>
      <c r="T14" s="73">
        <f t="shared" si="6"/>
        <v>47.043999999999997</v>
      </c>
      <c r="U14" s="73">
        <f t="shared" si="7"/>
        <v>529.41899999999998</v>
      </c>
      <c r="V14" s="73">
        <f t="shared" si="8"/>
        <v>57.386000000000003</v>
      </c>
      <c r="W14" s="73">
        <f t="shared" si="9"/>
        <v>308.55900000000003</v>
      </c>
      <c r="X14" s="73">
        <f t="shared" si="10"/>
        <v>0</v>
      </c>
      <c r="Y14" s="73">
        <f t="shared" si="11"/>
        <v>437.66199999999998</v>
      </c>
      <c r="Z14" s="73">
        <f t="shared" si="12"/>
        <v>483.64</v>
      </c>
    </row>
    <row r="15" spans="1:26" hidden="1">
      <c r="A15" s="63">
        <f t="shared" si="13"/>
        <v>36901</v>
      </c>
      <c r="B15" s="65" t="str">
        <f>INDEX('Master Data'!$A$2:$B$8,MATCH(WEEKDAY('RAC V@r Total'!A15,3),'Master Data'!$A$2:$A$8,0),2)</f>
        <v>W</v>
      </c>
      <c r="D15" s="73">
        <v>-337401</v>
      </c>
      <c r="E15" s="73">
        <v>0</v>
      </c>
      <c r="F15" s="73">
        <v>-406675</v>
      </c>
      <c r="G15" s="73">
        <v>-30580</v>
      </c>
      <c r="H15" s="73">
        <v>-46727</v>
      </c>
      <c r="I15" s="73">
        <v>-524580</v>
      </c>
      <c r="J15" s="73">
        <v>-56662</v>
      </c>
      <c r="K15" s="73">
        <v>-308919</v>
      </c>
      <c r="L15" s="73">
        <v>0</v>
      </c>
      <c r="M15" s="73">
        <v>-457372</v>
      </c>
      <c r="N15" s="73">
        <v>-482910</v>
      </c>
      <c r="P15" s="73">
        <f t="shared" si="2"/>
        <v>337.40100000000001</v>
      </c>
      <c r="Q15" s="73">
        <f t="shared" si="3"/>
        <v>0</v>
      </c>
      <c r="R15" s="73">
        <f t="shared" si="4"/>
        <v>406.67500000000001</v>
      </c>
      <c r="S15" s="73">
        <f t="shared" si="5"/>
        <v>30.58</v>
      </c>
      <c r="T15" s="73">
        <f t="shared" si="6"/>
        <v>46.726999999999997</v>
      </c>
      <c r="U15" s="73">
        <f t="shared" si="7"/>
        <v>524.58000000000004</v>
      </c>
      <c r="V15" s="73">
        <f t="shared" si="8"/>
        <v>56.661999999999999</v>
      </c>
      <c r="W15" s="73">
        <f t="shared" si="9"/>
        <v>308.91899999999998</v>
      </c>
      <c r="X15" s="73">
        <f t="shared" si="10"/>
        <v>0</v>
      </c>
      <c r="Y15" s="73">
        <f t="shared" si="11"/>
        <v>457.37200000000001</v>
      </c>
      <c r="Z15" s="73">
        <f t="shared" si="12"/>
        <v>482.91</v>
      </c>
    </row>
    <row r="16" spans="1:26" hidden="1">
      <c r="A16" s="63">
        <f t="shared" si="13"/>
        <v>36902</v>
      </c>
      <c r="B16" s="65" t="str">
        <f>INDEX('Master Data'!$A$2:$B$8,MATCH(WEEKDAY('RAC V@r Total'!A16,3),'Master Data'!$A$2:$A$8,0),2)</f>
        <v>Th</v>
      </c>
      <c r="D16" s="73">
        <v>-339570</v>
      </c>
      <c r="E16" s="73">
        <v>0</v>
      </c>
      <c r="F16" s="73">
        <v>-403977</v>
      </c>
      <c r="G16" s="73">
        <v>-29727</v>
      </c>
      <c r="H16" s="73">
        <v>-46500</v>
      </c>
      <c r="I16" s="73">
        <v>-523827</v>
      </c>
      <c r="J16" s="73">
        <v>-56154</v>
      </c>
      <c r="K16" s="73">
        <v>-312032</v>
      </c>
      <c r="L16" s="73">
        <v>0</v>
      </c>
      <c r="M16" s="73">
        <v>-453367</v>
      </c>
      <c r="N16" s="73">
        <v>-479905</v>
      </c>
      <c r="P16" s="73">
        <f t="shared" si="2"/>
        <v>339.57</v>
      </c>
      <c r="Q16" s="73">
        <f t="shared" si="3"/>
        <v>0</v>
      </c>
      <c r="R16" s="73">
        <f t="shared" si="4"/>
        <v>403.97699999999998</v>
      </c>
      <c r="S16" s="73">
        <f t="shared" si="5"/>
        <v>29.727</v>
      </c>
      <c r="T16" s="73">
        <f t="shared" si="6"/>
        <v>46.5</v>
      </c>
      <c r="U16" s="73">
        <f t="shared" si="7"/>
        <v>523.827</v>
      </c>
      <c r="V16" s="73">
        <f t="shared" si="8"/>
        <v>56.154000000000003</v>
      </c>
      <c r="W16" s="73">
        <f t="shared" si="9"/>
        <v>312.03199999999998</v>
      </c>
      <c r="X16" s="73">
        <f t="shared" si="10"/>
        <v>0</v>
      </c>
      <c r="Y16" s="73">
        <f t="shared" si="11"/>
        <v>453.36700000000002</v>
      </c>
      <c r="Z16" s="73">
        <f t="shared" si="12"/>
        <v>479.90499999999997</v>
      </c>
    </row>
    <row r="17" spans="1:26" hidden="1">
      <c r="A17" s="63">
        <f t="shared" si="13"/>
        <v>36903</v>
      </c>
      <c r="B17" s="65" t="str">
        <f>INDEX('Master Data'!$A$2:$B$8,MATCH(WEEKDAY('RAC V@r Total'!A17,3),'Master Data'!$A$2:$A$8,0),2)</f>
        <v>F</v>
      </c>
      <c r="D17" s="73">
        <v>-330933</v>
      </c>
      <c r="E17" s="73">
        <v>0</v>
      </c>
      <c r="F17" s="73">
        <v>-395095</v>
      </c>
      <c r="G17" s="73">
        <v>-29424</v>
      </c>
      <c r="H17" s="73">
        <v>-47150</v>
      </c>
      <c r="I17" s="73">
        <v>-544259</v>
      </c>
      <c r="J17" s="73">
        <v>-52418</v>
      </c>
      <c r="K17" s="73">
        <v>-312167</v>
      </c>
      <c r="L17" s="73">
        <v>0</v>
      </c>
      <c r="M17" s="73">
        <v>-408622</v>
      </c>
      <c r="N17" s="73">
        <v>-497122</v>
      </c>
      <c r="P17" s="73">
        <f t="shared" si="2"/>
        <v>330.93299999999999</v>
      </c>
      <c r="Q17" s="73">
        <f t="shared" si="3"/>
        <v>0</v>
      </c>
      <c r="R17" s="73">
        <f t="shared" si="4"/>
        <v>395.09500000000003</v>
      </c>
      <c r="S17" s="73">
        <f t="shared" si="5"/>
        <v>29.423999999999999</v>
      </c>
      <c r="T17" s="73">
        <f t="shared" si="6"/>
        <v>47.15</v>
      </c>
      <c r="U17" s="73">
        <f t="shared" si="7"/>
        <v>544.25900000000001</v>
      </c>
      <c r="V17" s="73">
        <f t="shared" si="8"/>
        <v>52.417999999999999</v>
      </c>
      <c r="W17" s="73">
        <f t="shared" si="9"/>
        <v>312.16699999999997</v>
      </c>
      <c r="X17" s="73">
        <f t="shared" si="10"/>
        <v>0</v>
      </c>
      <c r="Y17" s="73">
        <f t="shared" si="11"/>
        <v>408.62200000000001</v>
      </c>
      <c r="Z17" s="73">
        <f t="shared" si="12"/>
        <v>497.12200000000001</v>
      </c>
    </row>
    <row r="18" spans="1:26" hidden="1">
      <c r="A18" s="63">
        <f t="shared" si="13"/>
        <v>36904</v>
      </c>
      <c r="B18" s="65" t="str">
        <f>INDEX('Master Data'!$A$2:$B$8,MATCH(WEEKDAY('RAC V@r Total'!A18,3),'Master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H18" s="73">
        <v>0</v>
      </c>
      <c r="I18" s="73">
        <v>0</v>
      </c>
      <c r="J18" s="73">
        <v>0</v>
      </c>
      <c r="K18" s="73">
        <v>0</v>
      </c>
      <c r="L18" s="73">
        <v>0</v>
      </c>
      <c r="M18" s="73">
        <v>0</v>
      </c>
      <c r="N18" s="73">
        <v>0</v>
      </c>
      <c r="P18" s="73">
        <f t="shared" si="2"/>
        <v>0</v>
      </c>
      <c r="Q18" s="73">
        <f t="shared" si="3"/>
        <v>0</v>
      </c>
      <c r="R18" s="73">
        <f t="shared" si="4"/>
        <v>0</v>
      </c>
      <c r="S18" s="73">
        <f t="shared" si="5"/>
        <v>0</v>
      </c>
      <c r="T18" s="73">
        <f t="shared" si="6"/>
        <v>0</v>
      </c>
      <c r="U18" s="73">
        <f t="shared" si="7"/>
        <v>0</v>
      </c>
      <c r="V18" s="73">
        <f t="shared" si="8"/>
        <v>0</v>
      </c>
      <c r="W18" s="73">
        <f t="shared" si="9"/>
        <v>0</v>
      </c>
      <c r="X18" s="73">
        <f t="shared" si="10"/>
        <v>0</v>
      </c>
      <c r="Y18" s="73">
        <f t="shared" si="11"/>
        <v>0</v>
      </c>
      <c r="Z18" s="73">
        <f t="shared" si="12"/>
        <v>0</v>
      </c>
    </row>
    <row r="19" spans="1:26" hidden="1">
      <c r="A19" s="63">
        <f t="shared" si="13"/>
        <v>36905</v>
      </c>
      <c r="B19" s="65" t="str">
        <f>INDEX('Master Data'!$A$2:$B$8,MATCH(WEEKDAY('RAC V@r Total'!A19,3),'Master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3">
        <v>0</v>
      </c>
      <c r="L19" s="73">
        <v>0</v>
      </c>
      <c r="M19" s="73">
        <v>0</v>
      </c>
      <c r="N19" s="73">
        <v>0</v>
      </c>
      <c r="P19" s="73">
        <f t="shared" si="2"/>
        <v>0</v>
      </c>
      <c r="Q19" s="73">
        <f t="shared" si="3"/>
        <v>0</v>
      </c>
      <c r="R19" s="73">
        <f t="shared" si="4"/>
        <v>0</v>
      </c>
      <c r="S19" s="73">
        <f t="shared" si="5"/>
        <v>0</v>
      </c>
      <c r="T19" s="73">
        <f t="shared" si="6"/>
        <v>0</v>
      </c>
      <c r="U19" s="73">
        <f t="shared" si="7"/>
        <v>0</v>
      </c>
      <c r="V19" s="73">
        <f t="shared" si="8"/>
        <v>0</v>
      </c>
      <c r="W19" s="73">
        <f t="shared" si="9"/>
        <v>0</v>
      </c>
      <c r="X19" s="73">
        <f t="shared" si="10"/>
        <v>0</v>
      </c>
      <c r="Y19" s="73">
        <f t="shared" si="11"/>
        <v>0</v>
      </c>
      <c r="Z19" s="73">
        <f t="shared" si="12"/>
        <v>0</v>
      </c>
    </row>
    <row r="20" spans="1:26" hidden="1">
      <c r="A20" s="63">
        <f t="shared" si="13"/>
        <v>36906</v>
      </c>
      <c r="B20" s="65" t="str">
        <f>INDEX('Master Data'!$A$2:$B$8,MATCH(WEEKDAY('RAC V@r Total'!A20,3),'Master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H20" s="73">
        <v>0</v>
      </c>
      <c r="I20" s="73">
        <v>0</v>
      </c>
      <c r="J20" s="73">
        <v>0</v>
      </c>
      <c r="K20" s="73">
        <v>0</v>
      </c>
      <c r="L20" s="73">
        <v>0</v>
      </c>
      <c r="M20" s="73">
        <v>0</v>
      </c>
      <c r="N20" s="73">
        <v>0</v>
      </c>
      <c r="P20" s="73">
        <f t="shared" si="2"/>
        <v>0</v>
      </c>
      <c r="Q20" s="73">
        <f t="shared" si="3"/>
        <v>0</v>
      </c>
      <c r="R20" s="73">
        <f t="shared" si="4"/>
        <v>0</v>
      </c>
      <c r="S20" s="73">
        <f t="shared" si="5"/>
        <v>0</v>
      </c>
      <c r="T20" s="73">
        <f t="shared" si="6"/>
        <v>0</v>
      </c>
      <c r="U20" s="73">
        <f t="shared" si="7"/>
        <v>0</v>
      </c>
      <c r="V20" s="73">
        <f t="shared" si="8"/>
        <v>0</v>
      </c>
      <c r="W20" s="73">
        <f t="shared" si="9"/>
        <v>0</v>
      </c>
      <c r="X20" s="73">
        <f t="shared" si="10"/>
        <v>0</v>
      </c>
      <c r="Y20" s="73">
        <f t="shared" si="11"/>
        <v>0</v>
      </c>
      <c r="Z20" s="73">
        <f t="shared" si="12"/>
        <v>0</v>
      </c>
    </row>
    <row r="21" spans="1:26" hidden="1">
      <c r="A21" s="63">
        <f t="shared" si="13"/>
        <v>36907</v>
      </c>
      <c r="B21" s="65" t="str">
        <f>INDEX('Master Data'!$A$2:$B$8,MATCH(WEEKDAY('RAC V@r Total'!A21,3),'Master Data'!$A$2:$A$8,0),2)</f>
        <v>T</v>
      </c>
      <c r="D21" s="73">
        <v>-169622</v>
      </c>
      <c r="E21" s="73">
        <v>0</v>
      </c>
      <c r="F21" s="73">
        <v>-396408</v>
      </c>
      <c r="G21" s="73">
        <v>-25017</v>
      </c>
      <c r="H21" s="73">
        <v>-47184</v>
      </c>
      <c r="I21" s="73">
        <v>-429522</v>
      </c>
      <c r="J21" s="73">
        <v>-50607</v>
      </c>
      <c r="K21" s="73">
        <v>-154765</v>
      </c>
      <c r="L21" s="73">
        <v>0</v>
      </c>
      <c r="M21" s="73">
        <v>-410100</v>
      </c>
      <c r="N21" s="73">
        <v>-388825</v>
      </c>
      <c r="P21" s="73">
        <f t="shared" si="2"/>
        <v>169.62200000000001</v>
      </c>
      <c r="Q21" s="73">
        <f t="shared" si="3"/>
        <v>0</v>
      </c>
      <c r="R21" s="73">
        <f t="shared" si="4"/>
        <v>396.40800000000002</v>
      </c>
      <c r="S21" s="73">
        <f t="shared" si="5"/>
        <v>25.016999999999999</v>
      </c>
      <c r="T21" s="73">
        <f t="shared" si="6"/>
        <v>47.183999999999997</v>
      </c>
      <c r="U21" s="73">
        <f t="shared" si="7"/>
        <v>429.52199999999999</v>
      </c>
      <c r="V21" s="73">
        <f t="shared" si="8"/>
        <v>50.606999999999999</v>
      </c>
      <c r="W21" s="73">
        <f t="shared" si="9"/>
        <v>154.76499999999999</v>
      </c>
      <c r="X21" s="73">
        <f t="shared" si="10"/>
        <v>0</v>
      </c>
      <c r="Y21" s="73">
        <f t="shared" si="11"/>
        <v>410.1</v>
      </c>
      <c r="Z21" s="73">
        <f t="shared" si="12"/>
        <v>388.82499999999999</v>
      </c>
    </row>
    <row r="22" spans="1:26" hidden="1">
      <c r="A22" s="63">
        <f t="shared" si="13"/>
        <v>36908</v>
      </c>
      <c r="B22" s="65" t="str">
        <f>INDEX('Master Data'!$A$2:$B$8,MATCH(WEEKDAY('RAC V@r Total'!A22,3),'Master Data'!$A$2:$A$8,0),2)</f>
        <v>W</v>
      </c>
      <c r="D22" s="73">
        <v>-313773</v>
      </c>
      <c r="E22" s="73">
        <v>0</v>
      </c>
      <c r="F22" s="73">
        <v>-400860</v>
      </c>
      <c r="G22" s="73">
        <v>-24120</v>
      </c>
      <c r="H22" s="73">
        <v>-47443</v>
      </c>
      <c r="I22" s="73">
        <v>-526143</v>
      </c>
      <c r="J22" s="73">
        <v>-50662</v>
      </c>
      <c r="K22" s="73">
        <v>-296727</v>
      </c>
      <c r="L22" s="73">
        <v>0</v>
      </c>
      <c r="M22" s="73">
        <v>-403282</v>
      </c>
      <c r="N22" s="73">
        <v>-481369</v>
      </c>
      <c r="P22" s="73">
        <f t="shared" si="2"/>
        <v>313.77300000000002</v>
      </c>
      <c r="Q22" s="73">
        <f t="shared" si="3"/>
        <v>0</v>
      </c>
      <c r="R22" s="73">
        <f t="shared" si="4"/>
        <v>400.86</v>
      </c>
      <c r="S22" s="73">
        <f t="shared" si="5"/>
        <v>24.12</v>
      </c>
      <c r="T22" s="73">
        <f t="shared" si="6"/>
        <v>47.442999999999998</v>
      </c>
      <c r="U22" s="73">
        <f t="shared" si="7"/>
        <v>526.14300000000003</v>
      </c>
      <c r="V22" s="73">
        <f t="shared" si="8"/>
        <v>50.661999999999999</v>
      </c>
      <c r="W22" s="73">
        <f t="shared" si="9"/>
        <v>296.72699999999998</v>
      </c>
      <c r="X22" s="73">
        <f t="shared" si="10"/>
        <v>0</v>
      </c>
      <c r="Y22" s="73">
        <f t="shared" si="11"/>
        <v>403.28199999999998</v>
      </c>
      <c r="Z22" s="73">
        <f t="shared" si="12"/>
        <v>481.36900000000003</v>
      </c>
    </row>
    <row r="23" spans="1:26" hidden="1">
      <c r="A23" s="63">
        <f t="shared" si="13"/>
        <v>36909</v>
      </c>
      <c r="B23" s="65" t="str">
        <f>INDEX('Master Data'!$A$2:$B$8,MATCH(WEEKDAY('RAC V@r Total'!A23,3),'Master Data'!$A$2:$A$8,0),2)</f>
        <v>Th</v>
      </c>
      <c r="D23" s="73">
        <v>-313935</v>
      </c>
      <c r="E23" s="73">
        <v>0</v>
      </c>
      <c r="F23" s="73">
        <v>-401306</v>
      </c>
      <c r="G23" s="73">
        <v>-23251</v>
      </c>
      <c r="H23" s="73">
        <v>-47456</v>
      </c>
      <c r="I23" s="73">
        <v>-526708</v>
      </c>
      <c r="J23" s="73">
        <v>-50270</v>
      </c>
      <c r="K23" s="73">
        <v>-296788</v>
      </c>
      <c r="L23" s="73">
        <v>0</v>
      </c>
      <c r="M23" s="73">
        <v>-404656</v>
      </c>
      <c r="N23" s="73">
        <v>-481970</v>
      </c>
      <c r="P23" s="73">
        <f t="shared" si="2"/>
        <v>313.935</v>
      </c>
      <c r="Q23" s="73">
        <f t="shared" si="3"/>
        <v>0</v>
      </c>
      <c r="R23" s="73">
        <f t="shared" si="4"/>
        <v>401.30599999999998</v>
      </c>
      <c r="S23" s="73">
        <f t="shared" si="5"/>
        <v>23.251000000000001</v>
      </c>
      <c r="T23" s="73">
        <f t="shared" si="6"/>
        <v>47.456000000000003</v>
      </c>
      <c r="U23" s="73">
        <f t="shared" si="7"/>
        <v>526.70799999999997</v>
      </c>
      <c r="V23" s="73">
        <f t="shared" si="8"/>
        <v>50.27</v>
      </c>
      <c r="W23" s="73">
        <f t="shared" si="9"/>
        <v>296.78800000000001</v>
      </c>
      <c r="X23" s="73">
        <f t="shared" si="10"/>
        <v>0</v>
      </c>
      <c r="Y23" s="73">
        <f t="shared" si="11"/>
        <v>404.65600000000001</v>
      </c>
      <c r="Z23" s="73">
        <f t="shared" si="12"/>
        <v>481.97</v>
      </c>
    </row>
    <row r="24" spans="1:26" hidden="1">
      <c r="A24" s="63">
        <f t="shared" si="13"/>
        <v>36910</v>
      </c>
      <c r="B24" s="65" t="str">
        <f>INDEX('Master Data'!$A$2:$B$8,MATCH(WEEKDAY('RAC V@r Total'!A24,3),'Master Data'!$A$2:$A$8,0),2)</f>
        <v>F</v>
      </c>
      <c r="D24" s="73">
        <v>-314257</v>
      </c>
      <c r="E24" s="73">
        <v>0</v>
      </c>
      <c r="F24" s="73">
        <v>-401719</v>
      </c>
      <c r="G24" s="73">
        <v>-22445</v>
      </c>
      <c r="H24" s="73">
        <v>-47469</v>
      </c>
      <c r="I24" s="73">
        <v>-527270</v>
      </c>
      <c r="J24" s="73">
        <v>-50159</v>
      </c>
      <c r="K24" s="73">
        <v>-297002</v>
      </c>
      <c r="L24" s="73">
        <v>0</v>
      </c>
      <c r="M24" s="73">
        <v>-418619</v>
      </c>
      <c r="N24" s="73">
        <v>-482692</v>
      </c>
      <c r="P24" s="73">
        <f t="shared" si="2"/>
        <v>314.25700000000001</v>
      </c>
      <c r="Q24" s="73">
        <f t="shared" si="3"/>
        <v>0</v>
      </c>
      <c r="R24" s="73">
        <f t="shared" si="4"/>
        <v>401.71899999999999</v>
      </c>
      <c r="S24" s="73">
        <f t="shared" si="5"/>
        <v>22.445</v>
      </c>
      <c r="T24" s="73">
        <f t="shared" si="6"/>
        <v>47.469000000000001</v>
      </c>
      <c r="U24" s="73">
        <f t="shared" si="7"/>
        <v>527.27</v>
      </c>
      <c r="V24" s="73">
        <f t="shared" si="8"/>
        <v>50.158999999999999</v>
      </c>
      <c r="W24" s="73">
        <f t="shared" si="9"/>
        <v>297.00200000000001</v>
      </c>
      <c r="X24" s="73">
        <f t="shared" si="10"/>
        <v>0</v>
      </c>
      <c r="Y24" s="73">
        <f t="shared" si="11"/>
        <v>418.61900000000003</v>
      </c>
      <c r="Z24" s="73">
        <f t="shared" si="12"/>
        <v>482.69200000000001</v>
      </c>
    </row>
    <row r="25" spans="1:26" hidden="1">
      <c r="A25" s="63">
        <f t="shared" si="13"/>
        <v>36911</v>
      </c>
      <c r="B25" s="65" t="str">
        <f>INDEX('Master Data'!$A$2:$B$8,MATCH(WEEKDAY('RAC V@r Total'!A25,3),'Master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H25" s="73">
        <v>0</v>
      </c>
      <c r="I25" s="73">
        <v>0</v>
      </c>
      <c r="J25" s="73">
        <v>0</v>
      </c>
      <c r="K25" s="73">
        <v>0</v>
      </c>
      <c r="L25" s="73">
        <v>0</v>
      </c>
      <c r="M25" s="73">
        <v>0</v>
      </c>
      <c r="N25" s="73">
        <v>0</v>
      </c>
      <c r="P25" s="73">
        <f t="shared" si="2"/>
        <v>0</v>
      </c>
      <c r="Q25" s="73">
        <f t="shared" si="3"/>
        <v>0</v>
      </c>
      <c r="R25" s="73">
        <f t="shared" si="4"/>
        <v>0</v>
      </c>
      <c r="S25" s="73">
        <f t="shared" si="5"/>
        <v>0</v>
      </c>
      <c r="T25" s="73">
        <f t="shared" si="6"/>
        <v>0</v>
      </c>
      <c r="U25" s="73">
        <f t="shared" si="7"/>
        <v>0</v>
      </c>
      <c r="V25" s="73">
        <f t="shared" si="8"/>
        <v>0</v>
      </c>
      <c r="W25" s="73">
        <f t="shared" si="9"/>
        <v>0</v>
      </c>
      <c r="X25" s="73">
        <f t="shared" si="10"/>
        <v>0</v>
      </c>
      <c r="Y25" s="73">
        <f t="shared" si="11"/>
        <v>0</v>
      </c>
      <c r="Z25" s="73">
        <f t="shared" si="12"/>
        <v>0</v>
      </c>
    </row>
    <row r="26" spans="1:26" hidden="1">
      <c r="A26" s="63">
        <f t="shared" si="13"/>
        <v>36912</v>
      </c>
      <c r="B26" s="65" t="str">
        <f>INDEX('Master Data'!$A$2:$B$8,MATCH(WEEKDAY('RAC V@r Total'!A26,3),'Master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H26" s="73">
        <v>0</v>
      </c>
      <c r="I26" s="73">
        <v>0</v>
      </c>
      <c r="J26" s="73">
        <v>0</v>
      </c>
      <c r="K26" s="73">
        <v>0</v>
      </c>
      <c r="L26" s="73">
        <v>0</v>
      </c>
      <c r="M26" s="73">
        <v>0</v>
      </c>
      <c r="N26" s="73">
        <v>0</v>
      </c>
      <c r="P26" s="73">
        <f t="shared" si="2"/>
        <v>0</v>
      </c>
      <c r="Q26" s="73">
        <f t="shared" si="3"/>
        <v>0</v>
      </c>
      <c r="R26" s="73">
        <f t="shared" si="4"/>
        <v>0</v>
      </c>
      <c r="S26" s="73">
        <f t="shared" si="5"/>
        <v>0</v>
      </c>
      <c r="T26" s="73">
        <f t="shared" si="6"/>
        <v>0</v>
      </c>
      <c r="U26" s="73">
        <f t="shared" si="7"/>
        <v>0</v>
      </c>
      <c r="V26" s="73">
        <f t="shared" si="8"/>
        <v>0</v>
      </c>
      <c r="W26" s="73">
        <f t="shared" si="9"/>
        <v>0</v>
      </c>
      <c r="X26" s="73">
        <f t="shared" si="10"/>
        <v>0</v>
      </c>
      <c r="Y26" s="73">
        <f t="shared" si="11"/>
        <v>0</v>
      </c>
      <c r="Z26" s="73">
        <f t="shared" si="12"/>
        <v>0</v>
      </c>
    </row>
    <row r="27" spans="1:26" hidden="1">
      <c r="A27" s="63">
        <f t="shared" si="13"/>
        <v>36913</v>
      </c>
      <c r="B27" s="65" t="str">
        <f>INDEX('Master Data'!$A$2:$B$8,MATCH(WEEKDAY('RAC V@r Total'!A27,3),'Master Data'!$A$2:$A$8,0),2)</f>
        <v>M</v>
      </c>
      <c r="D27" s="73">
        <v>-314743</v>
      </c>
      <c r="E27" s="73">
        <v>0</v>
      </c>
      <c r="F27" s="73">
        <v>-400569</v>
      </c>
      <c r="G27" s="73">
        <v>-19840</v>
      </c>
      <c r="H27" s="73">
        <v>-47362</v>
      </c>
      <c r="I27" s="73">
        <v>-526004</v>
      </c>
      <c r="J27" s="73">
        <v>-49569</v>
      </c>
      <c r="K27" s="73">
        <v>-299563</v>
      </c>
      <c r="L27" s="73">
        <v>0</v>
      </c>
      <c r="M27" s="73">
        <v>-409944</v>
      </c>
      <c r="N27" s="73">
        <v>-482746</v>
      </c>
      <c r="P27" s="73">
        <f t="shared" si="2"/>
        <v>314.74299999999999</v>
      </c>
      <c r="Q27" s="73">
        <f t="shared" si="3"/>
        <v>0</v>
      </c>
      <c r="R27" s="73">
        <f t="shared" si="4"/>
        <v>400.56900000000002</v>
      </c>
      <c r="S27" s="73">
        <f t="shared" si="5"/>
        <v>19.84</v>
      </c>
      <c r="T27" s="73">
        <f t="shared" si="6"/>
        <v>47.362000000000002</v>
      </c>
      <c r="U27" s="73">
        <f t="shared" si="7"/>
        <v>526.00400000000002</v>
      </c>
      <c r="V27" s="73">
        <f t="shared" si="8"/>
        <v>49.569000000000003</v>
      </c>
      <c r="W27" s="73">
        <f t="shared" si="9"/>
        <v>299.56299999999999</v>
      </c>
      <c r="X27" s="73">
        <f t="shared" si="10"/>
        <v>0</v>
      </c>
      <c r="Y27" s="73">
        <f t="shared" si="11"/>
        <v>409.94400000000002</v>
      </c>
      <c r="Z27" s="73">
        <f t="shared" si="12"/>
        <v>482.74599999999998</v>
      </c>
    </row>
    <row r="28" spans="1:26" hidden="1">
      <c r="A28" s="63">
        <f t="shared" si="13"/>
        <v>36914</v>
      </c>
      <c r="B28" s="65" t="str">
        <f>INDEX('Master Data'!$A$2:$B$8,MATCH(WEEKDAY('RAC V@r Total'!A28,3),'Master Data'!$A$2:$A$8,0),2)</f>
        <v>T</v>
      </c>
      <c r="D28" s="73">
        <v>-315549</v>
      </c>
      <c r="E28" s="73">
        <v>0</v>
      </c>
      <c r="F28" s="73">
        <v>-397658</v>
      </c>
      <c r="G28" s="73">
        <v>-18926</v>
      </c>
      <c r="H28" s="73">
        <v>-47223</v>
      </c>
      <c r="I28" s="73">
        <v>-524726</v>
      </c>
      <c r="J28" s="73">
        <v>-49118</v>
      </c>
      <c r="K28" s="73">
        <v>-301071</v>
      </c>
      <c r="L28" s="73">
        <v>0</v>
      </c>
      <c r="M28" s="73">
        <v>-410093</v>
      </c>
      <c r="N28" s="73">
        <v>-482102</v>
      </c>
      <c r="P28" s="73">
        <f t="shared" si="2"/>
        <v>315.54899999999998</v>
      </c>
      <c r="Q28" s="73">
        <f t="shared" si="3"/>
        <v>0</v>
      </c>
      <c r="R28" s="73">
        <f t="shared" si="4"/>
        <v>397.65800000000002</v>
      </c>
      <c r="S28" s="73">
        <f t="shared" si="5"/>
        <v>18.925999999999998</v>
      </c>
      <c r="T28" s="73">
        <f t="shared" si="6"/>
        <v>47.222999999999999</v>
      </c>
      <c r="U28" s="73">
        <f t="shared" si="7"/>
        <v>524.726</v>
      </c>
      <c r="V28" s="73">
        <f t="shared" si="8"/>
        <v>49.118000000000002</v>
      </c>
      <c r="W28" s="73">
        <f t="shared" si="9"/>
        <v>301.07100000000003</v>
      </c>
      <c r="X28" s="73">
        <f t="shared" si="10"/>
        <v>0</v>
      </c>
      <c r="Y28" s="73">
        <f t="shared" si="11"/>
        <v>410.09300000000002</v>
      </c>
      <c r="Z28" s="73">
        <f t="shared" si="12"/>
        <v>482.10199999999998</v>
      </c>
    </row>
    <row r="29" spans="1:26" hidden="1">
      <c r="A29" s="63">
        <f t="shared" si="13"/>
        <v>36915</v>
      </c>
      <c r="B29" s="65" t="str">
        <f>INDEX('Master Data'!$A$2:$B$8,MATCH(WEEKDAY('RAC V@r Total'!A29,3),'Master Data'!$A$2:$A$8,0),2)</f>
        <v>W</v>
      </c>
      <c r="D29" s="73">
        <v>-316999</v>
      </c>
      <c r="E29" s="73">
        <v>0</v>
      </c>
      <c r="F29" s="73">
        <v>-397760</v>
      </c>
      <c r="G29" s="73">
        <v>-18008</v>
      </c>
      <c r="H29" s="73">
        <v>-47218</v>
      </c>
      <c r="I29" s="73">
        <v>-526685</v>
      </c>
      <c r="J29" s="73">
        <v>-48855</v>
      </c>
      <c r="K29" s="73">
        <v>-302631</v>
      </c>
      <c r="L29" s="73">
        <v>0</v>
      </c>
      <c r="M29" s="73">
        <v>-406098</v>
      </c>
      <c r="N29" s="73">
        <v>-485643</v>
      </c>
      <c r="P29" s="73">
        <f t="shared" si="2"/>
        <v>316.99900000000002</v>
      </c>
      <c r="Q29" s="73">
        <f t="shared" si="3"/>
        <v>0</v>
      </c>
      <c r="R29" s="73">
        <f t="shared" si="4"/>
        <v>397.76</v>
      </c>
      <c r="S29" s="73">
        <f t="shared" si="5"/>
        <v>18.007999999999999</v>
      </c>
      <c r="T29" s="73">
        <f t="shared" si="6"/>
        <v>47.218000000000004</v>
      </c>
      <c r="U29" s="73">
        <f t="shared" si="7"/>
        <v>526.68499999999995</v>
      </c>
      <c r="V29" s="73">
        <f t="shared" si="8"/>
        <v>48.854999999999997</v>
      </c>
      <c r="W29" s="73">
        <f t="shared" si="9"/>
        <v>302.63099999999997</v>
      </c>
      <c r="X29" s="73">
        <f t="shared" si="10"/>
        <v>0</v>
      </c>
      <c r="Y29" s="73">
        <f t="shared" si="11"/>
        <v>406.09800000000001</v>
      </c>
      <c r="Z29" s="73">
        <f t="shared" si="12"/>
        <v>485.64299999999997</v>
      </c>
    </row>
    <row r="30" spans="1:26" hidden="1">
      <c r="A30" s="63">
        <f t="shared" si="13"/>
        <v>36916</v>
      </c>
      <c r="B30" s="65" t="str">
        <f>INDEX('Master Data'!$A$2:$B$8,MATCH(WEEKDAY('RAC V@r Total'!A30,3),'Master Data'!$A$2:$A$8,0),2)</f>
        <v>Th</v>
      </c>
      <c r="D30" s="73">
        <v>-317162</v>
      </c>
      <c r="E30" s="73">
        <v>0</v>
      </c>
      <c r="F30" s="73">
        <v>-400911</v>
      </c>
      <c r="G30" s="73">
        <v>-17091</v>
      </c>
      <c r="H30" s="73">
        <v>-47376</v>
      </c>
      <c r="I30" s="73">
        <v>-527870</v>
      </c>
      <c r="J30" s="73">
        <v>-48847</v>
      </c>
      <c r="K30" s="73">
        <v>-302933</v>
      </c>
      <c r="L30" s="73">
        <v>0</v>
      </c>
      <c r="M30" s="73">
        <v>-411374</v>
      </c>
      <c r="N30" s="73">
        <v>-487234</v>
      </c>
      <c r="P30" s="73">
        <f t="shared" si="2"/>
        <v>317.16199999999998</v>
      </c>
      <c r="Q30" s="73">
        <f t="shared" si="3"/>
        <v>0</v>
      </c>
      <c r="R30" s="73">
        <f t="shared" si="4"/>
        <v>400.911</v>
      </c>
      <c r="S30" s="73">
        <f t="shared" si="5"/>
        <v>17.091000000000001</v>
      </c>
      <c r="T30" s="73">
        <f t="shared" si="6"/>
        <v>47.375999999999998</v>
      </c>
      <c r="U30" s="73">
        <f t="shared" si="7"/>
        <v>527.87</v>
      </c>
      <c r="V30" s="73">
        <f t="shared" si="8"/>
        <v>48.847000000000001</v>
      </c>
      <c r="W30" s="73">
        <f t="shared" si="9"/>
        <v>302.93299999999999</v>
      </c>
      <c r="X30" s="73">
        <f t="shared" si="10"/>
        <v>0</v>
      </c>
      <c r="Y30" s="73">
        <f t="shared" si="11"/>
        <v>411.37400000000002</v>
      </c>
      <c r="Z30" s="73">
        <f t="shared" si="12"/>
        <v>487.23399999999998</v>
      </c>
    </row>
    <row r="31" spans="1:26" hidden="1">
      <c r="A31" s="63">
        <f t="shared" si="13"/>
        <v>36917</v>
      </c>
      <c r="B31" s="65" t="str">
        <f>INDEX('Master Data'!$A$2:$B$8,MATCH(WEEKDAY('RAC V@r Total'!A31,3),'Master Data'!$A$2:$A$8,0),2)</f>
        <v>F</v>
      </c>
      <c r="D31" s="73">
        <v>-318051</v>
      </c>
      <c r="E31" s="73">
        <v>0</v>
      </c>
      <c r="F31" s="73">
        <v>-401044</v>
      </c>
      <c r="G31" s="73">
        <v>-16272</v>
      </c>
      <c r="H31" s="73">
        <v>-47374</v>
      </c>
      <c r="I31" s="73">
        <v>-529089</v>
      </c>
      <c r="J31" s="73">
        <v>-48705</v>
      </c>
      <c r="K31" s="73">
        <v>-304457</v>
      </c>
      <c r="L31" s="73">
        <v>0</v>
      </c>
      <c r="M31" s="73">
        <v>-412923</v>
      </c>
      <c r="N31" s="73">
        <v>-489865</v>
      </c>
      <c r="P31" s="73">
        <f t="shared" si="2"/>
        <v>318.05099999999999</v>
      </c>
      <c r="Q31" s="73">
        <f t="shared" si="3"/>
        <v>0</v>
      </c>
      <c r="R31" s="73">
        <f t="shared" si="4"/>
        <v>401.04399999999998</v>
      </c>
      <c r="S31" s="73">
        <f t="shared" si="5"/>
        <v>16.271999999999998</v>
      </c>
      <c r="T31" s="73">
        <f t="shared" si="6"/>
        <v>47.374000000000002</v>
      </c>
      <c r="U31" s="73">
        <f t="shared" si="7"/>
        <v>529.08900000000006</v>
      </c>
      <c r="V31" s="73">
        <f t="shared" si="8"/>
        <v>48.704999999999998</v>
      </c>
      <c r="W31" s="73">
        <f t="shared" si="9"/>
        <v>304.45699999999999</v>
      </c>
      <c r="X31" s="73">
        <f t="shared" si="10"/>
        <v>0</v>
      </c>
      <c r="Y31" s="73">
        <f t="shared" si="11"/>
        <v>412.923</v>
      </c>
      <c r="Z31" s="73">
        <f t="shared" si="12"/>
        <v>489.86500000000001</v>
      </c>
    </row>
    <row r="32" spans="1:26" hidden="1">
      <c r="A32" s="63">
        <f t="shared" si="13"/>
        <v>36918</v>
      </c>
      <c r="B32" s="65" t="str">
        <f>INDEX('Master Data'!$A$2:$B$8,MATCH(WEEKDAY('RAC V@r Total'!A32,3),'Master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H32" s="73">
        <v>0</v>
      </c>
      <c r="I32" s="73">
        <v>0</v>
      </c>
      <c r="J32" s="73">
        <v>0</v>
      </c>
      <c r="K32" s="73">
        <v>0</v>
      </c>
      <c r="L32" s="73">
        <v>0</v>
      </c>
      <c r="M32" s="73">
        <v>0</v>
      </c>
      <c r="N32" s="73">
        <v>0</v>
      </c>
      <c r="P32" s="73">
        <f t="shared" si="2"/>
        <v>0</v>
      </c>
      <c r="Q32" s="73">
        <f t="shared" si="3"/>
        <v>0</v>
      </c>
      <c r="R32" s="73">
        <f t="shared" si="4"/>
        <v>0</v>
      </c>
      <c r="S32" s="73">
        <f t="shared" si="5"/>
        <v>0</v>
      </c>
      <c r="T32" s="73">
        <f t="shared" si="6"/>
        <v>0</v>
      </c>
      <c r="U32" s="73">
        <f t="shared" si="7"/>
        <v>0</v>
      </c>
      <c r="V32" s="73">
        <f t="shared" si="8"/>
        <v>0</v>
      </c>
      <c r="W32" s="73">
        <f t="shared" si="9"/>
        <v>0</v>
      </c>
      <c r="X32" s="73">
        <f t="shared" si="10"/>
        <v>0</v>
      </c>
      <c r="Y32" s="73">
        <f t="shared" si="11"/>
        <v>0</v>
      </c>
      <c r="Z32" s="73">
        <f t="shared" si="12"/>
        <v>0</v>
      </c>
    </row>
    <row r="33" spans="1:26" hidden="1">
      <c r="A33" s="63">
        <f t="shared" si="13"/>
        <v>36919</v>
      </c>
      <c r="B33" s="65" t="str">
        <f>INDEX('Master Data'!$A$2:$B$8,MATCH(WEEKDAY('RAC V@r Total'!A33,3),'Master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H33" s="73">
        <v>0</v>
      </c>
      <c r="I33" s="73">
        <v>0</v>
      </c>
      <c r="J33" s="73">
        <v>0</v>
      </c>
      <c r="K33" s="73">
        <v>0</v>
      </c>
      <c r="L33" s="73">
        <v>0</v>
      </c>
      <c r="M33" s="73">
        <v>0</v>
      </c>
      <c r="N33" s="73">
        <v>0</v>
      </c>
      <c r="P33" s="73">
        <f t="shared" si="2"/>
        <v>0</v>
      </c>
      <c r="Q33" s="73">
        <f t="shared" si="3"/>
        <v>0</v>
      </c>
      <c r="R33" s="73">
        <f t="shared" si="4"/>
        <v>0</v>
      </c>
      <c r="S33" s="73">
        <f t="shared" si="5"/>
        <v>0</v>
      </c>
      <c r="T33" s="73">
        <f t="shared" si="6"/>
        <v>0</v>
      </c>
      <c r="U33" s="73">
        <f t="shared" si="7"/>
        <v>0</v>
      </c>
      <c r="V33" s="73">
        <f t="shared" si="8"/>
        <v>0</v>
      </c>
      <c r="W33" s="73">
        <f t="shared" si="9"/>
        <v>0</v>
      </c>
      <c r="X33" s="73">
        <f t="shared" si="10"/>
        <v>0</v>
      </c>
      <c r="Y33" s="73">
        <f t="shared" si="11"/>
        <v>0</v>
      </c>
      <c r="Z33" s="73">
        <f t="shared" si="12"/>
        <v>0</v>
      </c>
    </row>
    <row r="34" spans="1:26" hidden="1">
      <c r="A34" s="63">
        <f t="shared" si="13"/>
        <v>36920</v>
      </c>
      <c r="B34" s="65" t="str">
        <f>INDEX('Master Data'!$A$2:$B$8,MATCH(WEEKDAY('RAC V@r Total'!A34,3),'Master Data'!$A$2:$A$8,0),2)</f>
        <v>M</v>
      </c>
      <c r="D34" s="73">
        <v>-318542</v>
      </c>
      <c r="E34" s="73">
        <v>0</v>
      </c>
      <c r="F34" s="73">
        <v>-401405</v>
      </c>
      <c r="G34" s="73">
        <v>-13931</v>
      </c>
      <c r="H34" s="73">
        <v>-47356</v>
      </c>
      <c r="I34" s="73">
        <v>-529837</v>
      </c>
      <c r="J34" s="73">
        <v>-47494</v>
      </c>
      <c r="K34" s="73">
        <v>-307411</v>
      </c>
      <c r="L34" s="73">
        <v>0</v>
      </c>
      <c r="M34" s="73">
        <v>-405725</v>
      </c>
      <c r="N34" s="73">
        <v>-494235</v>
      </c>
      <c r="P34" s="73">
        <f t="shared" si="2"/>
        <v>318.54199999999997</v>
      </c>
      <c r="Q34" s="73">
        <f t="shared" si="3"/>
        <v>0</v>
      </c>
      <c r="R34" s="73">
        <f t="shared" si="4"/>
        <v>401.40499999999997</v>
      </c>
      <c r="S34" s="73">
        <f t="shared" si="5"/>
        <v>13.930999999999999</v>
      </c>
      <c r="T34" s="73">
        <f t="shared" si="6"/>
        <v>47.356000000000002</v>
      </c>
      <c r="U34" s="73">
        <f t="shared" si="7"/>
        <v>529.83699999999999</v>
      </c>
      <c r="V34" s="73">
        <f t="shared" si="8"/>
        <v>47.494</v>
      </c>
      <c r="W34" s="73">
        <f t="shared" si="9"/>
        <v>307.411</v>
      </c>
      <c r="X34" s="73">
        <f t="shared" si="10"/>
        <v>0</v>
      </c>
      <c r="Y34" s="73">
        <f t="shared" si="11"/>
        <v>405.72500000000002</v>
      </c>
      <c r="Z34" s="73">
        <f t="shared" si="12"/>
        <v>494.23500000000001</v>
      </c>
    </row>
    <row r="35" spans="1:26" hidden="1">
      <c r="A35" s="63">
        <f t="shared" si="13"/>
        <v>36921</v>
      </c>
      <c r="B35" s="65" t="str">
        <f>INDEX('Master Data'!$A$2:$B$8,MATCH(WEEKDAY('RAC V@r Total'!A35,3),'Master Data'!$A$2:$A$8,0),2)</f>
        <v>T</v>
      </c>
      <c r="D35" s="73">
        <v>-317253</v>
      </c>
      <c r="E35" s="73">
        <v>0</v>
      </c>
      <c r="F35" s="73">
        <v>-406758</v>
      </c>
      <c r="G35" s="73">
        <v>-12991</v>
      </c>
      <c r="H35" s="73">
        <v>-47632</v>
      </c>
      <c r="I35" s="73">
        <v>-533541</v>
      </c>
      <c r="J35" s="73">
        <v>-47748</v>
      </c>
      <c r="K35" s="73">
        <v>-306225</v>
      </c>
      <c r="L35" s="73">
        <v>0</v>
      </c>
      <c r="M35" s="73">
        <v>-409300</v>
      </c>
      <c r="N35" s="73">
        <v>-493785</v>
      </c>
      <c r="P35" s="73">
        <f t="shared" si="2"/>
        <v>317.25299999999999</v>
      </c>
      <c r="Q35" s="73">
        <f t="shared" si="3"/>
        <v>0</v>
      </c>
      <c r="R35" s="73">
        <f t="shared" si="4"/>
        <v>406.75799999999998</v>
      </c>
      <c r="S35" s="73">
        <f t="shared" si="5"/>
        <v>12.991</v>
      </c>
      <c r="T35" s="73">
        <f t="shared" si="6"/>
        <v>47.631999999999998</v>
      </c>
      <c r="U35" s="73">
        <f t="shared" si="7"/>
        <v>533.54100000000005</v>
      </c>
      <c r="V35" s="73">
        <f t="shared" si="8"/>
        <v>47.747999999999998</v>
      </c>
      <c r="W35" s="73">
        <f t="shared" si="9"/>
        <v>306.22500000000002</v>
      </c>
      <c r="X35" s="73">
        <f t="shared" si="10"/>
        <v>0</v>
      </c>
      <c r="Y35" s="73">
        <f t="shared" si="11"/>
        <v>409.3</v>
      </c>
      <c r="Z35" s="73">
        <f t="shared" si="12"/>
        <v>493.78500000000003</v>
      </c>
    </row>
    <row r="36" spans="1:26">
      <c r="A36" s="63">
        <f t="shared" si="13"/>
        <v>36922</v>
      </c>
      <c r="B36" s="65" t="str">
        <f>INDEX('Master Data'!$A$2:$B$8,MATCH(WEEKDAY('RAC V@r Total'!A36,3),'Master Data'!$A$2:$A$8,0),2)</f>
        <v>W</v>
      </c>
      <c r="D36" s="73">
        <v>-317416</v>
      </c>
      <c r="E36" s="73">
        <v>0</v>
      </c>
      <c r="F36" s="73">
        <v>-413552</v>
      </c>
      <c r="G36" s="73">
        <v>-12158</v>
      </c>
      <c r="H36" s="73">
        <v>-46629</v>
      </c>
      <c r="I36" s="73">
        <v>-536653</v>
      </c>
      <c r="J36" s="73">
        <v>-45922</v>
      </c>
      <c r="K36" s="73">
        <v>-306459</v>
      </c>
      <c r="L36" s="73">
        <v>0</v>
      </c>
      <c r="M36" s="73">
        <v>-410004</v>
      </c>
      <c r="N36" s="73">
        <v>-495223</v>
      </c>
      <c r="P36" s="73">
        <f t="shared" si="2"/>
        <v>317.416</v>
      </c>
      <c r="Q36" s="73">
        <f t="shared" si="3"/>
        <v>0</v>
      </c>
      <c r="R36" s="73">
        <f t="shared" si="4"/>
        <v>413.55200000000002</v>
      </c>
      <c r="S36" s="73">
        <f t="shared" si="5"/>
        <v>12.157999999999999</v>
      </c>
      <c r="T36" s="73">
        <f t="shared" si="6"/>
        <v>46.628999999999998</v>
      </c>
      <c r="U36" s="73">
        <f t="shared" si="7"/>
        <v>536.65300000000002</v>
      </c>
      <c r="V36" s="73">
        <f t="shared" si="8"/>
        <v>45.921999999999997</v>
      </c>
      <c r="W36" s="73">
        <f t="shared" si="9"/>
        <v>306.459</v>
      </c>
      <c r="X36" s="73">
        <f t="shared" si="10"/>
        <v>0</v>
      </c>
      <c r="Y36" s="73">
        <f t="shared" si="11"/>
        <v>410.00400000000002</v>
      </c>
      <c r="Z36" s="73">
        <f t="shared" si="12"/>
        <v>495.22300000000001</v>
      </c>
    </row>
    <row r="37" spans="1:26" hidden="1">
      <c r="A37" s="63">
        <f t="shared" si="13"/>
        <v>36923</v>
      </c>
      <c r="B37" s="65" t="str">
        <f>INDEX('Master Data'!$A$2:$B$8,MATCH(WEEKDAY('RAC V@r Total'!A37,3),'Master Data'!$A$2:$A$8,0),2)</f>
        <v>Th</v>
      </c>
      <c r="D37" s="73">
        <v>-330919</v>
      </c>
      <c r="E37" s="73">
        <v>0</v>
      </c>
      <c r="F37" s="73">
        <v>-413490</v>
      </c>
      <c r="G37" s="73">
        <v>-12076</v>
      </c>
      <c r="H37" s="73">
        <v>-46301</v>
      </c>
      <c r="I37" s="73">
        <v>-548445</v>
      </c>
      <c r="J37" s="73">
        <v>-46605</v>
      </c>
      <c r="K37" s="73">
        <v>-321281</v>
      </c>
      <c r="L37" s="73">
        <v>0</v>
      </c>
      <c r="M37" s="73">
        <v>-424060</v>
      </c>
      <c r="N37" s="73">
        <v>-516463</v>
      </c>
      <c r="P37" s="73">
        <f t="shared" si="2"/>
        <v>330.91899999999998</v>
      </c>
      <c r="Q37" s="73">
        <f t="shared" si="3"/>
        <v>0</v>
      </c>
      <c r="R37" s="73">
        <f t="shared" si="4"/>
        <v>413.49</v>
      </c>
      <c r="S37" s="73">
        <f t="shared" si="5"/>
        <v>12.076000000000001</v>
      </c>
      <c r="T37" s="73">
        <f t="shared" si="6"/>
        <v>46.301000000000002</v>
      </c>
      <c r="U37" s="73">
        <f t="shared" si="7"/>
        <v>548.44500000000005</v>
      </c>
      <c r="V37" s="73">
        <f t="shared" si="8"/>
        <v>46.604999999999997</v>
      </c>
      <c r="W37" s="73">
        <f t="shared" si="9"/>
        <v>321.28100000000001</v>
      </c>
      <c r="X37" s="73">
        <f t="shared" si="10"/>
        <v>0</v>
      </c>
      <c r="Y37" s="73">
        <f t="shared" si="11"/>
        <v>424.06</v>
      </c>
      <c r="Z37" s="73">
        <f t="shared" si="12"/>
        <v>516.46299999999997</v>
      </c>
    </row>
    <row r="38" spans="1:26" hidden="1">
      <c r="A38" s="63">
        <f t="shared" si="13"/>
        <v>36924</v>
      </c>
      <c r="B38" s="65" t="str">
        <f>INDEX('Master Data'!$A$2:$B$8,MATCH(WEEKDAY('RAC V@r Total'!A38,3),'Master Data'!$A$2:$A$8,0),2)</f>
        <v>F</v>
      </c>
      <c r="D38" s="73">
        <v>-334423</v>
      </c>
      <c r="E38" s="73">
        <v>0</v>
      </c>
      <c r="F38" s="73">
        <v>-613823</v>
      </c>
      <c r="G38" s="73">
        <v>-12017</v>
      </c>
      <c r="H38" s="73">
        <v>-46043</v>
      </c>
      <c r="I38" s="73">
        <v>-720969</v>
      </c>
      <c r="J38" s="73">
        <v>-46361</v>
      </c>
      <c r="K38" s="73">
        <v>-325346</v>
      </c>
      <c r="L38" s="73">
        <v>0</v>
      </c>
      <c r="M38" s="73">
        <v>-421119</v>
      </c>
      <c r="N38" s="73">
        <f>-683512+182978</f>
        <v>-500534</v>
      </c>
      <c r="P38" s="73">
        <f t="shared" si="2"/>
        <v>334.423</v>
      </c>
      <c r="Q38" s="73">
        <f t="shared" si="3"/>
        <v>0</v>
      </c>
      <c r="R38" s="73">
        <f t="shared" si="4"/>
        <v>613.82299999999998</v>
      </c>
      <c r="S38" s="73">
        <f t="shared" si="5"/>
        <v>12.016999999999999</v>
      </c>
      <c r="T38" s="73">
        <f t="shared" si="6"/>
        <v>46.042999999999999</v>
      </c>
      <c r="U38" s="73">
        <f t="shared" si="7"/>
        <v>720.96900000000005</v>
      </c>
      <c r="V38" s="73">
        <f t="shared" si="8"/>
        <v>46.360999999999997</v>
      </c>
      <c r="W38" s="73">
        <f t="shared" si="9"/>
        <v>325.346</v>
      </c>
      <c r="X38" s="73">
        <f t="shared" si="10"/>
        <v>0</v>
      </c>
      <c r="Y38" s="73">
        <f t="shared" si="11"/>
        <v>421.11900000000003</v>
      </c>
      <c r="Z38" s="73">
        <f t="shared" si="12"/>
        <v>500.53399999999999</v>
      </c>
    </row>
    <row r="39" spans="1:26" hidden="1">
      <c r="A39" s="63">
        <f t="shared" si="13"/>
        <v>36925</v>
      </c>
      <c r="B39" s="65" t="str">
        <f>INDEX('Master Data'!$A$2:$B$8,MATCH(WEEKDAY('RAC V@r Total'!A39,3),'Master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H39" s="73">
        <v>0</v>
      </c>
      <c r="I39" s="73">
        <v>0</v>
      </c>
      <c r="J39" s="73">
        <v>0</v>
      </c>
      <c r="K39" s="73">
        <v>0</v>
      </c>
      <c r="L39" s="73">
        <v>0</v>
      </c>
      <c r="M39" s="73">
        <v>0</v>
      </c>
      <c r="N39" s="73">
        <v>0</v>
      </c>
      <c r="P39" s="73">
        <f t="shared" si="2"/>
        <v>0</v>
      </c>
      <c r="Q39" s="73">
        <f t="shared" si="3"/>
        <v>0</v>
      </c>
      <c r="R39" s="73">
        <f t="shared" si="4"/>
        <v>0</v>
      </c>
      <c r="S39" s="73">
        <f t="shared" si="5"/>
        <v>0</v>
      </c>
      <c r="T39" s="73">
        <f t="shared" si="6"/>
        <v>0</v>
      </c>
      <c r="U39" s="73">
        <f t="shared" si="7"/>
        <v>0</v>
      </c>
      <c r="V39" s="73">
        <f t="shared" si="8"/>
        <v>0</v>
      </c>
      <c r="W39" s="73">
        <f t="shared" si="9"/>
        <v>0</v>
      </c>
      <c r="X39" s="73">
        <f t="shared" si="10"/>
        <v>0</v>
      </c>
      <c r="Y39" s="73">
        <f t="shared" si="11"/>
        <v>0</v>
      </c>
      <c r="Z39" s="73">
        <f t="shared" si="12"/>
        <v>0</v>
      </c>
    </row>
    <row r="40" spans="1:26" hidden="1">
      <c r="A40" s="63">
        <f t="shared" si="13"/>
        <v>36926</v>
      </c>
      <c r="B40" s="65" t="str">
        <f>INDEX('Master Data'!$A$2:$B$8,MATCH(WEEKDAY('RAC V@r Total'!A40,3),'Master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H40" s="73">
        <v>0</v>
      </c>
      <c r="I40" s="73">
        <v>0</v>
      </c>
      <c r="J40" s="73">
        <v>0</v>
      </c>
      <c r="K40" s="73">
        <v>0</v>
      </c>
      <c r="L40" s="73">
        <v>0</v>
      </c>
      <c r="M40" s="73">
        <v>0</v>
      </c>
      <c r="N40" s="73">
        <v>0</v>
      </c>
      <c r="P40" s="73">
        <f t="shared" si="2"/>
        <v>0</v>
      </c>
      <c r="Q40" s="73">
        <f t="shared" si="3"/>
        <v>0</v>
      </c>
      <c r="R40" s="73">
        <f t="shared" si="4"/>
        <v>0</v>
      </c>
      <c r="S40" s="73">
        <f t="shared" si="5"/>
        <v>0</v>
      </c>
      <c r="T40" s="73">
        <f t="shared" si="6"/>
        <v>0</v>
      </c>
      <c r="U40" s="73">
        <f t="shared" si="7"/>
        <v>0</v>
      </c>
      <c r="V40" s="73">
        <f t="shared" si="8"/>
        <v>0</v>
      </c>
      <c r="W40" s="73">
        <f t="shared" si="9"/>
        <v>0</v>
      </c>
      <c r="X40" s="73">
        <f t="shared" si="10"/>
        <v>0</v>
      </c>
      <c r="Y40" s="73">
        <f t="shared" si="11"/>
        <v>0</v>
      </c>
      <c r="Z40" s="73">
        <f t="shared" si="12"/>
        <v>0</v>
      </c>
    </row>
    <row r="41" spans="1:26" hidden="1">
      <c r="A41" s="63">
        <f t="shared" si="13"/>
        <v>36927</v>
      </c>
      <c r="B41" s="65" t="str">
        <f>INDEX('Master Data'!$A$2:$B$8,MATCH(WEEKDAY('RAC V@r Total'!A41,3),'Master Data'!$A$2:$A$8,0),2)</f>
        <v>M</v>
      </c>
      <c r="D41" s="73">
        <v>-334423</v>
      </c>
      <c r="E41" s="73">
        <v>0</v>
      </c>
      <c r="F41" s="73">
        <v>-409275</v>
      </c>
      <c r="G41" s="73">
        <v>-11903</v>
      </c>
      <c r="H41" s="73">
        <v>-46005</v>
      </c>
      <c r="I41" s="73">
        <v>-447208</v>
      </c>
      <c r="J41" s="73">
        <v>-46406</v>
      </c>
      <c r="K41" s="73">
        <v>-325346</v>
      </c>
      <c r="L41" s="73">
        <v>0</v>
      </c>
      <c r="M41" s="73">
        <v>-421108</v>
      </c>
      <c r="N41" s="73">
        <v>-413692</v>
      </c>
      <c r="P41" s="73">
        <f t="shared" si="2"/>
        <v>334.423</v>
      </c>
      <c r="Q41" s="73">
        <f t="shared" si="3"/>
        <v>0</v>
      </c>
      <c r="R41" s="73">
        <f t="shared" si="4"/>
        <v>409.27499999999998</v>
      </c>
      <c r="S41" s="73">
        <f t="shared" si="5"/>
        <v>11.903</v>
      </c>
      <c r="T41" s="73">
        <f t="shared" si="6"/>
        <v>46.005000000000003</v>
      </c>
      <c r="U41" s="73">
        <f t="shared" si="7"/>
        <v>447.20800000000003</v>
      </c>
      <c r="V41" s="73">
        <f t="shared" si="8"/>
        <v>46.405999999999999</v>
      </c>
      <c r="W41" s="73">
        <f t="shared" si="9"/>
        <v>325.346</v>
      </c>
      <c r="X41" s="73">
        <f t="shared" si="10"/>
        <v>0</v>
      </c>
      <c r="Y41" s="73">
        <f t="shared" si="11"/>
        <v>421.108</v>
      </c>
      <c r="Z41" s="73">
        <f t="shared" si="12"/>
        <v>413.69200000000001</v>
      </c>
    </row>
    <row r="42" spans="1:26" hidden="1">
      <c r="A42" s="63">
        <f t="shared" si="13"/>
        <v>36928</v>
      </c>
      <c r="B42" s="65" t="str">
        <f>INDEX('Master Data'!$A$2:$B$8,MATCH(WEEKDAY('RAC V@r Total'!A42,3),'Master Data'!$A$2:$A$8,0),2)</f>
        <v>T</v>
      </c>
      <c r="D42" s="73">
        <v>-336724</v>
      </c>
      <c r="E42" s="73">
        <v>0</v>
      </c>
      <c r="F42" s="73">
        <v>-407280</v>
      </c>
      <c r="G42" s="73">
        <v>-11844</v>
      </c>
      <c r="H42" s="73">
        <v>-46011</v>
      </c>
      <c r="I42" s="73">
        <v>-551181</v>
      </c>
      <c r="J42" s="73">
        <v>-46553</v>
      </c>
      <c r="K42" s="73">
        <v>-327630</v>
      </c>
      <c r="L42" s="73">
        <v>0</v>
      </c>
      <c r="M42" s="73">
        <v>-419122</v>
      </c>
      <c r="N42" s="73">
        <v>-513581</v>
      </c>
      <c r="P42" s="73">
        <f t="shared" si="2"/>
        <v>336.72399999999999</v>
      </c>
      <c r="Q42" s="73">
        <f t="shared" si="3"/>
        <v>0</v>
      </c>
      <c r="R42" s="73">
        <f t="shared" si="4"/>
        <v>407.28</v>
      </c>
      <c r="S42" s="73">
        <f t="shared" si="5"/>
        <v>11.843999999999999</v>
      </c>
      <c r="T42" s="73">
        <f t="shared" si="6"/>
        <v>46.011000000000003</v>
      </c>
      <c r="U42" s="73">
        <f t="shared" si="7"/>
        <v>551.18100000000004</v>
      </c>
      <c r="V42" s="73">
        <f t="shared" si="8"/>
        <v>46.552999999999997</v>
      </c>
      <c r="W42" s="73">
        <f t="shared" si="9"/>
        <v>327.63</v>
      </c>
      <c r="X42" s="73">
        <f t="shared" si="10"/>
        <v>0</v>
      </c>
      <c r="Y42" s="73">
        <f t="shared" si="11"/>
        <v>419.12200000000001</v>
      </c>
      <c r="Z42" s="73">
        <f t="shared" si="12"/>
        <v>513.58100000000002</v>
      </c>
    </row>
    <row r="43" spans="1:26" hidden="1">
      <c r="A43" s="63">
        <f t="shared" si="13"/>
        <v>36929</v>
      </c>
      <c r="B43" s="65" t="str">
        <f>INDEX('Master Data'!$A$2:$B$8,MATCH(WEEKDAY('RAC V@r Total'!A43,3),'Master Data'!$A$2:$A$8,0),2)</f>
        <v>W</v>
      </c>
      <c r="D43" s="73">
        <v>-336338</v>
      </c>
      <c r="E43" s="73">
        <v>0</v>
      </c>
      <c r="F43" s="73">
        <v>-409549</v>
      </c>
      <c r="G43" s="73">
        <v>-11794</v>
      </c>
      <c r="H43" s="73">
        <v>-46225</v>
      </c>
      <c r="I43" s="73">
        <v>-551373</v>
      </c>
      <c r="J43" s="73">
        <v>-46818</v>
      </c>
      <c r="K43" s="73">
        <v>-327252</v>
      </c>
      <c r="L43" s="73">
        <v>0</v>
      </c>
      <c r="M43" s="73">
        <v>-428771</v>
      </c>
      <c r="N43" s="73">
        <v>-515743</v>
      </c>
      <c r="P43" s="73">
        <f t="shared" si="2"/>
        <v>336.33800000000002</v>
      </c>
      <c r="Q43" s="73">
        <f t="shared" si="3"/>
        <v>0</v>
      </c>
      <c r="R43" s="73">
        <f t="shared" si="4"/>
        <v>409.54899999999998</v>
      </c>
      <c r="S43" s="73">
        <f t="shared" si="5"/>
        <v>11.794</v>
      </c>
      <c r="T43" s="73">
        <f t="shared" si="6"/>
        <v>46.225000000000001</v>
      </c>
      <c r="U43" s="73">
        <f t="shared" si="7"/>
        <v>551.37300000000005</v>
      </c>
      <c r="V43" s="73">
        <f t="shared" si="8"/>
        <v>46.817999999999998</v>
      </c>
      <c r="W43" s="73">
        <f t="shared" si="9"/>
        <v>327.25200000000001</v>
      </c>
      <c r="X43" s="73">
        <f t="shared" si="10"/>
        <v>0</v>
      </c>
      <c r="Y43" s="73">
        <f t="shared" si="11"/>
        <v>428.77100000000002</v>
      </c>
      <c r="Z43" s="73">
        <f t="shared" si="12"/>
        <v>515.74300000000005</v>
      </c>
    </row>
    <row r="44" spans="1:26" hidden="1">
      <c r="A44" s="63">
        <f t="shared" si="13"/>
        <v>36930</v>
      </c>
      <c r="B44" s="65" t="str">
        <f>INDEX('Master Data'!$A$2:$B$8,MATCH(WEEKDAY('RAC V@r Total'!A44,3),'Master Data'!$A$2:$A$8,0),2)</f>
        <v>Th</v>
      </c>
      <c r="D44" s="73">
        <v>-336528</v>
      </c>
      <c r="E44" s="73">
        <v>0</v>
      </c>
      <c r="F44" s="73">
        <v>-409856</v>
      </c>
      <c r="G44" s="73">
        <v>-11745</v>
      </c>
      <c r="H44" s="73">
        <v>-46175</v>
      </c>
      <c r="I44" s="73">
        <v>-551682</v>
      </c>
      <c r="J44" s="73">
        <v>-46793</v>
      </c>
      <c r="K44" s="73">
        <v>-327442</v>
      </c>
      <c r="L44" s="73">
        <v>0</v>
      </c>
      <c r="M44" s="73">
        <v>-429553</v>
      </c>
      <c r="N44" s="73">
        <v>-516081</v>
      </c>
      <c r="P44" s="73">
        <f t="shared" si="2"/>
        <v>336.52800000000002</v>
      </c>
      <c r="Q44" s="73">
        <f t="shared" si="3"/>
        <v>0</v>
      </c>
      <c r="R44" s="73">
        <f t="shared" si="4"/>
        <v>409.85599999999999</v>
      </c>
      <c r="S44" s="73">
        <f t="shared" si="5"/>
        <v>11.744999999999999</v>
      </c>
      <c r="T44" s="73">
        <f t="shared" si="6"/>
        <v>46.174999999999997</v>
      </c>
      <c r="U44" s="73">
        <f t="shared" si="7"/>
        <v>551.68200000000002</v>
      </c>
      <c r="V44" s="73">
        <f t="shared" si="8"/>
        <v>46.792999999999999</v>
      </c>
      <c r="W44" s="73">
        <f t="shared" si="9"/>
        <v>327.44200000000001</v>
      </c>
      <c r="X44" s="73">
        <f t="shared" si="10"/>
        <v>0</v>
      </c>
      <c r="Y44" s="73">
        <f t="shared" si="11"/>
        <v>429.553</v>
      </c>
      <c r="Z44" s="73">
        <f t="shared" si="12"/>
        <v>516.08100000000002</v>
      </c>
    </row>
    <row r="45" spans="1:26" hidden="1">
      <c r="A45" s="63">
        <f t="shared" si="13"/>
        <v>36931</v>
      </c>
      <c r="B45" s="65" t="str">
        <f>INDEX('Master Data'!$A$2:$B$8,MATCH(WEEKDAY('RAC V@r Total'!A45,3),'Master Data'!$A$2:$A$8,0),2)</f>
        <v>F</v>
      </c>
      <c r="D45" s="73">
        <v>-1998304</v>
      </c>
      <c r="E45" s="73">
        <v>0</v>
      </c>
      <c r="F45" s="73">
        <v>-413241</v>
      </c>
      <c r="G45" s="73">
        <v>-11631</v>
      </c>
      <c r="H45" s="73">
        <v>-46352</v>
      </c>
      <c r="I45" s="73">
        <v>-2037856</v>
      </c>
      <c r="J45" s="73">
        <v>-46875</v>
      </c>
      <c r="K45" s="73">
        <v>-1991088</v>
      </c>
      <c r="L45" s="73">
        <v>0</v>
      </c>
      <c r="M45" s="73">
        <v>-431069</v>
      </c>
      <c r="N45" s="73">
        <v>-2026168</v>
      </c>
      <c r="P45" s="73">
        <f t="shared" si="2"/>
        <v>1998.3040000000001</v>
      </c>
      <c r="Q45" s="73">
        <f t="shared" si="3"/>
        <v>0</v>
      </c>
      <c r="R45" s="73">
        <f t="shared" si="4"/>
        <v>413.24099999999999</v>
      </c>
      <c r="S45" s="73">
        <f t="shared" si="5"/>
        <v>11.631</v>
      </c>
      <c r="T45" s="73">
        <f t="shared" si="6"/>
        <v>46.351999999999997</v>
      </c>
      <c r="U45" s="73">
        <f t="shared" si="7"/>
        <v>2037.856</v>
      </c>
      <c r="V45" s="73">
        <f t="shared" si="8"/>
        <v>46.875</v>
      </c>
      <c r="W45" s="73">
        <f t="shared" si="9"/>
        <v>1991.088</v>
      </c>
      <c r="X45" s="73">
        <f t="shared" si="10"/>
        <v>0</v>
      </c>
      <c r="Y45" s="73">
        <f t="shared" si="11"/>
        <v>431.06900000000002</v>
      </c>
      <c r="Z45" s="73">
        <f t="shared" si="12"/>
        <v>2026.1679999999999</v>
      </c>
    </row>
    <row r="46" spans="1:26" hidden="1">
      <c r="A46" s="63">
        <f t="shared" si="13"/>
        <v>36932</v>
      </c>
      <c r="B46" s="65" t="str">
        <f>INDEX('Master Data'!$A$2:$B$8,MATCH(WEEKDAY('RAC V@r Total'!A46,3),'Master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H46" s="73">
        <v>0</v>
      </c>
      <c r="I46" s="73">
        <v>0</v>
      </c>
      <c r="J46" s="73">
        <v>0</v>
      </c>
      <c r="K46" s="73">
        <v>0</v>
      </c>
      <c r="L46" s="73">
        <v>0</v>
      </c>
      <c r="M46" s="73">
        <v>0</v>
      </c>
      <c r="N46" s="73">
        <v>0</v>
      </c>
      <c r="P46" s="73">
        <f t="shared" si="2"/>
        <v>0</v>
      </c>
      <c r="Q46" s="73">
        <f t="shared" si="3"/>
        <v>0</v>
      </c>
      <c r="R46" s="73">
        <f t="shared" si="4"/>
        <v>0</v>
      </c>
      <c r="S46" s="73">
        <f t="shared" si="5"/>
        <v>0</v>
      </c>
      <c r="T46" s="73">
        <f t="shared" si="6"/>
        <v>0</v>
      </c>
      <c r="U46" s="73">
        <f t="shared" si="7"/>
        <v>0</v>
      </c>
      <c r="V46" s="73">
        <f t="shared" si="8"/>
        <v>0</v>
      </c>
      <c r="W46" s="73">
        <f t="shared" si="9"/>
        <v>0</v>
      </c>
      <c r="X46" s="73">
        <f t="shared" si="10"/>
        <v>0</v>
      </c>
      <c r="Y46" s="73">
        <f t="shared" si="11"/>
        <v>0</v>
      </c>
      <c r="Z46" s="73">
        <f t="shared" si="12"/>
        <v>0</v>
      </c>
    </row>
    <row r="47" spans="1:26" hidden="1">
      <c r="A47" s="63">
        <f t="shared" si="13"/>
        <v>36933</v>
      </c>
      <c r="B47" s="65" t="str">
        <f>INDEX('Master Data'!$A$2:$B$8,MATCH(WEEKDAY('RAC V@r Total'!A47,3),'Master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H47" s="73">
        <v>0</v>
      </c>
      <c r="I47" s="73">
        <v>0</v>
      </c>
      <c r="J47" s="73">
        <v>0</v>
      </c>
      <c r="K47" s="73">
        <v>0</v>
      </c>
      <c r="L47" s="73">
        <v>0</v>
      </c>
      <c r="M47" s="73">
        <v>0</v>
      </c>
      <c r="N47" s="73">
        <v>0</v>
      </c>
      <c r="P47" s="73">
        <f t="shared" si="2"/>
        <v>0</v>
      </c>
      <c r="Q47" s="73">
        <f t="shared" si="3"/>
        <v>0</v>
      </c>
      <c r="R47" s="73">
        <f t="shared" si="4"/>
        <v>0</v>
      </c>
      <c r="S47" s="73">
        <f t="shared" si="5"/>
        <v>0</v>
      </c>
      <c r="T47" s="73">
        <f t="shared" si="6"/>
        <v>0</v>
      </c>
      <c r="U47" s="73">
        <f t="shared" si="7"/>
        <v>0</v>
      </c>
      <c r="V47" s="73">
        <f t="shared" si="8"/>
        <v>0</v>
      </c>
      <c r="W47" s="73">
        <f t="shared" si="9"/>
        <v>0</v>
      </c>
      <c r="X47" s="73">
        <f t="shared" si="10"/>
        <v>0</v>
      </c>
      <c r="Y47" s="73">
        <f t="shared" si="11"/>
        <v>0</v>
      </c>
      <c r="Z47" s="73">
        <f t="shared" si="12"/>
        <v>0</v>
      </c>
    </row>
    <row r="48" spans="1:26" hidden="1">
      <c r="A48" s="63">
        <f t="shared" si="13"/>
        <v>36934</v>
      </c>
      <c r="B48" s="65" t="str">
        <f>INDEX('Master Data'!$A$2:$B$8,MATCH(WEEKDAY('RAC V@r Total'!A48,3),'Master Data'!$A$2:$A$8,0),2)</f>
        <v>M</v>
      </c>
      <c r="D48" s="73">
        <v>-2001504</v>
      </c>
      <c r="E48" s="73">
        <v>0</v>
      </c>
      <c r="F48" s="73">
        <v>-413800</v>
      </c>
      <c r="G48" s="73">
        <v>-11545</v>
      </c>
      <c r="H48" s="73">
        <v>-46193</v>
      </c>
      <c r="I48" s="73">
        <v>-2041358</v>
      </c>
      <c r="J48" s="73">
        <v>-46670</v>
      </c>
      <c r="K48" s="73">
        <v>-1994319</v>
      </c>
      <c r="L48" s="73">
        <v>0</v>
      </c>
      <c r="M48" s="73">
        <v>-433116</v>
      </c>
      <c r="N48" s="73">
        <v>-2029265</v>
      </c>
      <c r="P48" s="73">
        <f t="shared" si="2"/>
        <v>2001.5039999999999</v>
      </c>
      <c r="Q48" s="73">
        <f t="shared" si="3"/>
        <v>0</v>
      </c>
      <c r="R48" s="73">
        <f t="shared" si="4"/>
        <v>413.8</v>
      </c>
      <c r="S48" s="73">
        <f t="shared" si="5"/>
        <v>11.545</v>
      </c>
      <c r="T48" s="73">
        <f t="shared" si="6"/>
        <v>46.192999999999998</v>
      </c>
      <c r="U48" s="73">
        <f t="shared" si="7"/>
        <v>2041.3579999999999</v>
      </c>
      <c r="V48" s="73">
        <f t="shared" si="8"/>
        <v>46.67</v>
      </c>
      <c r="W48" s="73">
        <f t="shared" si="9"/>
        <v>1994.319</v>
      </c>
      <c r="X48" s="73">
        <f t="shared" si="10"/>
        <v>0</v>
      </c>
      <c r="Y48" s="73">
        <f t="shared" si="11"/>
        <v>433.11599999999999</v>
      </c>
      <c r="Z48" s="73">
        <f t="shared" si="12"/>
        <v>2029.2650000000001</v>
      </c>
    </row>
    <row r="49" spans="1:26" hidden="1">
      <c r="A49" s="63">
        <f t="shared" si="13"/>
        <v>36935</v>
      </c>
      <c r="B49" s="65" t="str">
        <f>INDEX('Master Data'!$A$2:$B$8,MATCH(WEEKDAY('RAC V@r Total'!A49,3),'Master Data'!$A$2:$A$8,0),2)</f>
        <v>T</v>
      </c>
      <c r="D49" s="73">
        <v>-2005044</v>
      </c>
      <c r="E49" s="73">
        <v>0</v>
      </c>
      <c r="F49" s="73">
        <v>-413172</v>
      </c>
      <c r="G49" s="73">
        <v>-11500</v>
      </c>
      <c r="H49" s="73">
        <v>-46269</v>
      </c>
      <c r="I49" s="73">
        <v>-2046200</v>
      </c>
      <c r="J49" s="73">
        <v>-46465</v>
      </c>
      <c r="K49" s="73">
        <v>-1997876</v>
      </c>
      <c r="L49" s="73">
        <v>0</v>
      </c>
      <c r="M49" s="73">
        <v>-430553</v>
      </c>
      <c r="N49" s="73">
        <v>-2032697</v>
      </c>
      <c r="P49" s="73">
        <f t="shared" si="2"/>
        <v>2005.0440000000001</v>
      </c>
      <c r="Q49" s="73">
        <f t="shared" si="3"/>
        <v>0</v>
      </c>
      <c r="R49" s="73">
        <f t="shared" si="4"/>
        <v>413.17200000000003</v>
      </c>
      <c r="S49" s="73">
        <f t="shared" si="5"/>
        <v>11.5</v>
      </c>
      <c r="T49" s="73">
        <f t="shared" si="6"/>
        <v>46.268999999999998</v>
      </c>
      <c r="U49" s="73">
        <f t="shared" si="7"/>
        <v>2046.2</v>
      </c>
      <c r="V49" s="73">
        <f t="shared" si="8"/>
        <v>46.465000000000003</v>
      </c>
      <c r="W49" s="73">
        <f t="shared" si="9"/>
        <v>1997.876</v>
      </c>
      <c r="X49" s="73">
        <f t="shared" si="10"/>
        <v>0</v>
      </c>
      <c r="Y49" s="73">
        <f t="shared" si="11"/>
        <v>430.553</v>
      </c>
      <c r="Z49" s="73">
        <f t="shared" si="12"/>
        <v>2032.6969999999999</v>
      </c>
    </row>
    <row r="50" spans="1:26" hidden="1">
      <c r="A50" s="63">
        <f t="shared" si="13"/>
        <v>36936</v>
      </c>
      <c r="B50" s="65" t="str">
        <f>INDEX('Master Data'!$A$2:$B$8,MATCH(WEEKDAY('RAC V@r Total'!A50,3),'Master Data'!$A$2:$A$8,0),2)</f>
        <v>W</v>
      </c>
      <c r="D50" s="73">
        <v>-2005044</v>
      </c>
      <c r="E50" s="73">
        <v>0</v>
      </c>
      <c r="F50" s="73">
        <v>-409082</v>
      </c>
      <c r="G50" s="73">
        <v>-11742</v>
      </c>
      <c r="H50" s="73">
        <v>-46005</v>
      </c>
      <c r="I50" s="73">
        <v>-2046200</v>
      </c>
      <c r="J50" s="73">
        <v>-46582</v>
      </c>
      <c r="K50" s="73">
        <v>-1997876</v>
      </c>
      <c r="L50" s="73">
        <v>0</v>
      </c>
      <c r="M50" s="73">
        <v>-410595</v>
      </c>
      <c r="N50" s="73">
        <v>-2032697</v>
      </c>
      <c r="P50" s="73">
        <f t="shared" si="2"/>
        <v>2005.0440000000001</v>
      </c>
      <c r="Q50" s="73">
        <f t="shared" si="3"/>
        <v>0</v>
      </c>
      <c r="R50" s="73">
        <f t="shared" si="4"/>
        <v>409.08199999999999</v>
      </c>
      <c r="S50" s="73">
        <f t="shared" si="5"/>
        <v>11.742000000000001</v>
      </c>
      <c r="T50" s="73">
        <f t="shared" si="6"/>
        <v>46.005000000000003</v>
      </c>
      <c r="U50" s="73">
        <f t="shared" si="7"/>
        <v>2046.2</v>
      </c>
      <c r="V50" s="73">
        <f t="shared" si="8"/>
        <v>46.582000000000001</v>
      </c>
      <c r="W50" s="73">
        <f t="shared" si="9"/>
        <v>1997.876</v>
      </c>
      <c r="X50" s="73">
        <f t="shared" si="10"/>
        <v>0</v>
      </c>
      <c r="Y50" s="73">
        <f t="shared" si="11"/>
        <v>410.59500000000003</v>
      </c>
      <c r="Z50" s="73">
        <f t="shared" si="12"/>
        <v>2032.6969999999999</v>
      </c>
    </row>
    <row r="51" spans="1:26" hidden="1">
      <c r="A51" s="63">
        <f t="shared" si="13"/>
        <v>36937</v>
      </c>
      <c r="B51" s="65" t="str">
        <f>INDEX('Master Data'!$A$2:$B$8,MATCH(WEEKDAY('RAC V@r Total'!A51,3),'Master Data'!$A$2:$A$8,0),2)</f>
        <v>Th</v>
      </c>
      <c r="D51" s="73">
        <v>-2005044</v>
      </c>
      <c r="E51" s="73">
        <v>0</v>
      </c>
      <c r="F51" s="73">
        <v>-409082</v>
      </c>
      <c r="G51" s="73">
        <v>-11742</v>
      </c>
      <c r="H51" s="73">
        <v>-57596</v>
      </c>
      <c r="I51" s="73">
        <v>-2046200</v>
      </c>
      <c r="J51" s="73">
        <v>-57596</v>
      </c>
      <c r="K51" s="73">
        <v>-1997876</v>
      </c>
      <c r="L51" s="73">
        <v>0</v>
      </c>
      <c r="M51" s="73">
        <v>-401519</v>
      </c>
      <c r="N51" s="73">
        <v>-2032697</v>
      </c>
      <c r="P51" s="73">
        <f t="shared" si="2"/>
        <v>2005.0440000000001</v>
      </c>
      <c r="Q51" s="73">
        <f t="shared" si="3"/>
        <v>0</v>
      </c>
      <c r="R51" s="73">
        <f t="shared" si="4"/>
        <v>409.08199999999999</v>
      </c>
      <c r="S51" s="73">
        <f t="shared" si="5"/>
        <v>11.742000000000001</v>
      </c>
      <c r="T51" s="73">
        <f t="shared" si="6"/>
        <v>57.595999999999997</v>
      </c>
      <c r="U51" s="73">
        <f t="shared" si="7"/>
        <v>2046.2</v>
      </c>
      <c r="V51" s="73">
        <f t="shared" si="8"/>
        <v>57.595999999999997</v>
      </c>
      <c r="W51" s="73">
        <f t="shared" si="9"/>
        <v>1997.876</v>
      </c>
      <c r="X51" s="73">
        <f t="shared" si="10"/>
        <v>0</v>
      </c>
      <c r="Y51" s="73">
        <f t="shared" si="11"/>
        <v>401.51900000000001</v>
      </c>
      <c r="Z51" s="73">
        <f t="shared" si="12"/>
        <v>2032.6969999999999</v>
      </c>
    </row>
    <row r="52" spans="1:26" hidden="1">
      <c r="A52" s="63">
        <f t="shared" si="13"/>
        <v>36938</v>
      </c>
      <c r="B52" s="65" t="str">
        <f>INDEX('Master Data'!$A$2:$B$8,MATCH(WEEKDAY('RAC V@r Total'!A52,3),'Master Data'!$A$2:$A$8,0),2)</f>
        <v>F</v>
      </c>
      <c r="D52" s="79">
        <v>-2005044</v>
      </c>
      <c r="E52" s="73">
        <v>0</v>
      </c>
      <c r="F52" s="73">
        <v>-412135</v>
      </c>
      <c r="G52" s="73">
        <v>-11597</v>
      </c>
      <c r="H52" s="73">
        <v>-57794</v>
      </c>
      <c r="I52" s="79">
        <v>-2046200</v>
      </c>
      <c r="J52" s="73">
        <v>-57221</v>
      </c>
      <c r="K52" s="79">
        <v>-1997876</v>
      </c>
      <c r="L52" s="73">
        <v>0</v>
      </c>
      <c r="M52" s="73">
        <v>-406760</v>
      </c>
      <c r="N52" s="79">
        <v>-2032697</v>
      </c>
      <c r="P52" s="73">
        <f t="shared" si="2"/>
        <v>2005.0440000000001</v>
      </c>
      <c r="Q52" s="73">
        <f t="shared" si="3"/>
        <v>0</v>
      </c>
      <c r="R52" s="73">
        <f t="shared" si="4"/>
        <v>412.13499999999999</v>
      </c>
      <c r="S52" s="73">
        <f t="shared" si="5"/>
        <v>11.597</v>
      </c>
      <c r="T52" s="73">
        <f t="shared" si="6"/>
        <v>57.793999999999997</v>
      </c>
      <c r="U52" s="73">
        <f t="shared" si="7"/>
        <v>2046.2</v>
      </c>
      <c r="V52" s="73">
        <f t="shared" si="8"/>
        <v>57.220999999999997</v>
      </c>
      <c r="W52" s="73">
        <f t="shared" si="9"/>
        <v>1997.876</v>
      </c>
      <c r="X52" s="73">
        <f t="shared" si="10"/>
        <v>0</v>
      </c>
      <c r="Y52" s="73">
        <f t="shared" si="11"/>
        <v>406.76</v>
      </c>
      <c r="Z52" s="73">
        <f t="shared" si="12"/>
        <v>2032.6969999999999</v>
      </c>
    </row>
    <row r="53" spans="1:26" hidden="1">
      <c r="A53" s="63">
        <f t="shared" si="13"/>
        <v>36939</v>
      </c>
      <c r="B53" s="65" t="str">
        <f>INDEX('Master Data'!$A$2:$B$8,MATCH(WEEKDAY('RAC V@r Total'!A53,3),'Master Data'!$A$2:$A$8,0),2)</f>
        <v>Sa</v>
      </c>
      <c r="D53" s="102">
        <v>0</v>
      </c>
      <c r="E53" s="73">
        <v>0</v>
      </c>
      <c r="F53" s="73">
        <v>0</v>
      </c>
      <c r="G53" s="73">
        <v>0</v>
      </c>
      <c r="H53" s="73">
        <v>0</v>
      </c>
      <c r="I53" s="102">
        <v>0</v>
      </c>
      <c r="J53" s="73">
        <v>0</v>
      </c>
      <c r="K53" s="102">
        <v>0</v>
      </c>
      <c r="L53" s="73">
        <v>0</v>
      </c>
      <c r="M53" s="73">
        <v>0</v>
      </c>
      <c r="N53" s="102">
        <v>0</v>
      </c>
      <c r="P53" s="73">
        <f t="shared" si="2"/>
        <v>0</v>
      </c>
      <c r="Q53" s="73">
        <f t="shared" si="3"/>
        <v>0</v>
      </c>
      <c r="R53" s="73">
        <f t="shared" si="4"/>
        <v>0</v>
      </c>
      <c r="S53" s="73">
        <f t="shared" si="5"/>
        <v>0</v>
      </c>
      <c r="T53" s="73">
        <f t="shared" si="6"/>
        <v>0</v>
      </c>
      <c r="U53" s="73">
        <f t="shared" si="7"/>
        <v>0</v>
      </c>
      <c r="V53" s="73">
        <f t="shared" si="8"/>
        <v>0</v>
      </c>
      <c r="W53" s="73">
        <f t="shared" si="9"/>
        <v>0</v>
      </c>
      <c r="X53" s="73">
        <f t="shared" si="10"/>
        <v>0</v>
      </c>
      <c r="Y53" s="73">
        <f t="shared" si="11"/>
        <v>0</v>
      </c>
      <c r="Z53" s="73">
        <f t="shared" si="12"/>
        <v>0</v>
      </c>
    </row>
    <row r="54" spans="1:26" hidden="1">
      <c r="A54" s="63">
        <f t="shared" si="13"/>
        <v>36940</v>
      </c>
      <c r="B54" s="65" t="str">
        <f>INDEX('Master Data'!$A$2:$B$8,MATCH(WEEKDAY('RAC V@r Total'!A54,3),'Master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H54" s="73">
        <v>0</v>
      </c>
      <c r="I54" s="73">
        <v>0</v>
      </c>
      <c r="J54" s="73">
        <v>0</v>
      </c>
      <c r="K54" s="73">
        <v>0</v>
      </c>
      <c r="L54" s="73">
        <v>0</v>
      </c>
      <c r="M54" s="73">
        <v>0</v>
      </c>
      <c r="N54" s="73">
        <v>0</v>
      </c>
      <c r="P54" s="73">
        <f t="shared" si="2"/>
        <v>0</v>
      </c>
      <c r="Q54" s="73">
        <f t="shared" si="3"/>
        <v>0</v>
      </c>
      <c r="R54" s="73">
        <f t="shared" si="4"/>
        <v>0</v>
      </c>
      <c r="S54" s="73">
        <f t="shared" si="5"/>
        <v>0</v>
      </c>
      <c r="T54" s="73">
        <f t="shared" si="6"/>
        <v>0</v>
      </c>
      <c r="U54" s="73">
        <f t="shared" si="7"/>
        <v>0</v>
      </c>
      <c r="V54" s="73">
        <f t="shared" si="8"/>
        <v>0</v>
      </c>
      <c r="W54" s="73">
        <f t="shared" si="9"/>
        <v>0</v>
      </c>
      <c r="X54" s="73">
        <f t="shared" si="10"/>
        <v>0</v>
      </c>
      <c r="Y54" s="73">
        <f t="shared" si="11"/>
        <v>0</v>
      </c>
      <c r="Z54" s="73">
        <f t="shared" si="12"/>
        <v>0</v>
      </c>
    </row>
    <row r="55" spans="1:26" hidden="1">
      <c r="A55" s="63">
        <f t="shared" si="13"/>
        <v>36941</v>
      </c>
      <c r="B55" s="65" t="str">
        <f>INDEX('Master Data'!$A$2:$B$8,MATCH(WEEKDAY('RAC V@r Total'!A55,3),'Master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H55" s="73">
        <v>0</v>
      </c>
      <c r="I55" s="73">
        <v>0</v>
      </c>
      <c r="J55" s="73">
        <v>0</v>
      </c>
      <c r="K55" s="73">
        <v>0</v>
      </c>
      <c r="L55" s="73">
        <v>0</v>
      </c>
      <c r="M55" s="73">
        <v>0</v>
      </c>
      <c r="N55" s="73">
        <v>0</v>
      </c>
      <c r="P55" s="73">
        <f t="shared" si="2"/>
        <v>0</v>
      </c>
      <c r="Q55" s="73">
        <f t="shared" si="3"/>
        <v>0</v>
      </c>
      <c r="R55" s="73">
        <f t="shared" si="4"/>
        <v>0</v>
      </c>
      <c r="S55" s="73">
        <f t="shared" si="5"/>
        <v>0</v>
      </c>
      <c r="T55" s="73">
        <f t="shared" si="6"/>
        <v>0</v>
      </c>
      <c r="U55" s="73">
        <f t="shared" si="7"/>
        <v>0</v>
      </c>
      <c r="V55" s="73">
        <f t="shared" si="8"/>
        <v>0</v>
      </c>
      <c r="W55" s="73">
        <f t="shared" si="9"/>
        <v>0</v>
      </c>
      <c r="X55" s="73">
        <f t="shared" si="10"/>
        <v>0</v>
      </c>
      <c r="Y55" s="73">
        <f t="shared" si="11"/>
        <v>0</v>
      </c>
      <c r="Z55" s="73">
        <f t="shared" si="12"/>
        <v>0</v>
      </c>
    </row>
    <row r="56" spans="1:26" hidden="1">
      <c r="A56" s="63">
        <f t="shared" si="13"/>
        <v>36942</v>
      </c>
      <c r="B56" s="65" t="str">
        <f>INDEX('Master Data'!$A$2:$B$8,MATCH(WEEKDAY('RAC V@r Total'!A56,3),'Master Data'!$A$2:$A$8,0),2)</f>
        <v>T</v>
      </c>
      <c r="D56" s="79">
        <v>-2005044</v>
      </c>
      <c r="E56" s="73">
        <v>0</v>
      </c>
      <c r="F56" s="73">
        <v>-414238</v>
      </c>
      <c r="G56" s="73">
        <v>-17003</v>
      </c>
      <c r="H56" s="73">
        <v>-57787</v>
      </c>
      <c r="I56" s="79">
        <v>-2046200</v>
      </c>
      <c r="J56" s="73">
        <v>-57940</v>
      </c>
      <c r="K56" s="79">
        <v>-1997876</v>
      </c>
      <c r="L56" s="73">
        <v>0</v>
      </c>
      <c r="M56" s="73">
        <v>-408769</v>
      </c>
      <c r="N56" s="79">
        <v>-2032697</v>
      </c>
      <c r="P56" s="73">
        <f t="shared" si="2"/>
        <v>2005.0440000000001</v>
      </c>
      <c r="Q56" s="73">
        <f t="shared" si="3"/>
        <v>0</v>
      </c>
      <c r="R56" s="73">
        <f t="shared" si="4"/>
        <v>414.238</v>
      </c>
      <c r="S56" s="73">
        <f t="shared" si="5"/>
        <v>17.003</v>
      </c>
      <c r="T56" s="73">
        <f t="shared" si="6"/>
        <v>57.786999999999999</v>
      </c>
      <c r="U56" s="73">
        <f t="shared" si="7"/>
        <v>2046.2</v>
      </c>
      <c r="V56" s="73">
        <f t="shared" si="8"/>
        <v>57.94</v>
      </c>
      <c r="W56" s="73">
        <f t="shared" si="9"/>
        <v>1997.876</v>
      </c>
      <c r="X56" s="73">
        <f t="shared" si="10"/>
        <v>0</v>
      </c>
      <c r="Y56" s="73">
        <f t="shared" si="11"/>
        <v>408.76900000000001</v>
      </c>
      <c r="Z56" s="73">
        <f t="shared" si="12"/>
        <v>2032.6969999999999</v>
      </c>
    </row>
    <row r="57" spans="1:26" hidden="1">
      <c r="A57" s="63">
        <f t="shared" si="13"/>
        <v>36943</v>
      </c>
      <c r="B57" s="65" t="str">
        <f>INDEX('Master Data'!$A$2:$B$8,MATCH(WEEKDAY('RAC V@r Total'!A57,3),'Master Data'!$A$2:$A$8,0),2)</f>
        <v>W</v>
      </c>
      <c r="D57" s="102">
        <v>-3596056</v>
      </c>
      <c r="E57" s="73">
        <v>0</v>
      </c>
      <c r="F57" s="73">
        <v>-377866</v>
      </c>
      <c r="G57" s="73">
        <v>-15809</v>
      </c>
      <c r="H57" s="73">
        <v>-53743</v>
      </c>
      <c r="I57" s="102">
        <v>-3588289</v>
      </c>
      <c r="J57" s="73">
        <v>-56379</v>
      </c>
      <c r="K57" s="102">
        <v>-3583239</v>
      </c>
      <c r="L57" s="73">
        <v>0</v>
      </c>
      <c r="M57" s="73">
        <v>-440898</v>
      </c>
      <c r="N57" s="102">
        <v>-3604626</v>
      </c>
      <c r="P57" s="73">
        <f t="shared" si="2"/>
        <v>3596.056</v>
      </c>
      <c r="Q57" s="73">
        <f t="shared" si="3"/>
        <v>0</v>
      </c>
      <c r="R57" s="73">
        <f t="shared" si="4"/>
        <v>377.86599999999999</v>
      </c>
      <c r="S57" s="73">
        <f t="shared" si="5"/>
        <v>15.808999999999999</v>
      </c>
      <c r="T57" s="73">
        <f t="shared" si="6"/>
        <v>53.743000000000002</v>
      </c>
      <c r="U57" s="73">
        <f t="shared" si="7"/>
        <v>3588.2890000000002</v>
      </c>
      <c r="V57" s="73">
        <f t="shared" si="8"/>
        <v>56.378999999999998</v>
      </c>
      <c r="W57" s="73">
        <f t="shared" si="9"/>
        <v>3583.239</v>
      </c>
      <c r="X57" s="73">
        <f t="shared" si="10"/>
        <v>0</v>
      </c>
      <c r="Y57" s="73">
        <f t="shared" si="11"/>
        <v>440.89800000000002</v>
      </c>
      <c r="Z57" s="73">
        <f t="shared" si="12"/>
        <v>3604.6260000000002</v>
      </c>
    </row>
    <row r="58" spans="1:26" hidden="1">
      <c r="A58" s="63">
        <f t="shared" si="13"/>
        <v>36944</v>
      </c>
      <c r="B58" s="65" t="str">
        <f>INDEX('Master Data'!$A$2:$B$8,MATCH(WEEKDAY('RAC V@r Total'!A58,3),'Master Data'!$A$2:$A$8,0),2)</f>
        <v>Th</v>
      </c>
      <c r="D58" s="102">
        <v>-3558042</v>
      </c>
      <c r="E58" s="73">
        <v>0</v>
      </c>
      <c r="F58" s="73">
        <v>-376577</v>
      </c>
      <c r="G58" s="73">
        <v>-15315</v>
      </c>
      <c r="H58" s="73">
        <v>-53805</v>
      </c>
      <c r="I58" s="102">
        <v>-3547003</v>
      </c>
      <c r="J58" s="73">
        <v>-55980</v>
      </c>
      <c r="K58" s="102">
        <v>-3545555</v>
      </c>
      <c r="L58" s="73">
        <v>0</v>
      </c>
      <c r="M58" s="73">
        <v>-441699</v>
      </c>
      <c r="N58" s="102">
        <v>-3555708</v>
      </c>
      <c r="P58" s="73">
        <f t="shared" si="2"/>
        <v>3558.0419999999999</v>
      </c>
      <c r="Q58" s="73">
        <f t="shared" si="3"/>
        <v>0</v>
      </c>
      <c r="R58" s="73">
        <f t="shared" si="4"/>
        <v>376.577</v>
      </c>
      <c r="S58" s="73">
        <f t="shared" si="5"/>
        <v>15.315</v>
      </c>
      <c r="T58" s="73">
        <f t="shared" si="6"/>
        <v>53.805</v>
      </c>
      <c r="U58" s="73">
        <f t="shared" si="7"/>
        <v>3547.0030000000002</v>
      </c>
      <c r="V58" s="73">
        <f t="shared" si="8"/>
        <v>55.98</v>
      </c>
      <c r="W58" s="73">
        <f t="shared" si="9"/>
        <v>3545.5549999999998</v>
      </c>
      <c r="X58" s="73">
        <f t="shared" si="10"/>
        <v>0</v>
      </c>
      <c r="Y58" s="73">
        <f t="shared" si="11"/>
        <v>441.69900000000001</v>
      </c>
      <c r="Z58" s="73">
        <f t="shared" si="12"/>
        <v>3555.7080000000001</v>
      </c>
    </row>
    <row r="59" spans="1:26" hidden="1">
      <c r="A59" s="63">
        <f t="shared" si="13"/>
        <v>36945</v>
      </c>
      <c r="B59" s="65" t="str">
        <f>INDEX('Master Data'!$A$2:$B$8,MATCH(WEEKDAY('RAC V@r Total'!A59,3),'Master Data'!$A$2:$A$8,0),2)</f>
        <v>F</v>
      </c>
      <c r="D59" s="102">
        <v>-3546183</v>
      </c>
      <c r="E59" s="73">
        <v>0</v>
      </c>
      <c r="F59" s="73">
        <v>-379083</v>
      </c>
      <c r="G59" s="73">
        <v>-15081</v>
      </c>
      <c r="H59" s="73">
        <v>-53925</v>
      </c>
      <c r="I59" s="102">
        <v>-3534271</v>
      </c>
      <c r="J59" s="73">
        <v>-56171</v>
      </c>
      <c r="K59" s="102">
        <v>-3533827</v>
      </c>
      <c r="L59" s="73">
        <v>0</v>
      </c>
      <c r="M59" s="73">
        <v>-445099</v>
      </c>
      <c r="N59" s="102">
        <v>-3537134</v>
      </c>
      <c r="P59" s="73">
        <f t="shared" si="2"/>
        <v>3546.183</v>
      </c>
      <c r="Q59" s="73">
        <f t="shared" si="3"/>
        <v>0</v>
      </c>
      <c r="R59" s="73">
        <f t="shared" si="4"/>
        <v>379.08300000000003</v>
      </c>
      <c r="S59" s="73">
        <f t="shared" si="5"/>
        <v>15.081</v>
      </c>
      <c r="T59" s="73">
        <f t="shared" si="6"/>
        <v>53.924999999999997</v>
      </c>
      <c r="U59" s="73">
        <f t="shared" si="7"/>
        <v>3534.2710000000002</v>
      </c>
      <c r="V59" s="73">
        <f t="shared" si="8"/>
        <v>56.170999999999999</v>
      </c>
      <c r="W59" s="73">
        <f t="shared" si="9"/>
        <v>3533.8270000000002</v>
      </c>
      <c r="X59" s="73">
        <f t="shared" si="10"/>
        <v>0</v>
      </c>
      <c r="Y59" s="73">
        <f t="shared" si="11"/>
        <v>445.09899999999999</v>
      </c>
      <c r="Z59" s="73">
        <f t="shared" si="12"/>
        <v>3537.134</v>
      </c>
    </row>
    <row r="60" spans="1:26" hidden="1">
      <c r="A60" s="63">
        <f t="shared" si="13"/>
        <v>36946</v>
      </c>
      <c r="B60" s="65" t="str">
        <f>INDEX('Master Data'!$A$2:$B$8,MATCH(WEEKDAY('RAC V@r Total'!A60,3),'Master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H60" s="73">
        <v>0</v>
      </c>
      <c r="I60" s="73">
        <v>0</v>
      </c>
      <c r="J60" s="73">
        <v>0</v>
      </c>
      <c r="K60" s="73">
        <v>0</v>
      </c>
      <c r="L60" s="73">
        <v>0</v>
      </c>
      <c r="M60" s="73">
        <v>0</v>
      </c>
      <c r="N60" s="73">
        <v>0</v>
      </c>
      <c r="P60" s="73">
        <f t="shared" si="2"/>
        <v>0</v>
      </c>
      <c r="Q60" s="73">
        <f t="shared" si="3"/>
        <v>0</v>
      </c>
      <c r="R60" s="73">
        <f t="shared" si="4"/>
        <v>0</v>
      </c>
      <c r="S60" s="73">
        <f t="shared" si="5"/>
        <v>0</v>
      </c>
      <c r="T60" s="73">
        <f t="shared" si="6"/>
        <v>0</v>
      </c>
      <c r="U60" s="73">
        <f t="shared" si="7"/>
        <v>0</v>
      </c>
      <c r="V60" s="73">
        <f t="shared" si="8"/>
        <v>0</v>
      </c>
      <c r="W60" s="73">
        <f t="shared" si="9"/>
        <v>0</v>
      </c>
      <c r="X60" s="73">
        <f t="shared" si="10"/>
        <v>0</v>
      </c>
      <c r="Y60" s="73">
        <f t="shared" si="11"/>
        <v>0</v>
      </c>
      <c r="Z60" s="73">
        <f t="shared" si="12"/>
        <v>0</v>
      </c>
    </row>
    <row r="61" spans="1:26" hidden="1">
      <c r="A61" s="63">
        <f t="shared" si="13"/>
        <v>36947</v>
      </c>
      <c r="B61" s="65" t="str">
        <f>INDEX('Master Data'!$A$2:$B$8,MATCH(WEEKDAY('RAC V@r Total'!A61,3),'Master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H61" s="73">
        <v>0</v>
      </c>
      <c r="I61" s="73">
        <v>0</v>
      </c>
      <c r="J61" s="73">
        <v>0</v>
      </c>
      <c r="K61" s="73">
        <v>0</v>
      </c>
      <c r="L61" s="73">
        <v>0</v>
      </c>
      <c r="M61" s="73">
        <v>0</v>
      </c>
      <c r="N61" s="73">
        <v>0</v>
      </c>
      <c r="P61" s="73">
        <f t="shared" si="2"/>
        <v>0</v>
      </c>
      <c r="Q61" s="73">
        <f t="shared" si="3"/>
        <v>0</v>
      </c>
      <c r="R61" s="73">
        <f t="shared" si="4"/>
        <v>0</v>
      </c>
      <c r="S61" s="73">
        <f t="shared" si="5"/>
        <v>0</v>
      </c>
      <c r="T61" s="73">
        <f t="shared" si="6"/>
        <v>0</v>
      </c>
      <c r="U61" s="73">
        <f t="shared" si="7"/>
        <v>0</v>
      </c>
      <c r="V61" s="73">
        <f t="shared" si="8"/>
        <v>0</v>
      </c>
      <c r="W61" s="73">
        <f t="shared" si="9"/>
        <v>0</v>
      </c>
      <c r="X61" s="73">
        <f t="shared" si="10"/>
        <v>0</v>
      </c>
      <c r="Y61" s="73">
        <f t="shared" si="11"/>
        <v>0</v>
      </c>
      <c r="Z61" s="73">
        <f t="shared" si="12"/>
        <v>0</v>
      </c>
    </row>
    <row r="62" spans="1:26" hidden="1">
      <c r="A62" s="63">
        <f t="shared" si="13"/>
        <v>36948</v>
      </c>
      <c r="B62" s="65" t="str">
        <f>INDEX('Master Data'!$A$2:$B$8,MATCH(WEEKDAY('RAC V@r Total'!A62,3),'Master Data'!$A$2:$A$8,0),2)</f>
        <v>M</v>
      </c>
      <c r="D62" s="73">
        <v>-3542291</v>
      </c>
      <c r="E62" s="73">
        <v>0</v>
      </c>
      <c r="F62" s="73">
        <v>-382371</v>
      </c>
      <c r="G62" s="73">
        <v>-14640</v>
      </c>
      <c r="H62" s="73">
        <v>-53998</v>
      </c>
      <c r="I62" s="73">
        <v>-3525710</v>
      </c>
      <c r="J62" s="73">
        <v>-56462</v>
      </c>
      <c r="K62" s="73">
        <v>-3530220</v>
      </c>
      <c r="L62" s="73">
        <v>0</v>
      </c>
      <c r="M62" s="73">
        <v>-446645</v>
      </c>
      <c r="N62" s="73">
        <v>-3524460</v>
      </c>
      <c r="P62" s="73">
        <f t="shared" si="2"/>
        <v>3542.2910000000002</v>
      </c>
      <c r="Q62" s="73">
        <f t="shared" si="3"/>
        <v>0</v>
      </c>
      <c r="R62" s="73">
        <f t="shared" si="4"/>
        <v>382.37099999999998</v>
      </c>
      <c r="S62" s="73">
        <f t="shared" si="5"/>
        <v>14.64</v>
      </c>
      <c r="T62" s="73">
        <f t="shared" si="6"/>
        <v>53.997999999999998</v>
      </c>
      <c r="U62" s="73">
        <f t="shared" si="7"/>
        <v>3525.71</v>
      </c>
      <c r="V62" s="73">
        <f t="shared" si="8"/>
        <v>56.462000000000003</v>
      </c>
      <c r="W62" s="73">
        <f t="shared" si="9"/>
        <v>3530.22</v>
      </c>
      <c r="X62" s="73">
        <f t="shared" si="10"/>
        <v>0</v>
      </c>
      <c r="Y62" s="73">
        <f t="shared" si="11"/>
        <v>446.64499999999998</v>
      </c>
      <c r="Z62" s="73">
        <f t="shared" si="12"/>
        <v>3524.46</v>
      </c>
    </row>
    <row r="63" spans="1:26" hidden="1">
      <c r="A63" s="63">
        <f t="shared" si="13"/>
        <v>36949</v>
      </c>
      <c r="B63" s="65" t="str">
        <f>INDEX('Master Data'!$A$2:$B$8,MATCH(WEEKDAY('RAC V@r Total'!A63,3),'Master Data'!$A$2:$A$8,0),2)</f>
        <v>T</v>
      </c>
      <c r="D63" s="73">
        <v>-3536667</v>
      </c>
      <c r="E63" s="73">
        <v>0</v>
      </c>
      <c r="F63" s="73">
        <v>-386814</v>
      </c>
      <c r="G63" s="73">
        <v>-14509</v>
      </c>
      <c r="H63" s="73">
        <v>-54155</v>
      </c>
      <c r="I63" s="73">
        <v>-3521023</v>
      </c>
      <c r="J63" s="73">
        <v>-56787</v>
      </c>
      <c r="K63" s="73">
        <v>-3524687</v>
      </c>
      <c r="L63" s="73">
        <v>0</v>
      </c>
      <c r="M63" s="73">
        <v>-450315</v>
      </c>
      <c r="N63" s="73">
        <v>-3514920</v>
      </c>
      <c r="P63" s="73">
        <f t="shared" si="2"/>
        <v>3536.6669999999999</v>
      </c>
      <c r="Q63" s="73">
        <f t="shared" si="3"/>
        <v>0</v>
      </c>
      <c r="R63" s="73">
        <f t="shared" si="4"/>
        <v>386.81400000000002</v>
      </c>
      <c r="S63" s="73">
        <f t="shared" si="5"/>
        <v>14.509</v>
      </c>
      <c r="T63" s="73">
        <f t="shared" si="6"/>
        <v>54.155000000000001</v>
      </c>
      <c r="U63" s="73">
        <f t="shared" si="7"/>
        <v>3521.0230000000001</v>
      </c>
      <c r="V63" s="73">
        <f t="shared" si="8"/>
        <v>56.786999999999999</v>
      </c>
      <c r="W63" s="73">
        <f t="shared" si="9"/>
        <v>3524.6869999999999</v>
      </c>
      <c r="X63" s="73">
        <f t="shared" si="10"/>
        <v>0</v>
      </c>
      <c r="Y63" s="73">
        <f t="shared" si="11"/>
        <v>450.315</v>
      </c>
      <c r="Z63" s="73">
        <f t="shared" si="12"/>
        <v>3514.92</v>
      </c>
    </row>
    <row r="64" spans="1:26">
      <c r="A64" s="63">
        <f t="shared" si="13"/>
        <v>36950</v>
      </c>
      <c r="B64" s="65" t="str">
        <f>INDEX('Master Data'!$A$2:$B$8,MATCH(WEEKDAY('RAC V@r Total'!A64,3),'Master Data'!$A$2:$A$8,0),2)</f>
        <v>W</v>
      </c>
      <c r="D64" s="73">
        <v>-2795323</v>
      </c>
      <c r="E64" s="73">
        <v>0</v>
      </c>
      <c r="F64" s="73">
        <v>-367604</v>
      </c>
      <c r="G64" s="73">
        <v>-10901</v>
      </c>
      <c r="H64" s="73">
        <v>-52966</v>
      </c>
      <c r="I64" s="73">
        <v>-2739290</v>
      </c>
      <c r="J64" s="73">
        <v>-54608</v>
      </c>
      <c r="K64" s="73">
        <v>-2787247</v>
      </c>
      <c r="L64" s="73">
        <v>0</v>
      </c>
      <c r="M64" s="73">
        <v>-427875</v>
      </c>
      <c r="N64" s="73">
        <v>-2748149</v>
      </c>
      <c r="P64" s="73">
        <f t="shared" si="2"/>
        <v>2795.3229999999999</v>
      </c>
      <c r="Q64" s="73">
        <f t="shared" si="3"/>
        <v>0</v>
      </c>
      <c r="R64" s="73">
        <f t="shared" si="4"/>
        <v>367.60399999999998</v>
      </c>
      <c r="S64" s="73">
        <f t="shared" si="5"/>
        <v>10.901</v>
      </c>
      <c r="T64" s="73">
        <f t="shared" si="6"/>
        <v>52.966000000000001</v>
      </c>
      <c r="U64" s="73">
        <f t="shared" si="7"/>
        <v>2739.29</v>
      </c>
      <c r="V64" s="73">
        <f t="shared" si="8"/>
        <v>54.607999999999997</v>
      </c>
      <c r="W64" s="73">
        <f t="shared" si="9"/>
        <v>2787.2469999999998</v>
      </c>
      <c r="X64" s="73">
        <f t="shared" si="10"/>
        <v>0</v>
      </c>
      <c r="Y64" s="73">
        <f t="shared" si="11"/>
        <v>427.875</v>
      </c>
      <c r="Z64" s="73">
        <f t="shared" si="12"/>
        <v>2748.1489999999999</v>
      </c>
    </row>
    <row r="65" spans="1:26" hidden="1">
      <c r="A65" s="63">
        <f t="shared" si="13"/>
        <v>36951</v>
      </c>
      <c r="B65" s="65" t="str">
        <f>INDEX('Master Data'!$A$2:$B$8,MATCH(WEEKDAY('RAC V@r Total'!A65,3),'Master Data'!$A$2:$A$8,0),2)</f>
        <v>Th</v>
      </c>
      <c r="D65" s="73">
        <v>-2628932</v>
      </c>
      <c r="E65" s="73">
        <v>0</v>
      </c>
      <c r="F65" s="73">
        <v>-381011</v>
      </c>
      <c r="G65" s="73">
        <v>-10632</v>
      </c>
      <c r="H65" s="73">
        <v>-50190</v>
      </c>
      <c r="I65" s="73">
        <v>-2625334</v>
      </c>
      <c r="J65" s="73">
        <v>-52437</v>
      </c>
      <c r="K65" s="73">
        <v>-2622788</v>
      </c>
      <c r="L65" s="73">
        <v>0</v>
      </c>
      <c r="M65" s="73">
        <v>-453224</v>
      </c>
      <c r="N65" s="73">
        <v>-2610725</v>
      </c>
      <c r="P65" s="73">
        <f t="shared" si="2"/>
        <v>2628.9319999999998</v>
      </c>
      <c r="Q65" s="73">
        <f t="shared" si="3"/>
        <v>0</v>
      </c>
      <c r="R65" s="73">
        <f t="shared" si="4"/>
        <v>381.01100000000002</v>
      </c>
      <c r="S65" s="73">
        <f t="shared" si="5"/>
        <v>10.632</v>
      </c>
      <c r="T65" s="73">
        <f t="shared" si="6"/>
        <v>50.19</v>
      </c>
      <c r="U65" s="73">
        <f t="shared" si="7"/>
        <v>2625.3339999999998</v>
      </c>
      <c r="V65" s="73">
        <f t="shared" si="8"/>
        <v>52.436999999999998</v>
      </c>
      <c r="W65" s="73">
        <f t="shared" si="9"/>
        <v>2622.788</v>
      </c>
      <c r="X65" s="73">
        <f t="shared" si="10"/>
        <v>0</v>
      </c>
      <c r="Y65" s="73">
        <f t="shared" si="11"/>
        <v>453.22399999999999</v>
      </c>
      <c r="Z65" s="73">
        <f t="shared" si="12"/>
        <v>2610.7249999999999</v>
      </c>
    </row>
    <row r="66" spans="1:26" hidden="1">
      <c r="A66" s="63">
        <f t="shared" si="13"/>
        <v>36952</v>
      </c>
      <c r="B66" s="65" t="str">
        <f>INDEX('Master Data'!$A$2:$B$8,MATCH(WEEKDAY('RAC V@r Total'!A66,3),'Master Data'!$A$2:$A$8,0),2)</f>
        <v>F</v>
      </c>
      <c r="D66" s="73">
        <v>-2630170</v>
      </c>
      <c r="E66" s="73">
        <v>0</v>
      </c>
      <c r="F66" s="73">
        <v>-378349</v>
      </c>
      <c r="G66" s="73">
        <v>-10577</v>
      </c>
      <c r="H66" s="73">
        <v>-50073</v>
      </c>
      <c r="I66" s="73">
        <v>-2623878</v>
      </c>
      <c r="J66" s="73">
        <v>-52276</v>
      </c>
      <c r="K66" s="73">
        <v>-2624042</v>
      </c>
      <c r="L66" s="73">
        <v>0</v>
      </c>
      <c r="M66" s="73">
        <v>-448939</v>
      </c>
      <c r="N66" s="73">
        <v>-2612377</v>
      </c>
      <c r="P66" s="73">
        <f t="shared" si="2"/>
        <v>2630.17</v>
      </c>
      <c r="Q66" s="73">
        <f t="shared" si="3"/>
        <v>0</v>
      </c>
      <c r="R66" s="73">
        <f t="shared" si="4"/>
        <v>378.34899999999999</v>
      </c>
      <c r="S66" s="73">
        <f t="shared" si="5"/>
        <v>10.577</v>
      </c>
      <c r="T66" s="73">
        <f t="shared" si="6"/>
        <v>50.073</v>
      </c>
      <c r="U66" s="73">
        <f t="shared" si="7"/>
        <v>2623.8780000000002</v>
      </c>
      <c r="V66" s="73">
        <f t="shared" si="8"/>
        <v>52.276000000000003</v>
      </c>
      <c r="W66" s="73">
        <f t="shared" si="9"/>
        <v>2624.0419999999999</v>
      </c>
      <c r="X66" s="73">
        <f t="shared" si="10"/>
        <v>0</v>
      </c>
      <c r="Y66" s="73">
        <f t="shared" si="11"/>
        <v>448.93900000000002</v>
      </c>
      <c r="Z66" s="73">
        <f t="shared" si="12"/>
        <v>2612.377</v>
      </c>
    </row>
    <row r="67" spans="1:26" hidden="1">
      <c r="A67" s="63">
        <f t="shared" si="13"/>
        <v>36953</v>
      </c>
      <c r="B67" s="65" t="str">
        <f>INDEX('Master Data'!$A$2:$B$8,MATCH(WEEKDAY('RAC V@r Total'!A67,3),'Master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H67" s="73">
        <v>0</v>
      </c>
      <c r="I67" s="73">
        <v>0</v>
      </c>
      <c r="J67" s="73">
        <v>0</v>
      </c>
      <c r="K67" s="73">
        <v>0</v>
      </c>
      <c r="L67" s="73">
        <v>0</v>
      </c>
      <c r="M67" s="73">
        <v>0</v>
      </c>
      <c r="N67" s="73">
        <v>0</v>
      </c>
      <c r="P67" s="73">
        <f t="shared" si="2"/>
        <v>0</v>
      </c>
      <c r="Q67" s="73">
        <f t="shared" si="3"/>
        <v>0</v>
      </c>
      <c r="R67" s="73">
        <f t="shared" si="4"/>
        <v>0</v>
      </c>
      <c r="S67" s="73">
        <f t="shared" si="5"/>
        <v>0</v>
      </c>
      <c r="T67" s="73">
        <f t="shared" si="6"/>
        <v>0</v>
      </c>
      <c r="U67" s="73">
        <f t="shared" si="7"/>
        <v>0</v>
      </c>
      <c r="V67" s="73">
        <f t="shared" si="8"/>
        <v>0</v>
      </c>
      <c r="W67" s="73">
        <f t="shared" si="9"/>
        <v>0</v>
      </c>
      <c r="X67" s="73">
        <f t="shared" si="10"/>
        <v>0</v>
      </c>
      <c r="Y67" s="73">
        <f t="shared" si="11"/>
        <v>0</v>
      </c>
      <c r="Z67" s="73">
        <f t="shared" si="12"/>
        <v>0</v>
      </c>
    </row>
    <row r="68" spans="1:26" hidden="1">
      <c r="A68" s="63">
        <f t="shared" si="13"/>
        <v>36954</v>
      </c>
      <c r="B68" s="65" t="str">
        <f>INDEX('Master Data'!$A$2:$B$8,MATCH(WEEKDAY('RAC V@r Total'!A68,3),'Master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H68" s="73">
        <v>0</v>
      </c>
      <c r="I68" s="73">
        <v>0</v>
      </c>
      <c r="J68" s="73">
        <v>0</v>
      </c>
      <c r="K68" s="73">
        <v>0</v>
      </c>
      <c r="L68" s="73">
        <v>0</v>
      </c>
      <c r="M68" s="73">
        <v>0</v>
      </c>
      <c r="N68" s="73">
        <v>0</v>
      </c>
      <c r="P68" s="73">
        <f t="shared" si="2"/>
        <v>0</v>
      </c>
      <c r="Q68" s="73">
        <f t="shared" si="3"/>
        <v>0</v>
      </c>
      <c r="R68" s="73">
        <f t="shared" si="4"/>
        <v>0</v>
      </c>
      <c r="S68" s="73">
        <f t="shared" si="5"/>
        <v>0</v>
      </c>
      <c r="T68" s="73">
        <f t="shared" si="6"/>
        <v>0</v>
      </c>
      <c r="U68" s="73">
        <f t="shared" si="7"/>
        <v>0</v>
      </c>
      <c r="V68" s="73">
        <f t="shared" si="8"/>
        <v>0</v>
      </c>
      <c r="W68" s="73">
        <f t="shared" si="9"/>
        <v>0</v>
      </c>
      <c r="X68" s="73">
        <f t="shared" si="10"/>
        <v>0</v>
      </c>
      <c r="Y68" s="73">
        <f t="shared" si="11"/>
        <v>0</v>
      </c>
      <c r="Z68" s="73">
        <f t="shared" si="12"/>
        <v>0</v>
      </c>
    </row>
    <row r="69" spans="1:26" hidden="1">
      <c r="A69" s="63">
        <f t="shared" si="13"/>
        <v>36955</v>
      </c>
      <c r="B69" s="65" t="str">
        <f>INDEX('Master Data'!$A$2:$B$8,MATCH(WEEKDAY('RAC V@r Total'!A69,3),'Master Data'!$A$2:$A$8,0),2)</f>
        <v>M</v>
      </c>
      <c r="D69" s="73">
        <v>-2609358</v>
      </c>
      <c r="E69" s="73">
        <v>0</v>
      </c>
      <c r="F69" s="73">
        <v>-379994</v>
      </c>
      <c r="G69" s="73">
        <v>-10472</v>
      </c>
      <c r="H69" s="73">
        <v>-44209</v>
      </c>
      <c r="I69" s="73">
        <v>-2607120</v>
      </c>
      <c r="J69" s="73">
        <v>-44308</v>
      </c>
      <c r="K69" s="73">
        <v>-2603261</v>
      </c>
      <c r="L69" s="73">
        <v>0</v>
      </c>
      <c r="M69" s="73">
        <v>-455624</v>
      </c>
      <c r="N69" s="73">
        <v>-2586960</v>
      </c>
      <c r="P69" s="73">
        <f t="shared" si="2"/>
        <v>2609.3580000000002</v>
      </c>
      <c r="Q69" s="73">
        <f t="shared" si="3"/>
        <v>0</v>
      </c>
      <c r="R69" s="73">
        <f t="shared" si="4"/>
        <v>379.99400000000003</v>
      </c>
      <c r="S69" s="73">
        <f t="shared" si="5"/>
        <v>10.472</v>
      </c>
      <c r="T69" s="73">
        <f t="shared" si="6"/>
        <v>44.209000000000003</v>
      </c>
      <c r="U69" s="73">
        <f t="shared" si="7"/>
        <v>2607.12</v>
      </c>
      <c r="V69" s="73">
        <f t="shared" si="8"/>
        <v>44.308</v>
      </c>
      <c r="W69" s="73">
        <f t="shared" si="9"/>
        <v>2603.261</v>
      </c>
      <c r="X69" s="73">
        <f t="shared" si="10"/>
        <v>0</v>
      </c>
      <c r="Y69" s="73">
        <f t="shared" si="11"/>
        <v>455.62400000000002</v>
      </c>
      <c r="Z69" s="73">
        <f t="shared" si="12"/>
        <v>2586.96</v>
      </c>
    </row>
    <row r="70" spans="1:26" hidden="1">
      <c r="A70" s="63">
        <f t="shared" si="13"/>
        <v>36956</v>
      </c>
      <c r="B70" s="65" t="str">
        <f>INDEX('Master Data'!$A$2:$B$8,MATCH(WEEKDAY('RAC V@r Total'!A70,3),'Master Data'!$A$2:$A$8,0),2)</f>
        <v>T</v>
      </c>
      <c r="D70" s="73">
        <v>-2610585</v>
      </c>
      <c r="E70" s="73">
        <v>0</v>
      </c>
      <c r="F70" s="73">
        <v>-366491</v>
      </c>
      <c r="G70" s="73">
        <v>-10418</v>
      </c>
      <c r="H70" s="73">
        <v>-44113</v>
      </c>
      <c r="I70" s="73">
        <v>-2598757</v>
      </c>
      <c r="J70" s="73">
        <v>-44181</v>
      </c>
      <c r="K70" s="73">
        <v>-2604504</v>
      </c>
      <c r="L70" s="73">
        <v>0</v>
      </c>
      <c r="M70" s="73">
        <v>-441546</v>
      </c>
      <c r="N70" s="73">
        <v>-2589220</v>
      </c>
      <c r="P70" s="73">
        <f t="shared" ref="P70:P133" si="14">ABS(D70)/$P$3</f>
        <v>2610.585</v>
      </c>
      <c r="Q70" s="73">
        <f t="shared" ref="Q70:Q133" si="15">ABS(E70)/$P$3</f>
        <v>0</v>
      </c>
      <c r="R70" s="73">
        <f t="shared" ref="R70:R133" si="16">ABS(F70)/$P$3</f>
        <v>366.49099999999999</v>
      </c>
      <c r="S70" s="73">
        <f t="shared" ref="S70:S133" si="17">ABS(G70)/$P$3</f>
        <v>10.417999999999999</v>
      </c>
      <c r="T70" s="73">
        <f t="shared" ref="T70:T133" si="18">ABS(H70)/$P$3</f>
        <v>44.113</v>
      </c>
      <c r="U70" s="73">
        <f t="shared" ref="U70:U133" si="19">ABS(I70)/$P$3</f>
        <v>2598.7570000000001</v>
      </c>
      <c r="V70" s="73">
        <f t="shared" ref="V70:V133" si="20">ABS(J70)/$P$3</f>
        <v>44.180999999999997</v>
      </c>
      <c r="W70" s="73">
        <f t="shared" ref="W70:W133" si="21">ABS(K70)/$P$3</f>
        <v>2604.5039999999999</v>
      </c>
      <c r="X70" s="73">
        <f t="shared" ref="X70:X133" si="22">ABS(L70)/$P$3</f>
        <v>0</v>
      </c>
      <c r="Y70" s="73">
        <f t="shared" ref="Y70:Y133" si="23">ABS(M70)/$P$3</f>
        <v>441.54599999999999</v>
      </c>
      <c r="Z70" s="73">
        <f t="shared" ref="Z70:Z133" si="24">ABS(N70)/$P$3</f>
        <v>2589.2199999999998</v>
      </c>
    </row>
    <row r="71" spans="1:26" hidden="1">
      <c r="A71" s="63">
        <f t="shared" ref="A71:A134" si="25">A70+1</f>
        <v>36957</v>
      </c>
      <c r="B71" s="65" t="str">
        <f>INDEX('Master Data'!$A$2:$B$8,MATCH(WEEKDAY('RAC V@r Total'!A71,3),'Master Data'!$A$2:$A$8,0),2)</f>
        <v>W</v>
      </c>
      <c r="D71" s="73">
        <v>-2635715</v>
      </c>
      <c r="E71" s="73">
        <v>0</v>
      </c>
      <c r="F71" s="73">
        <v>-367340</v>
      </c>
      <c r="G71" s="73">
        <v>-10364</v>
      </c>
      <c r="H71" s="73">
        <v>-44234</v>
      </c>
      <c r="I71" s="73">
        <v>-2625601</v>
      </c>
      <c r="J71" s="73">
        <v>-44340</v>
      </c>
      <c r="K71" s="73">
        <v>-2629650</v>
      </c>
      <c r="L71" s="73">
        <v>0</v>
      </c>
      <c r="M71" s="73">
        <v>-448140</v>
      </c>
      <c r="N71" s="73">
        <v>-2614582</v>
      </c>
      <c r="P71" s="73">
        <f t="shared" si="14"/>
        <v>2635.7150000000001</v>
      </c>
      <c r="Q71" s="73">
        <f t="shared" si="15"/>
        <v>0</v>
      </c>
      <c r="R71" s="73">
        <f t="shared" si="16"/>
        <v>367.34</v>
      </c>
      <c r="S71" s="73">
        <f t="shared" si="17"/>
        <v>10.364000000000001</v>
      </c>
      <c r="T71" s="73">
        <f t="shared" si="18"/>
        <v>44.234000000000002</v>
      </c>
      <c r="U71" s="73">
        <f t="shared" si="19"/>
        <v>2625.6010000000001</v>
      </c>
      <c r="V71" s="73">
        <f t="shared" si="20"/>
        <v>44.34</v>
      </c>
      <c r="W71" s="73">
        <f t="shared" si="21"/>
        <v>2629.65</v>
      </c>
      <c r="X71" s="73">
        <f t="shared" si="22"/>
        <v>0</v>
      </c>
      <c r="Y71" s="73">
        <f t="shared" si="23"/>
        <v>448.14</v>
      </c>
      <c r="Z71" s="73">
        <f t="shared" si="24"/>
        <v>2614.5819999999999</v>
      </c>
    </row>
    <row r="72" spans="1:26" hidden="1">
      <c r="A72" s="63">
        <f t="shared" si="25"/>
        <v>36958</v>
      </c>
      <c r="B72" s="65" t="str">
        <f>INDEX('Master Data'!$A$2:$B$8,MATCH(WEEKDAY('RAC V@r Total'!A72,3),'Master Data'!$A$2:$A$8,0),2)</f>
        <v>Th</v>
      </c>
      <c r="D72" s="73">
        <v>-1292624</v>
      </c>
      <c r="E72" s="73">
        <v>0</v>
      </c>
      <c r="F72" s="73">
        <v>-368774</v>
      </c>
      <c r="G72" s="73">
        <v>-10310</v>
      </c>
      <c r="H72" s="73">
        <v>-44264</v>
      </c>
      <c r="I72" s="73">
        <v>-1364282</v>
      </c>
      <c r="J72" s="73">
        <v>-44293</v>
      </c>
      <c r="K72" s="73">
        <v>-1285927</v>
      </c>
      <c r="L72" s="73">
        <v>0</v>
      </c>
      <c r="M72" s="73">
        <v>-444577</v>
      </c>
      <c r="N72" s="73">
        <v>-1320638</v>
      </c>
      <c r="P72" s="73">
        <f t="shared" si="14"/>
        <v>1292.624</v>
      </c>
      <c r="Q72" s="73">
        <f t="shared" si="15"/>
        <v>0</v>
      </c>
      <c r="R72" s="73">
        <f t="shared" si="16"/>
        <v>368.774</v>
      </c>
      <c r="S72" s="73">
        <f t="shared" si="17"/>
        <v>10.31</v>
      </c>
      <c r="T72" s="73">
        <f t="shared" si="18"/>
        <v>44.264000000000003</v>
      </c>
      <c r="U72" s="73">
        <f t="shared" si="19"/>
        <v>1364.2819999999999</v>
      </c>
      <c r="V72" s="73">
        <f t="shared" si="20"/>
        <v>44.292999999999999</v>
      </c>
      <c r="W72" s="73">
        <f t="shared" si="21"/>
        <v>1285.9269999999999</v>
      </c>
      <c r="X72" s="73">
        <f t="shared" si="22"/>
        <v>0</v>
      </c>
      <c r="Y72" s="73">
        <f t="shared" si="23"/>
        <v>444.577</v>
      </c>
      <c r="Z72" s="73">
        <f t="shared" si="24"/>
        <v>1320.6379999999999</v>
      </c>
    </row>
    <row r="73" spans="1:26" hidden="1">
      <c r="A73" s="63">
        <f t="shared" si="25"/>
        <v>36959</v>
      </c>
      <c r="B73" s="65" t="str">
        <f>INDEX('Master Data'!$A$2:$B$8,MATCH(WEEKDAY('RAC V@r Total'!A73,3),'Master Data'!$A$2:$A$8,0),2)</f>
        <v>F</v>
      </c>
      <c r="D73" s="73">
        <v>-1292624</v>
      </c>
      <c r="E73" s="73">
        <v>0</v>
      </c>
      <c r="F73" s="73">
        <v>-368774</v>
      </c>
      <c r="G73" s="73">
        <v>-10310</v>
      </c>
      <c r="H73" s="73">
        <v>-44264</v>
      </c>
      <c r="I73" s="73">
        <v>-1364282</v>
      </c>
      <c r="J73" s="73">
        <v>-44293</v>
      </c>
      <c r="K73" s="73">
        <v>-1285927</v>
      </c>
      <c r="L73" s="73">
        <v>0</v>
      </c>
      <c r="M73" s="73">
        <v>-444577</v>
      </c>
      <c r="N73" s="73">
        <v>-1320638</v>
      </c>
      <c r="P73" s="73">
        <f t="shared" si="14"/>
        <v>1292.624</v>
      </c>
      <c r="Q73" s="73">
        <f t="shared" si="15"/>
        <v>0</v>
      </c>
      <c r="R73" s="73">
        <f t="shared" si="16"/>
        <v>368.774</v>
      </c>
      <c r="S73" s="73">
        <f t="shared" si="17"/>
        <v>10.31</v>
      </c>
      <c r="T73" s="73">
        <f t="shared" si="18"/>
        <v>44.264000000000003</v>
      </c>
      <c r="U73" s="73">
        <f t="shared" si="19"/>
        <v>1364.2819999999999</v>
      </c>
      <c r="V73" s="73">
        <f t="shared" si="20"/>
        <v>44.292999999999999</v>
      </c>
      <c r="W73" s="73">
        <f t="shared" si="21"/>
        <v>1285.9269999999999</v>
      </c>
      <c r="X73" s="73">
        <f t="shared" si="22"/>
        <v>0</v>
      </c>
      <c r="Y73" s="73">
        <f t="shared" si="23"/>
        <v>444.577</v>
      </c>
      <c r="Z73" s="73">
        <f t="shared" si="24"/>
        <v>1320.6379999999999</v>
      </c>
    </row>
    <row r="74" spans="1:26" hidden="1">
      <c r="A74" s="63">
        <f t="shared" si="25"/>
        <v>36960</v>
      </c>
      <c r="B74" s="65" t="str">
        <f>INDEX('Master Data'!$A$2:$B$8,MATCH(WEEKDAY('RAC V@r Total'!A74,3),'Master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H74" s="73">
        <v>0</v>
      </c>
      <c r="I74" s="73">
        <v>0</v>
      </c>
      <c r="J74" s="73">
        <v>0</v>
      </c>
      <c r="K74" s="73">
        <v>0</v>
      </c>
      <c r="L74" s="73">
        <v>0</v>
      </c>
      <c r="M74" s="73">
        <v>0</v>
      </c>
      <c r="N74" s="73">
        <v>0</v>
      </c>
      <c r="P74" s="73">
        <f t="shared" si="14"/>
        <v>0</v>
      </c>
      <c r="Q74" s="73">
        <f t="shared" si="15"/>
        <v>0</v>
      </c>
      <c r="R74" s="73">
        <f t="shared" si="16"/>
        <v>0</v>
      </c>
      <c r="S74" s="73">
        <f t="shared" si="17"/>
        <v>0</v>
      </c>
      <c r="T74" s="73">
        <f t="shared" si="18"/>
        <v>0</v>
      </c>
      <c r="U74" s="73">
        <f t="shared" si="19"/>
        <v>0</v>
      </c>
      <c r="V74" s="73">
        <f t="shared" si="20"/>
        <v>0</v>
      </c>
      <c r="W74" s="73">
        <f t="shared" si="21"/>
        <v>0</v>
      </c>
      <c r="X74" s="73">
        <f t="shared" si="22"/>
        <v>0</v>
      </c>
      <c r="Y74" s="73">
        <f t="shared" si="23"/>
        <v>0</v>
      </c>
      <c r="Z74" s="73">
        <f t="shared" si="24"/>
        <v>0</v>
      </c>
    </row>
    <row r="75" spans="1:26" hidden="1">
      <c r="A75" s="63">
        <f t="shared" si="25"/>
        <v>36961</v>
      </c>
      <c r="B75" s="65" t="str">
        <f>INDEX('Master Data'!$A$2:$B$8,MATCH(WEEKDAY('RAC V@r Total'!A75,3),'Master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H75" s="73">
        <v>0</v>
      </c>
      <c r="I75" s="73">
        <v>0</v>
      </c>
      <c r="J75" s="73">
        <v>0</v>
      </c>
      <c r="K75" s="73">
        <v>0</v>
      </c>
      <c r="L75" s="73">
        <v>0</v>
      </c>
      <c r="M75" s="73">
        <v>0</v>
      </c>
      <c r="N75" s="73">
        <v>0</v>
      </c>
      <c r="P75" s="73">
        <f t="shared" si="14"/>
        <v>0</v>
      </c>
      <c r="Q75" s="73">
        <f t="shared" si="15"/>
        <v>0</v>
      </c>
      <c r="R75" s="73">
        <f t="shared" si="16"/>
        <v>0</v>
      </c>
      <c r="S75" s="73">
        <f t="shared" si="17"/>
        <v>0</v>
      </c>
      <c r="T75" s="73">
        <f t="shared" si="18"/>
        <v>0</v>
      </c>
      <c r="U75" s="73">
        <f t="shared" si="19"/>
        <v>0</v>
      </c>
      <c r="V75" s="73">
        <f t="shared" si="20"/>
        <v>0</v>
      </c>
      <c r="W75" s="73">
        <f t="shared" si="21"/>
        <v>0</v>
      </c>
      <c r="X75" s="73">
        <f t="shared" si="22"/>
        <v>0</v>
      </c>
      <c r="Y75" s="73">
        <f t="shared" si="23"/>
        <v>0</v>
      </c>
      <c r="Z75" s="73">
        <f t="shared" si="24"/>
        <v>0</v>
      </c>
    </row>
    <row r="76" spans="1:26" hidden="1">
      <c r="A76" s="63">
        <f t="shared" si="25"/>
        <v>36962</v>
      </c>
      <c r="B76" s="65" t="str">
        <f>INDEX('Master Data'!$A$2:$B$8,MATCH(WEEKDAY('RAC V@r Total'!A76,3),'Master Data'!$A$2:$A$8,0),2)</f>
        <v>M</v>
      </c>
      <c r="D76" s="73">
        <v>-1321420</v>
      </c>
      <c r="E76" s="73">
        <v>0</v>
      </c>
      <c r="F76" s="73">
        <v>-368826</v>
      </c>
      <c r="G76" s="73">
        <v>-10060</v>
      </c>
      <c r="H76" s="73">
        <v>-44217</v>
      </c>
      <c r="I76" s="73">
        <v>-1396173</v>
      </c>
      <c r="J76" s="73">
        <v>-44047</v>
      </c>
      <c r="K76" s="73">
        <v>-1315477</v>
      </c>
      <c r="L76" s="73">
        <v>0</v>
      </c>
      <c r="M76" s="73">
        <v>-446912</v>
      </c>
      <c r="N76" s="73">
        <v>-1357235</v>
      </c>
      <c r="P76" s="73">
        <f t="shared" si="14"/>
        <v>1321.42</v>
      </c>
      <c r="Q76" s="73">
        <f t="shared" si="15"/>
        <v>0</v>
      </c>
      <c r="R76" s="73">
        <f t="shared" si="16"/>
        <v>368.82600000000002</v>
      </c>
      <c r="S76" s="73">
        <f t="shared" si="17"/>
        <v>10.06</v>
      </c>
      <c r="T76" s="73">
        <f t="shared" si="18"/>
        <v>44.216999999999999</v>
      </c>
      <c r="U76" s="73">
        <f t="shared" si="19"/>
        <v>1396.173</v>
      </c>
      <c r="V76" s="73">
        <f t="shared" si="20"/>
        <v>44.046999999999997</v>
      </c>
      <c r="W76" s="73">
        <f t="shared" si="21"/>
        <v>1315.4770000000001</v>
      </c>
      <c r="X76" s="73">
        <f t="shared" si="22"/>
        <v>0</v>
      </c>
      <c r="Y76" s="73">
        <f t="shared" si="23"/>
        <v>446.91199999999998</v>
      </c>
      <c r="Z76" s="73">
        <f t="shared" si="24"/>
        <v>1357.2349999999999</v>
      </c>
    </row>
    <row r="77" spans="1:26" hidden="1">
      <c r="A77" s="63">
        <f t="shared" si="25"/>
        <v>36963</v>
      </c>
      <c r="B77" s="65" t="str">
        <f>INDEX('Master Data'!$A$2:$B$8,MATCH(WEEKDAY('RAC V@r Total'!A77,3),'Master Data'!$A$2:$A$8,0),2)</f>
        <v>T</v>
      </c>
      <c r="D77" s="73">
        <v>-1322040</v>
      </c>
      <c r="E77" s="73">
        <v>0</v>
      </c>
      <c r="F77" s="73">
        <v>-368297</v>
      </c>
      <c r="G77" s="73">
        <v>-10008</v>
      </c>
      <c r="H77" s="73">
        <v>-44110</v>
      </c>
      <c r="I77" s="73">
        <v>-1396927</v>
      </c>
      <c r="J77" s="73">
        <v>-43920</v>
      </c>
      <c r="K77" s="73">
        <v>-1316113</v>
      </c>
      <c r="L77" s="73">
        <v>0</v>
      </c>
      <c r="M77" s="73">
        <v>-444160</v>
      </c>
      <c r="N77" s="73">
        <v>-1358052</v>
      </c>
      <c r="P77" s="73">
        <f t="shared" si="14"/>
        <v>1322.04</v>
      </c>
      <c r="Q77" s="73">
        <f t="shared" si="15"/>
        <v>0</v>
      </c>
      <c r="R77" s="73">
        <f t="shared" si="16"/>
        <v>368.29700000000003</v>
      </c>
      <c r="S77" s="73">
        <f t="shared" si="17"/>
        <v>10.007999999999999</v>
      </c>
      <c r="T77" s="73">
        <f t="shared" si="18"/>
        <v>44.11</v>
      </c>
      <c r="U77" s="73">
        <f t="shared" si="19"/>
        <v>1396.9269999999999</v>
      </c>
      <c r="V77" s="73">
        <f t="shared" si="20"/>
        <v>43.92</v>
      </c>
      <c r="W77" s="73">
        <f t="shared" si="21"/>
        <v>1316.1130000000001</v>
      </c>
      <c r="X77" s="73">
        <f t="shared" si="22"/>
        <v>0</v>
      </c>
      <c r="Y77" s="73">
        <f t="shared" si="23"/>
        <v>444.16</v>
      </c>
      <c r="Z77" s="73">
        <f t="shared" si="24"/>
        <v>1358.0519999999999</v>
      </c>
    </row>
    <row r="78" spans="1:26" hidden="1">
      <c r="A78" s="63">
        <f t="shared" si="25"/>
        <v>36964</v>
      </c>
      <c r="B78" s="65" t="str">
        <f>INDEX('Master Data'!$A$2:$B$8,MATCH(WEEKDAY('RAC V@r Total'!A78,3),'Master Data'!$A$2:$A$8,0),2)</f>
        <v>W</v>
      </c>
      <c r="D78" s="73">
        <v>-1322661</v>
      </c>
      <c r="E78" s="73">
        <v>0</v>
      </c>
      <c r="F78" s="73">
        <v>-372296</v>
      </c>
      <c r="G78" s="73">
        <v>-9956</v>
      </c>
      <c r="H78" s="73">
        <v>-44353</v>
      </c>
      <c r="I78" s="73">
        <v>-1396788</v>
      </c>
      <c r="J78" s="73">
        <v>-44176</v>
      </c>
      <c r="K78" s="73">
        <v>-1316749</v>
      </c>
      <c r="L78" s="73">
        <v>0</v>
      </c>
      <c r="M78" s="73">
        <v>-452604</v>
      </c>
      <c r="N78" s="73">
        <v>-1357739</v>
      </c>
      <c r="P78" s="73">
        <f t="shared" si="14"/>
        <v>1322.6610000000001</v>
      </c>
      <c r="Q78" s="73">
        <f t="shared" si="15"/>
        <v>0</v>
      </c>
      <c r="R78" s="73">
        <f t="shared" si="16"/>
        <v>372.29599999999999</v>
      </c>
      <c r="S78" s="73">
        <f t="shared" si="17"/>
        <v>9.9559999999999995</v>
      </c>
      <c r="T78" s="73">
        <f t="shared" si="18"/>
        <v>44.353000000000002</v>
      </c>
      <c r="U78" s="73">
        <f t="shared" si="19"/>
        <v>1396.788</v>
      </c>
      <c r="V78" s="73">
        <f t="shared" si="20"/>
        <v>44.176000000000002</v>
      </c>
      <c r="W78" s="73">
        <f t="shared" si="21"/>
        <v>1316.749</v>
      </c>
      <c r="X78" s="73">
        <f t="shared" si="22"/>
        <v>0</v>
      </c>
      <c r="Y78" s="73">
        <f t="shared" si="23"/>
        <v>452.60399999999998</v>
      </c>
      <c r="Z78" s="73">
        <f t="shared" si="24"/>
        <v>1357.739</v>
      </c>
    </row>
    <row r="79" spans="1:26" hidden="1">
      <c r="A79" s="63">
        <f t="shared" si="25"/>
        <v>36965</v>
      </c>
      <c r="B79" s="65" t="str">
        <f>INDEX('Master Data'!$A$2:$B$8,MATCH(WEEKDAY('RAC V@r Total'!A79,3),'Master Data'!$A$2:$A$8,0),2)</f>
        <v>Th</v>
      </c>
      <c r="D79" s="73">
        <v>-1323282</v>
      </c>
      <c r="E79" s="73">
        <v>0</v>
      </c>
      <c r="F79" s="73">
        <v>-373587</v>
      </c>
      <c r="G79" s="73">
        <v>-9906</v>
      </c>
      <c r="H79" s="73">
        <v>-44481</v>
      </c>
      <c r="I79" s="73">
        <v>-1397190</v>
      </c>
      <c r="J79" s="73">
        <v>-44348</v>
      </c>
      <c r="K79" s="73">
        <v>-1317383</v>
      </c>
      <c r="L79" s="73">
        <v>0</v>
      </c>
      <c r="M79" s="73">
        <v>-454588</v>
      </c>
      <c r="N79" s="73">
        <v>-1358132</v>
      </c>
      <c r="P79" s="73">
        <f t="shared" si="14"/>
        <v>1323.2819999999999</v>
      </c>
      <c r="Q79" s="73">
        <f t="shared" si="15"/>
        <v>0</v>
      </c>
      <c r="R79" s="73">
        <f t="shared" si="16"/>
        <v>373.58699999999999</v>
      </c>
      <c r="S79" s="73">
        <f t="shared" si="17"/>
        <v>9.9060000000000006</v>
      </c>
      <c r="T79" s="73">
        <f t="shared" si="18"/>
        <v>44.481000000000002</v>
      </c>
      <c r="U79" s="73">
        <f t="shared" si="19"/>
        <v>1397.19</v>
      </c>
      <c r="V79" s="73">
        <f t="shared" si="20"/>
        <v>44.347999999999999</v>
      </c>
      <c r="W79" s="73">
        <f t="shared" si="21"/>
        <v>1317.383</v>
      </c>
      <c r="X79" s="73">
        <f t="shared" si="22"/>
        <v>0</v>
      </c>
      <c r="Y79" s="73">
        <f t="shared" si="23"/>
        <v>454.58800000000002</v>
      </c>
      <c r="Z79" s="73">
        <f t="shared" si="24"/>
        <v>1358.1320000000001</v>
      </c>
    </row>
    <row r="80" spans="1:26" hidden="1">
      <c r="A80" s="63">
        <f t="shared" si="25"/>
        <v>36966</v>
      </c>
      <c r="B80" s="65" t="str">
        <f>INDEX('Master Data'!$A$2:$B$8,MATCH(WEEKDAY('RAC V@r Total'!A80,3),'Master Data'!$A$2:$A$8,0),2)</f>
        <v>F</v>
      </c>
      <c r="D80" s="73">
        <v>-1323903</v>
      </c>
      <c r="E80" s="73">
        <v>0</v>
      </c>
      <c r="F80" s="73">
        <v>-375381</v>
      </c>
      <c r="G80" s="73">
        <v>-9856</v>
      </c>
      <c r="H80" s="73">
        <v>-44514</v>
      </c>
      <c r="I80" s="73">
        <v>-1397491</v>
      </c>
      <c r="J80" s="73">
        <v>-44423</v>
      </c>
      <c r="K80" s="73">
        <v>-1318018</v>
      </c>
      <c r="L80" s="73">
        <v>0</v>
      </c>
      <c r="M80" s="73">
        <v>-453988</v>
      </c>
      <c r="N80" s="73">
        <v>-1358369</v>
      </c>
      <c r="P80" s="73">
        <f t="shared" si="14"/>
        <v>1323.903</v>
      </c>
      <c r="Q80" s="73">
        <f t="shared" si="15"/>
        <v>0</v>
      </c>
      <c r="R80" s="73">
        <f t="shared" si="16"/>
        <v>375.38099999999997</v>
      </c>
      <c r="S80" s="73">
        <f t="shared" si="17"/>
        <v>9.8559999999999999</v>
      </c>
      <c r="T80" s="73">
        <f t="shared" si="18"/>
        <v>44.514000000000003</v>
      </c>
      <c r="U80" s="73">
        <f t="shared" si="19"/>
        <v>1397.491</v>
      </c>
      <c r="V80" s="73">
        <f t="shared" si="20"/>
        <v>44.423000000000002</v>
      </c>
      <c r="W80" s="73">
        <f t="shared" si="21"/>
        <v>1318.018</v>
      </c>
      <c r="X80" s="73">
        <f t="shared" si="22"/>
        <v>0</v>
      </c>
      <c r="Y80" s="73">
        <f t="shared" si="23"/>
        <v>453.988</v>
      </c>
      <c r="Z80" s="73">
        <f t="shared" si="24"/>
        <v>1358.3689999999999</v>
      </c>
    </row>
    <row r="81" spans="1:26" hidden="1">
      <c r="A81" s="63">
        <f t="shared" si="25"/>
        <v>36967</v>
      </c>
      <c r="B81" s="65" t="str">
        <f>INDEX('Master Data'!$A$2:$B$8,MATCH(WEEKDAY('RAC V@r Total'!A81,3),'Master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H81" s="73">
        <v>0</v>
      </c>
      <c r="I81" s="73">
        <v>0</v>
      </c>
      <c r="J81" s="73">
        <v>0</v>
      </c>
      <c r="K81" s="73">
        <v>0</v>
      </c>
      <c r="L81" s="73">
        <v>0</v>
      </c>
      <c r="M81" s="73">
        <v>0</v>
      </c>
      <c r="N81" s="73">
        <v>0</v>
      </c>
      <c r="P81" s="73">
        <f t="shared" si="14"/>
        <v>0</v>
      </c>
      <c r="Q81" s="73">
        <f t="shared" si="15"/>
        <v>0</v>
      </c>
      <c r="R81" s="73">
        <f t="shared" si="16"/>
        <v>0</v>
      </c>
      <c r="S81" s="73">
        <f t="shared" si="17"/>
        <v>0</v>
      </c>
      <c r="T81" s="73">
        <f t="shared" si="18"/>
        <v>0</v>
      </c>
      <c r="U81" s="73">
        <f t="shared" si="19"/>
        <v>0</v>
      </c>
      <c r="V81" s="73">
        <f t="shared" si="20"/>
        <v>0</v>
      </c>
      <c r="W81" s="73">
        <f t="shared" si="21"/>
        <v>0</v>
      </c>
      <c r="X81" s="73">
        <f t="shared" si="22"/>
        <v>0</v>
      </c>
      <c r="Y81" s="73">
        <f t="shared" si="23"/>
        <v>0</v>
      </c>
      <c r="Z81" s="73">
        <f t="shared" si="24"/>
        <v>0</v>
      </c>
    </row>
    <row r="82" spans="1:26" hidden="1">
      <c r="A82" s="63">
        <f t="shared" si="25"/>
        <v>36968</v>
      </c>
      <c r="B82" s="65" t="str">
        <f>INDEX('Master Data'!$A$2:$B$8,MATCH(WEEKDAY('RAC V@r Total'!A82,3),'Master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H82" s="73">
        <v>0</v>
      </c>
      <c r="I82" s="73">
        <v>0</v>
      </c>
      <c r="J82" s="73">
        <v>0</v>
      </c>
      <c r="K82" s="73">
        <v>0</v>
      </c>
      <c r="L82" s="73">
        <v>0</v>
      </c>
      <c r="M82" s="73">
        <v>0</v>
      </c>
      <c r="N82" s="73">
        <v>0</v>
      </c>
      <c r="P82" s="73">
        <f t="shared" si="14"/>
        <v>0</v>
      </c>
      <c r="Q82" s="73">
        <f t="shared" si="15"/>
        <v>0</v>
      </c>
      <c r="R82" s="73">
        <f t="shared" si="16"/>
        <v>0</v>
      </c>
      <c r="S82" s="73">
        <f t="shared" si="17"/>
        <v>0</v>
      </c>
      <c r="T82" s="73">
        <f t="shared" si="18"/>
        <v>0</v>
      </c>
      <c r="U82" s="73">
        <f t="shared" si="19"/>
        <v>0</v>
      </c>
      <c r="V82" s="73">
        <f t="shared" si="20"/>
        <v>0</v>
      </c>
      <c r="W82" s="73">
        <f t="shared" si="21"/>
        <v>0</v>
      </c>
      <c r="X82" s="73">
        <f t="shared" si="22"/>
        <v>0</v>
      </c>
      <c r="Y82" s="73">
        <f t="shared" si="23"/>
        <v>0</v>
      </c>
      <c r="Z82" s="73">
        <f t="shared" si="24"/>
        <v>0</v>
      </c>
    </row>
    <row r="83" spans="1:26" hidden="1">
      <c r="A83" s="63">
        <f t="shared" si="25"/>
        <v>36969</v>
      </c>
      <c r="B83" s="65" t="str">
        <f>INDEX('Master Data'!$A$2:$B$8,MATCH(WEEKDAY('RAC V@r Total'!A83,3),'Master Data'!$A$2:$A$8,0),2)</f>
        <v>M</v>
      </c>
      <c r="D83" s="73">
        <v>-1325768</v>
      </c>
      <c r="E83" s="73">
        <v>0</v>
      </c>
      <c r="F83" s="73">
        <v>-417670</v>
      </c>
      <c r="G83" s="73">
        <v>-9792</v>
      </c>
      <c r="H83" s="73">
        <v>-44499</v>
      </c>
      <c r="I83" s="73">
        <v>-1422002</v>
      </c>
      <c r="J83" s="73">
        <v>-44199</v>
      </c>
      <c r="K83" s="73">
        <v>-1319927</v>
      </c>
      <c r="L83" s="73">
        <v>0</v>
      </c>
      <c r="M83" s="73">
        <v>-487664</v>
      </c>
      <c r="N83" s="73">
        <v>-1398212</v>
      </c>
      <c r="P83" s="73">
        <f t="shared" si="14"/>
        <v>1325.768</v>
      </c>
      <c r="Q83" s="73">
        <f t="shared" si="15"/>
        <v>0</v>
      </c>
      <c r="R83" s="73">
        <f t="shared" si="16"/>
        <v>417.67</v>
      </c>
      <c r="S83" s="73">
        <f t="shared" si="17"/>
        <v>9.7919999999999998</v>
      </c>
      <c r="T83" s="73">
        <f t="shared" si="18"/>
        <v>44.499000000000002</v>
      </c>
      <c r="U83" s="73">
        <f t="shared" si="19"/>
        <v>1422.002</v>
      </c>
      <c r="V83" s="73">
        <f t="shared" si="20"/>
        <v>44.198999999999998</v>
      </c>
      <c r="W83" s="73">
        <f t="shared" si="21"/>
        <v>1319.9269999999999</v>
      </c>
      <c r="X83" s="73">
        <f t="shared" si="22"/>
        <v>0</v>
      </c>
      <c r="Y83" s="73">
        <f t="shared" si="23"/>
        <v>487.66399999999999</v>
      </c>
      <c r="Z83" s="73">
        <f t="shared" si="24"/>
        <v>1398.212</v>
      </c>
    </row>
    <row r="84" spans="1:26" hidden="1">
      <c r="A84" s="63">
        <f t="shared" si="25"/>
        <v>36970</v>
      </c>
      <c r="B84" s="65" t="str">
        <f>INDEX('Master Data'!$A$2:$B$8,MATCH(WEEKDAY('RAC V@r Total'!A84,3),'Master Data'!$A$2:$A$8,0),2)</f>
        <v>T</v>
      </c>
      <c r="D84" s="73">
        <v>-1326390</v>
      </c>
      <c r="E84" s="73">
        <v>0</v>
      </c>
      <c r="F84" s="73">
        <v>-193077</v>
      </c>
      <c r="G84" s="73">
        <v>-9740</v>
      </c>
      <c r="H84" s="73">
        <v>-44528</v>
      </c>
      <c r="I84" s="73">
        <v>-1305282</v>
      </c>
      <c r="J84" s="73">
        <v>-44356</v>
      </c>
      <c r="K84" s="73">
        <v>-1320562</v>
      </c>
      <c r="L84" s="73">
        <v>0</v>
      </c>
      <c r="M84" s="73">
        <v>-322393</v>
      </c>
      <c r="N84" s="73">
        <v>-1297462</v>
      </c>
      <c r="P84" s="73">
        <f t="shared" si="14"/>
        <v>1326.39</v>
      </c>
      <c r="Q84" s="73">
        <f t="shared" si="15"/>
        <v>0</v>
      </c>
      <c r="R84" s="73">
        <f t="shared" si="16"/>
        <v>193.077</v>
      </c>
      <c r="S84" s="73">
        <f t="shared" si="17"/>
        <v>9.74</v>
      </c>
      <c r="T84" s="73">
        <f t="shared" si="18"/>
        <v>44.527999999999999</v>
      </c>
      <c r="U84" s="73">
        <f t="shared" si="19"/>
        <v>1305.2819999999999</v>
      </c>
      <c r="V84" s="73">
        <f t="shared" si="20"/>
        <v>44.356000000000002</v>
      </c>
      <c r="W84" s="73">
        <f t="shared" si="21"/>
        <v>1320.5619999999999</v>
      </c>
      <c r="X84" s="73">
        <f t="shared" si="22"/>
        <v>0</v>
      </c>
      <c r="Y84" s="73">
        <f t="shared" si="23"/>
        <v>322.39299999999997</v>
      </c>
      <c r="Z84" s="73">
        <f t="shared" si="24"/>
        <v>1297.462</v>
      </c>
    </row>
    <row r="85" spans="1:26" hidden="1">
      <c r="A85" s="63">
        <f t="shared" si="25"/>
        <v>36971</v>
      </c>
      <c r="B85" s="65" t="str">
        <f>INDEX('Master Data'!$A$2:$B$8,MATCH(WEEKDAY('RAC V@r Total'!A85,3),'Master Data'!$A$2:$A$8,0),2)</f>
        <v>W</v>
      </c>
      <c r="D85" s="73">
        <v>-1326460</v>
      </c>
      <c r="E85" s="73">
        <v>0</v>
      </c>
      <c r="F85" s="73">
        <v>-228684</v>
      </c>
      <c r="G85" s="73">
        <v>-9726</v>
      </c>
      <c r="H85" s="73">
        <v>-44569</v>
      </c>
      <c r="I85" s="73">
        <v>-1299818</v>
      </c>
      <c r="J85" s="73">
        <v>-44469</v>
      </c>
      <c r="K85" s="73">
        <v>-1320636</v>
      </c>
      <c r="L85" s="73">
        <v>0</v>
      </c>
      <c r="M85" s="73">
        <v>-347452</v>
      </c>
      <c r="N85" s="73">
        <v>-1297524</v>
      </c>
      <c r="P85" s="73">
        <f t="shared" si="14"/>
        <v>1326.46</v>
      </c>
      <c r="Q85" s="73">
        <f t="shared" si="15"/>
        <v>0</v>
      </c>
      <c r="R85" s="73">
        <f t="shared" si="16"/>
        <v>228.684</v>
      </c>
      <c r="S85" s="73">
        <f t="shared" si="17"/>
        <v>9.7260000000000009</v>
      </c>
      <c r="T85" s="73">
        <f t="shared" si="18"/>
        <v>44.569000000000003</v>
      </c>
      <c r="U85" s="73">
        <f t="shared" si="19"/>
        <v>1299.818</v>
      </c>
      <c r="V85" s="73">
        <f t="shared" si="20"/>
        <v>44.469000000000001</v>
      </c>
      <c r="W85" s="73">
        <f t="shared" si="21"/>
        <v>1320.636</v>
      </c>
      <c r="X85" s="73">
        <f t="shared" si="22"/>
        <v>0</v>
      </c>
      <c r="Y85" s="73">
        <f t="shared" si="23"/>
        <v>347.452</v>
      </c>
      <c r="Z85" s="73">
        <f t="shared" si="24"/>
        <v>1297.5239999999999</v>
      </c>
    </row>
    <row r="86" spans="1:26" hidden="1">
      <c r="A86" s="63">
        <f t="shared" si="25"/>
        <v>36972</v>
      </c>
      <c r="B86" s="65" t="str">
        <f>INDEX('Master Data'!$A$2:$B$8,MATCH(WEEKDAY('RAC V@r Total'!A86,3),'Master Data'!$A$2:$A$8,0),2)</f>
        <v>Th</v>
      </c>
      <c r="D86" s="73">
        <v>-510936</v>
      </c>
      <c r="E86" s="73">
        <v>0</v>
      </c>
      <c r="F86" s="73">
        <v>0</v>
      </c>
      <c r="G86" s="73">
        <v>-9626</v>
      </c>
      <c r="H86" s="73">
        <v>-44600</v>
      </c>
      <c r="I86" s="73">
        <v>-510936</v>
      </c>
      <c r="J86" s="73">
        <v>-44538</v>
      </c>
      <c r="K86" s="73">
        <v>-504029</v>
      </c>
      <c r="L86" s="73">
        <v>0</v>
      </c>
      <c r="M86" s="73">
        <v>-44600</v>
      </c>
      <c r="N86" s="73">
        <v>-501614</v>
      </c>
      <c r="P86" s="73">
        <f t="shared" si="14"/>
        <v>510.93599999999998</v>
      </c>
      <c r="Q86" s="73">
        <f t="shared" si="15"/>
        <v>0</v>
      </c>
      <c r="R86" s="73">
        <f t="shared" si="16"/>
        <v>0</v>
      </c>
      <c r="S86" s="73">
        <f t="shared" si="17"/>
        <v>9.6259999999999994</v>
      </c>
      <c r="T86" s="73">
        <f t="shared" si="18"/>
        <v>44.6</v>
      </c>
      <c r="U86" s="73">
        <f t="shared" si="19"/>
        <v>510.93599999999998</v>
      </c>
      <c r="V86" s="73">
        <f t="shared" si="20"/>
        <v>44.537999999999997</v>
      </c>
      <c r="W86" s="73">
        <f t="shared" si="21"/>
        <v>504.029</v>
      </c>
      <c r="X86" s="73">
        <f t="shared" si="22"/>
        <v>0</v>
      </c>
      <c r="Y86" s="73">
        <f t="shared" si="23"/>
        <v>44.6</v>
      </c>
      <c r="Z86" s="73">
        <f t="shared" si="24"/>
        <v>501.61399999999998</v>
      </c>
    </row>
    <row r="87" spans="1:26" hidden="1">
      <c r="A87" s="63">
        <f t="shared" si="25"/>
        <v>36973</v>
      </c>
      <c r="B87" s="65" t="str">
        <f>INDEX('Master Data'!$A$2:$B$8,MATCH(WEEKDAY('RAC V@r Total'!A87,3),'Master Data'!$A$2:$A$8,0),2)</f>
        <v>F</v>
      </c>
      <c r="D87" s="73">
        <v>-511164</v>
      </c>
      <c r="E87" s="73">
        <v>0</v>
      </c>
      <c r="F87" s="73">
        <v>0</v>
      </c>
      <c r="G87" s="73">
        <v>-9576</v>
      </c>
      <c r="H87" s="73">
        <v>-44530</v>
      </c>
      <c r="I87" s="73">
        <v>-511164</v>
      </c>
      <c r="J87" s="73">
        <v>-44307</v>
      </c>
      <c r="K87" s="73">
        <v>-504278</v>
      </c>
      <c r="L87" s="73">
        <v>0</v>
      </c>
      <c r="M87" s="73">
        <v>-44530</v>
      </c>
      <c r="N87" s="73">
        <v>-502063</v>
      </c>
      <c r="P87" s="73">
        <f t="shared" si="14"/>
        <v>511.16399999999999</v>
      </c>
      <c r="Q87" s="73">
        <f t="shared" si="15"/>
        <v>0</v>
      </c>
      <c r="R87" s="73">
        <f t="shared" si="16"/>
        <v>0</v>
      </c>
      <c r="S87" s="73">
        <f t="shared" si="17"/>
        <v>9.5760000000000005</v>
      </c>
      <c r="T87" s="73">
        <f t="shared" si="18"/>
        <v>44.53</v>
      </c>
      <c r="U87" s="73">
        <f t="shared" si="19"/>
        <v>511.16399999999999</v>
      </c>
      <c r="V87" s="73">
        <f t="shared" si="20"/>
        <v>44.307000000000002</v>
      </c>
      <c r="W87" s="73">
        <f t="shared" si="21"/>
        <v>504.27800000000002</v>
      </c>
      <c r="X87" s="73">
        <f t="shared" si="22"/>
        <v>0</v>
      </c>
      <c r="Y87" s="73">
        <f t="shared" si="23"/>
        <v>44.53</v>
      </c>
      <c r="Z87" s="73">
        <f t="shared" si="24"/>
        <v>502.06299999999999</v>
      </c>
    </row>
    <row r="88" spans="1:26" hidden="1">
      <c r="A88" s="63">
        <f t="shared" si="25"/>
        <v>36974</v>
      </c>
      <c r="B88" s="65" t="str">
        <f>INDEX('Master Data'!$A$2:$B$8,MATCH(WEEKDAY('RAC V@r Total'!A88,3),'Master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H88" s="73">
        <v>0</v>
      </c>
      <c r="I88" s="73">
        <v>0</v>
      </c>
      <c r="J88" s="73">
        <v>0</v>
      </c>
      <c r="K88" s="73">
        <v>0</v>
      </c>
      <c r="L88" s="73">
        <v>0</v>
      </c>
      <c r="M88" s="73">
        <v>0</v>
      </c>
      <c r="N88" s="73">
        <v>0</v>
      </c>
      <c r="P88" s="73">
        <f t="shared" si="14"/>
        <v>0</v>
      </c>
      <c r="Q88" s="73">
        <f t="shared" si="15"/>
        <v>0</v>
      </c>
      <c r="R88" s="73">
        <f t="shared" si="16"/>
        <v>0</v>
      </c>
      <c r="S88" s="73">
        <f t="shared" si="17"/>
        <v>0</v>
      </c>
      <c r="T88" s="73">
        <f t="shared" si="18"/>
        <v>0</v>
      </c>
      <c r="U88" s="73">
        <f t="shared" si="19"/>
        <v>0</v>
      </c>
      <c r="V88" s="73">
        <f t="shared" si="20"/>
        <v>0</v>
      </c>
      <c r="W88" s="73">
        <f t="shared" si="21"/>
        <v>0</v>
      </c>
      <c r="X88" s="73">
        <f t="shared" si="22"/>
        <v>0</v>
      </c>
      <c r="Y88" s="73">
        <f t="shared" si="23"/>
        <v>0</v>
      </c>
      <c r="Z88" s="73">
        <f t="shared" si="24"/>
        <v>0</v>
      </c>
    </row>
    <row r="89" spans="1:26" hidden="1">
      <c r="A89" s="63">
        <f t="shared" si="25"/>
        <v>36975</v>
      </c>
      <c r="B89" s="65" t="str">
        <f>INDEX('Master Data'!$A$2:$B$8,MATCH(WEEKDAY('RAC V@r Total'!A89,3),'Master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H89" s="73">
        <v>0</v>
      </c>
      <c r="I89" s="73">
        <v>0</v>
      </c>
      <c r="J89" s="73">
        <v>0</v>
      </c>
      <c r="K89" s="73">
        <v>0</v>
      </c>
      <c r="L89" s="73">
        <v>0</v>
      </c>
      <c r="M89" s="73">
        <v>0</v>
      </c>
      <c r="N89" s="73">
        <v>0</v>
      </c>
      <c r="P89" s="73">
        <f t="shared" si="14"/>
        <v>0</v>
      </c>
      <c r="Q89" s="73">
        <f t="shared" si="15"/>
        <v>0</v>
      </c>
      <c r="R89" s="73">
        <f t="shared" si="16"/>
        <v>0</v>
      </c>
      <c r="S89" s="73">
        <f t="shared" si="17"/>
        <v>0</v>
      </c>
      <c r="T89" s="73">
        <f t="shared" si="18"/>
        <v>0</v>
      </c>
      <c r="U89" s="73">
        <f t="shared" si="19"/>
        <v>0</v>
      </c>
      <c r="V89" s="73">
        <f t="shared" si="20"/>
        <v>0</v>
      </c>
      <c r="W89" s="73">
        <f t="shared" si="21"/>
        <v>0</v>
      </c>
      <c r="X89" s="73">
        <f t="shared" si="22"/>
        <v>0</v>
      </c>
      <c r="Y89" s="73">
        <f t="shared" si="23"/>
        <v>0</v>
      </c>
      <c r="Z89" s="73">
        <f t="shared" si="24"/>
        <v>0</v>
      </c>
    </row>
    <row r="90" spans="1:26" hidden="1">
      <c r="A90" s="63">
        <f t="shared" si="25"/>
        <v>36976</v>
      </c>
      <c r="B90" s="65" t="str">
        <f>INDEX('Master Data'!$A$2:$B$8,MATCH(WEEKDAY('RAC V@r Total'!A90,3),'Master Data'!$A$2:$A$8,0),2)</f>
        <v>M</v>
      </c>
      <c r="D90" s="73">
        <v>-511846</v>
      </c>
      <c r="E90" s="73">
        <v>0</v>
      </c>
      <c r="F90" s="73">
        <v>0</v>
      </c>
      <c r="G90" s="73">
        <v>-9451</v>
      </c>
      <c r="H90" s="73">
        <v>-44505</v>
      </c>
      <c r="I90" s="73">
        <v>-511846</v>
      </c>
      <c r="J90" s="73">
        <v>-44178</v>
      </c>
      <c r="K90" s="73">
        <v>-505013</v>
      </c>
      <c r="L90" s="73">
        <v>0</v>
      </c>
      <c r="M90" s="73">
        <v>-44505</v>
      </c>
      <c r="N90" s="73">
        <v>-502976</v>
      </c>
      <c r="P90" s="73">
        <f t="shared" si="14"/>
        <v>511.846</v>
      </c>
      <c r="Q90" s="73">
        <f t="shared" si="15"/>
        <v>0</v>
      </c>
      <c r="R90" s="73">
        <f t="shared" si="16"/>
        <v>0</v>
      </c>
      <c r="S90" s="73">
        <f t="shared" si="17"/>
        <v>9.4510000000000005</v>
      </c>
      <c r="T90" s="73">
        <f t="shared" si="18"/>
        <v>44.505000000000003</v>
      </c>
      <c r="U90" s="73">
        <f t="shared" si="19"/>
        <v>511.846</v>
      </c>
      <c r="V90" s="73">
        <f t="shared" si="20"/>
        <v>44.177999999999997</v>
      </c>
      <c r="W90" s="73">
        <f t="shared" si="21"/>
        <v>505.01299999999998</v>
      </c>
      <c r="X90" s="73">
        <f t="shared" si="22"/>
        <v>0</v>
      </c>
      <c r="Y90" s="73">
        <f t="shared" si="23"/>
        <v>44.505000000000003</v>
      </c>
      <c r="Z90" s="73">
        <f t="shared" si="24"/>
        <v>502.976</v>
      </c>
    </row>
    <row r="91" spans="1:26" hidden="1">
      <c r="A91" s="63">
        <f t="shared" si="25"/>
        <v>36977</v>
      </c>
      <c r="B91" s="65" t="str">
        <f>INDEX('Master Data'!$A$2:$B$8,MATCH(WEEKDAY('RAC V@r Total'!A91,3),'Master Data'!$A$2:$A$8,0),2)</f>
        <v>T</v>
      </c>
      <c r="D91" s="73">
        <v>-512073</v>
      </c>
      <c r="E91" s="73">
        <v>0</v>
      </c>
      <c r="F91" s="73">
        <v>0</v>
      </c>
      <c r="G91" s="73">
        <v>-9405</v>
      </c>
      <c r="H91" s="73">
        <v>-44191</v>
      </c>
      <c r="I91" s="73">
        <v>-512073</v>
      </c>
      <c r="J91" s="73">
        <v>-43774</v>
      </c>
      <c r="K91" s="73">
        <v>-505260</v>
      </c>
      <c r="L91" s="73">
        <v>0</v>
      </c>
      <c r="M91" s="73">
        <v>-44191</v>
      </c>
      <c r="N91" s="73">
        <v>-503543</v>
      </c>
      <c r="P91" s="73">
        <f t="shared" si="14"/>
        <v>512.07299999999998</v>
      </c>
      <c r="Q91" s="73">
        <f t="shared" si="15"/>
        <v>0</v>
      </c>
      <c r="R91" s="73">
        <f t="shared" si="16"/>
        <v>0</v>
      </c>
      <c r="S91" s="73">
        <f t="shared" si="17"/>
        <v>9.4049999999999994</v>
      </c>
      <c r="T91" s="73">
        <f t="shared" si="18"/>
        <v>44.191000000000003</v>
      </c>
      <c r="U91" s="73">
        <f t="shared" si="19"/>
        <v>512.07299999999998</v>
      </c>
      <c r="V91" s="73">
        <f t="shared" si="20"/>
        <v>43.774000000000001</v>
      </c>
      <c r="W91" s="73">
        <f t="shared" si="21"/>
        <v>505.26</v>
      </c>
      <c r="X91" s="73">
        <f t="shared" si="22"/>
        <v>0</v>
      </c>
      <c r="Y91" s="73">
        <f t="shared" si="23"/>
        <v>44.191000000000003</v>
      </c>
      <c r="Z91" s="73">
        <f t="shared" si="24"/>
        <v>503.54300000000001</v>
      </c>
    </row>
    <row r="92" spans="1:26" hidden="1">
      <c r="A92" s="63">
        <f t="shared" si="25"/>
        <v>36978</v>
      </c>
      <c r="B92" s="65" t="str">
        <f>INDEX('Master Data'!$A$2:$B$8,MATCH(WEEKDAY('RAC V@r Total'!A92,3),'Master Data'!$A$2:$A$8,0),2)</f>
        <v>W</v>
      </c>
      <c r="D92" s="73">
        <v>-454424</v>
      </c>
      <c r="E92" s="73">
        <v>0</v>
      </c>
      <c r="F92" s="73">
        <v>0</v>
      </c>
      <c r="G92" s="73">
        <v>-7445</v>
      </c>
      <c r="H92" s="73">
        <v>-46236</v>
      </c>
      <c r="I92" s="73">
        <v>-454424</v>
      </c>
      <c r="J92" s="73">
        <v>-47795</v>
      </c>
      <c r="K92" s="73">
        <v>-448457</v>
      </c>
      <c r="L92" s="73">
        <v>0</v>
      </c>
      <c r="M92" s="73">
        <v>-46236</v>
      </c>
      <c r="N92" s="73">
        <v>-453043</v>
      </c>
      <c r="P92" s="73">
        <f t="shared" si="14"/>
        <v>454.42399999999998</v>
      </c>
      <c r="Q92" s="73">
        <f t="shared" si="15"/>
        <v>0</v>
      </c>
      <c r="R92" s="73">
        <f t="shared" si="16"/>
        <v>0</v>
      </c>
      <c r="S92" s="73">
        <f t="shared" si="17"/>
        <v>7.4450000000000003</v>
      </c>
      <c r="T92" s="73">
        <f t="shared" si="18"/>
        <v>46.235999999999997</v>
      </c>
      <c r="U92" s="73">
        <f t="shared" si="19"/>
        <v>454.42399999999998</v>
      </c>
      <c r="V92" s="73">
        <f t="shared" si="20"/>
        <v>47.795000000000002</v>
      </c>
      <c r="W92" s="73">
        <f t="shared" si="21"/>
        <v>448.45699999999999</v>
      </c>
      <c r="X92" s="73">
        <f t="shared" si="22"/>
        <v>0</v>
      </c>
      <c r="Y92" s="73">
        <f t="shared" si="23"/>
        <v>46.235999999999997</v>
      </c>
      <c r="Z92" s="73">
        <f t="shared" si="24"/>
        <v>453.04300000000001</v>
      </c>
    </row>
    <row r="93" spans="1:26" hidden="1">
      <c r="A93" s="63">
        <f t="shared" si="25"/>
        <v>36979</v>
      </c>
      <c r="B93" s="65" t="str">
        <f>INDEX('Master Data'!$A$2:$B$8,MATCH(WEEKDAY('RAC V@r Total'!A93,3),'Master Data'!$A$2:$A$8,0),2)</f>
        <v>Th</v>
      </c>
      <c r="D93" s="73">
        <v>-454622</v>
      </c>
      <c r="E93" s="73">
        <v>0</v>
      </c>
      <c r="F93" s="73">
        <v>0</v>
      </c>
      <c r="G93" s="73">
        <v>-7394</v>
      </c>
      <c r="H93" s="73">
        <v>-46285</v>
      </c>
      <c r="I93" s="73">
        <v>-454622</v>
      </c>
      <c r="J93" s="73">
        <v>-47817</v>
      </c>
      <c r="K93" s="73">
        <v>-448699</v>
      </c>
      <c r="L93" s="73">
        <v>0</v>
      </c>
      <c r="M93" s="73">
        <v>-46285</v>
      </c>
      <c r="N93" s="73">
        <v>-453336</v>
      </c>
      <c r="P93" s="73">
        <f t="shared" si="14"/>
        <v>454.62200000000001</v>
      </c>
      <c r="Q93" s="73">
        <f t="shared" si="15"/>
        <v>0</v>
      </c>
      <c r="R93" s="73">
        <f t="shared" si="16"/>
        <v>0</v>
      </c>
      <c r="S93" s="73">
        <f t="shared" si="17"/>
        <v>7.3940000000000001</v>
      </c>
      <c r="T93" s="73">
        <f t="shared" si="18"/>
        <v>46.284999999999997</v>
      </c>
      <c r="U93" s="73">
        <f t="shared" si="19"/>
        <v>454.62200000000001</v>
      </c>
      <c r="V93" s="73">
        <f t="shared" si="20"/>
        <v>47.817</v>
      </c>
      <c r="W93" s="73">
        <f t="shared" si="21"/>
        <v>448.69900000000001</v>
      </c>
      <c r="X93" s="73">
        <f t="shared" si="22"/>
        <v>0</v>
      </c>
      <c r="Y93" s="73">
        <f t="shared" si="23"/>
        <v>46.284999999999997</v>
      </c>
      <c r="Z93" s="73">
        <f t="shared" si="24"/>
        <v>453.33600000000001</v>
      </c>
    </row>
    <row r="94" spans="1:26">
      <c r="A94" s="63">
        <f t="shared" si="25"/>
        <v>36980</v>
      </c>
      <c r="B94" s="65" t="str">
        <f>INDEX('Master Data'!$A$2:$B$8,MATCH(WEEKDAY('RAC V@r Total'!A94,3),'Master Data'!$A$2:$A$8,0),2)</f>
        <v>F</v>
      </c>
      <c r="D94" s="73">
        <v>-446626</v>
      </c>
      <c r="E94" s="73">
        <v>0</v>
      </c>
      <c r="F94" s="73">
        <v>0</v>
      </c>
      <c r="G94" s="73">
        <v>-7352</v>
      </c>
      <c r="H94" s="73">
        <v>-45930</v>
      </c>
      <c r="I94" s="73">
        <v>-446626</v>
      </c>
      <c r="J94" s="73">
        <v>-47491</v>
      </c>
      <c r="K94" s="73">
        <v>-440737</v>
      </c>
      <c r="L94" s="73">
        <v>0</v>
      </c>
      <c r="M94" s="73">
        <v>-45930</v>
      </c>
      <c r="N94" s="73">
        <v>-444086</v>
      </c>
      <c r="P94" s="73">
        <f t="shared" si="14"/>
        <v>446.62599999999998</v>
      </c>
      <c r="Q94" s="73">
        <f t="shared" si="15"/>
        <v>0</v>
      </c>
      <c r="R94" s="73">
        <f t="shared" si="16"/>
        <v>0</v>
      </c>
      <c r="S94" s="73">
        <f t="shared" si="17"/>
        <v>7.3520000000000003</v>
      </c>
      <c r="T94" s="73">
        <f t="shared" si="18"/>
        <v>45.93</v>
      </c>
      <c r="U94" s="73">
        <f t="shared" si="19"/>
        <v>446.62599999999998</v>
      </c>
      <c r="V94" s="73">
        <f t="shared" si="20"/>
        <v>47.491</v>
      </c>
      <c r="W94" s="73">
        <f t="shared" si="21"/>
        <v>440.73700000000002</v>
      </c>
      <c r="X94" s="73">
        <f t="shared" si="22"/>
        <v>0</v>
      </c>
      <c r="Y94" s="73">
        <f t="shared" si="23"/>
        <v>45.93</v>
      </c>
      <c r="Z94" s="73">
        <f t="shared" si="24"/>
        <v>444.08600000000001</v>
      </c>
    </row>
    <row r="95" spans="1:26" hidden="1">
      <c r="A95" s="63">
        <f t="shared" si="25"/>
        <v>36981</v>
      </c>
      <c r="B95" s="65" t="str">
        <f>INDEX('Master Data'!$A$2:$B$8,MATCH(WEEKDAY('RAC V@r Total'!A95,3),'Master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H95" s="73">
        <v>0</v>
      </c>
      <c r="I95" s="73">
        <v>0</v>
      </c>
      <c r="J95" s="73">
        <v>0</v>
      </c>
      <c r="K95" s="73">
        <v>0</v>
      </c>
      <c r="L95" s="73">
        <v>0</v>
      </c>
      <c r="M95" s="73">
        <v>0</v>
      </c>
      <c r="N95" s="73">
        <v>0</v>
      </c>
      <c r="P95" s="73">
        <f t="shared" si="14"/>
        <v>0</v>
      </c>
      <c r="Q95" s="73">
        <f t="shared" si="15"/>
        <v>0</v>
      </c>
      <c r="R95" s="73">
        <f t="shared" si="16"/>
        <v>0</v>
      </c>
      <c r="S95" s="73">
        <f t="shared" si="17"/>
        <v>0</v>
      </c>
      <c r="T95" s="73">
        <f t="shared" si="18"/>
        <v>0</v>
      </c>
      <c r="U95" s="73">
        <f t="shared" si="19"/>
        <v>0</v>
      </c>
      <c r="V95" s="73">
        <f t="shared" si="20"/>
        <v>0</v>
      </c>
      <c r="W95" s="73">
        <f t="shared" si="21"/>
        <v>0</v>
      </c>
      <c r="X95" s="73">
        <f t="shared" si="22"/>
        <v>0</v>
      </c>
      <c r="Y95" s="73">
        <f t="shared" si="23"/>
        <v>0</v>
      </c>
      <c r="Z95" s="73">
        <f t="shared" si="24"/>
        <v>0</v>
      </c>
    </row>
    <row r="96" spans="1:26" hidden="1">
      <c r="A96" s="63">
        <f t="shared" si="25"/>
        <v>36982</v>
      </c>
      <c r="B96" s="65" t="str">
        <f>INDEX('Master Data'!$A$2:$B$8,MATCH(WEEKDAY('RAC V@r Total'!A96,3),'Master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H96" s="73">
        <v>0</v>
      </c>
      <c r="I96" s="73">
        <v>0</v>
      </c>
      <c r="J96" s="73">
        <v>0</v>
      </c>
      <c r="K96" s="73">
        <v>0</v>
      </c>
      <c r="L96" s="73">
        <v>0</v>
      </c>
      <c r="M96" s="73">
        <v>0</v>
      </c>
      <c r="N96" s="73">
        <v>0</v>
      </c>
      <c r="P96" s="73">
        <f t="shared" si="14"/>
        <v>0</v>
      </c>
      <c r="Q96" s="73">
        <f t="shared" si="15"/>
        <v>0</v>
      </c>
      <c r="R96" s="73">
        <f t="shared" si="16"/>
        <v>0</v>
      </c>
      <c r="S96" s="73">
        <f t="shared" si="17"/>
        <v>0</v>
      </c>
      <c r="T96" s="73">
        <f t="shared" si="18"/>
        <v>0</v>
      </c>
      <c r="U96" s="73">
        <f t="shared" si="19"/>
        <v>0</v>
      </c>
      <c r="V96" s="73">
        <f t="shared" si="20"/>
        <v>0</v>
      </c>
      <c r="W96" s="73">
        <f t="shared" si="21"/>
        <v>0</v>
      </c>
      <c r="X96" s="73">
        <f t="shared" si="22"/>
        <v>0</v>
      </c>
      <c r="Y96" s="73">
        <f t="shared" si="23"/>
        <v>0</v>
      </c>
      <c r="Z96" s="73">
        <f t="shared" si="24"/>
        <v>0</v>
      </c>
    </row>
    <row r="97" spans="1:26" hidden="1">
      <c r="A97" s="63">
        <f t="shared" si="25"/>
        <v>36983</v>
      </c>
      <c r="B97" s="65" t="str">
        <f>INDEX('Master Data'!$A$2:$B$8,MATCH(WEEKDAY('RAC V@r Total'!A97,3),'Master Data'!$A$2:$A$8,0),2)</f>
        <v>M</v>
      </c>
      <c r="D97" s="73">
        <v>-464722</v>
      </c>
      <c r="E97" s="73">
        <v>0</v>
      </c>
      <c r="F97" s="73">
        <v>0</v>
      </c>
      <c r="G97" s="73">
        <v>-9008</v>
      </c>
      <c r="H97" s="73">
        <v>-44984</v>
      </c>
      <c r="I97" s="73">
        <v>-464722</v>
      </c>
      <c r="J97" s="73">
        <v>-45982</v>
      </c>
      <c r="K97" s="73">
        <v>-455580</v>
      </c>
      <c r="L97" s="73">
        <v>0</v>
      </c>
      <c r="M97" s="73">
        <v>-44984</v>
      </c>
      <c r="N97" s="73">
        <v>-461116</v>
      </c>
      <c r="P97" s="73">
        <f t="shared" si="14"/>
        <v>464.72199999999998</v>
      </c>
      <c r="Q97" s="73">
        <f t="shared" si="15"/>
        <v>0</v>
      </c>
      <c r="R97" s="73">
        <f t="shared" si="16"/>
        <v>0</v>
      </c>
      <c r="S97" s="73">
        <f t="shared" si="17"/>
        <v>9.0079999999999991</v>
      </c>
      <c r="T97" s="73">
        <f t="shared" si="18"/>
        <v>44.984000000000002</v>
      </c>
      <c r="U97" s="73">
        <f t="shared" si="19"/>
        <v>464.72199999999998</v>
      </c>
      <c r="V97" s="73">
        <f t="shared" si="20"/>
        <v>45.981999999999999</v>
      </c>
      <c r="W97" s="73">
        <f t="shared" si="21"/>
        <v>455.58</v>
      </c>
      <c r="X97" s="73">
        <f t="shared" si="22"/>
        <v>0</v>
      </c>
      <c r="Y97" s="73">
        <f t="shared" si="23"/>
        <v>44.984000000000002</v>
      </c>
      <c r="Z97" s="73">
        <f t="shared" si="24"/>
        <v>461.11599999999999</v>
      </c>
    </row>
    <row r="98" spans="1:26" hidden="1">
      <c r="A98" s="63">
        <f t="shared" si="25"/>
        <v>36984</v>
      </c>
      <c r="B98" s="65" t="str">
        <f>INDEX('Master Data'!$A$2:$B$8,MATCH(WEEKDAY('RAC V@r Total'!A98,3),'Master Data'!$A$2:$A$8,0),2)</f>
        <v>T</v>
      </c>
      <c r="D98" s="73">
        <v>-464925</v>
      </c>
      <c r="E98" s="73">
        <v>0</v>
      </c>
      <c r="F98" s="73">
        <v>0</v>
      </c>
      <c r="G98" s="73">
        <v>-8902</v>
      </c>
      <c r="H98" s="73">
        <v>-56007</v>
      </c>
      <c r="I98" s="73">
        <v>-464925</v>
      </c>
      <c r="J98" s="73">
        <v>-56721</v>
      </c>
      <c r="K98" s="73">
        <v>-455886</v>
      </c>
      <c r="L98" s="73">
        <v>0</v>
      </c>
      <c r="M98" s="73">
        <v>-26999</v>
      </c>
      <c r="N98" s="73">
        <v>-460989</v>
      </c>
      <c r="P98" s="73">
        <f t="shared" si="14"/>
        <v>464.92500000000001</v>
      </c>
      <c r="Q98" s="73">
        <f t="shared" si="15"/>
        <v>0</v>
      </c>
      <c r="R98" s="73">
        <f t="shared" si="16"/>
        <v>0</v>
      </c>
      <c r="S98" s="73">
        <f t="shared" si="17"/>
        <v>8.9019999999999992</v>
      </c>
      <c r="T98" s="73">
        <f t="shared" si="18"/>
        <v>56.006999999999998</v>
      </c>
      <c r="U98" s="73">
        <f t="shared" si="19"/>
        <v>464.92500000000001</v>
      </c>
      <c r="V98" s="73">
        <f t="shared" si="20"/>
        <v>56.720999999999997</v>
      </c>
      <c r="W98" s="73">
        <f t="shared" si="21"/>
        <v>455.88600000000002</v>
      </c>
      <c r="X98" s="73">
        <f t="shared" si="22"/>
        <v>0</v>
      </c>
      <c r="Y98" s="73">
        <f t="shared" si="23"/>
        <v>26.998999999999999</v>
      </c>
      <c r="Z98" s="73">
        <f t="shared" si="24"/>
        <v>460.98899999999998</v>
      </c>
    </row>
    <row r="99" spans="1:26" hidden="1">
      <c r="A99" s="63">
        <f t="shared" si="25"/>
        <v>36985</v>
      </c>
      <c r="B99" s="65" t="str">
        <f>INDEX('Master Data'!$A$2:$B$8,MATCH(WEEKDAY('RAC V@r Total'!A99,3),'Master Data'!$A$2:$A$8,0),2)</f>
        <v>W</v>
      </c>
      <c r="D99" s="73">
        <v>-465123</v>
      </c>
      <c r="E99" s="73">
        <v>0</v>
      </c>
      <c r="F99" s="73">
        <v>0</v>
      </c>
      <c r="G99" s="73">
        <v>-8582</v>
      </c>
      <c r="H99" s="73">
        <v>-56059</v>
      </c>
      <c r="I99" s="73">
        <v>-465123</v>
      </c>
      <c r="J99" s="73">
        <v>-56754</v>
      </c>
      <c r="K99" s="73">
        <v>-456389</v>
      </c>
      <c r="L99" s="73">
        <v>0</v>
      </c>
      <c r="M99" s="73">
        <v>-27053</v>
      </c>
      <c r="N99" s="73">
        <v>-461419</v>
      </c>
      <c r="P99" s="73">
        <f t="shared" si="14"/>
        <v>465.12299999999999</v>
      </c>
      <c r="Q99" s="73">
        <f t="shared" si="15"/>
        <v>0</v>
      </c>
      <c r="R99" s="73">
        <f t="shared" si="16"/>
        <v>0</v>
      </c>
      <c r="S99" s="73">
        <f t="shared" si="17"/>
        <v>8.5820000000000007</v>
      </c>
      <c r="T99" s="73">
        <f t="shared" si="18"/>
        <v>56.058999999999997</v>
      </c>
      <c r="U99" s="73">
        <f t="shared" si="19"/>
        <v>465.12299999999999</v>
      </c>
      <c r="V99" s="73">
        <f t="shared" si="20"/>
        <v>56.753999999999998</v>
      </c>
      <c r="W99" s="73">
        <f t="shared" si="21"/>
        <v>456.38900000000001</v>
      </c>
      <c r="X99" s="73">
        <f t="shared" si="22"/>
        <v>0</v>
      </c>
      <c r="Y99" s="73">
        <f t="shared" si="23"/>
        <v>27.053000000000001</v>
      </c>
      <c r="Z99" s="73">
        <f t="shared" si="24"/>
        <v>461.41899999999998</v>
      </c>
    </row>
    <row r="100" spans="1:26" hidden="1">
      <c r="A100" s="63">
        <f t="shared" si="25"/>
        <v>36986</v>
      </c>
      <c r="B100" s="65" t="str">
        <f>INDEX('Master Data'!$A$2:$B$8,MATCH(WEEKDAY('RAC V@r Total'!A100,3),'Master Data'!$A$2:$A$8,0),2)</f>
        <v>Th</v>
      </c>
      <c r="D100" s="73">
        <v>-465320</v>
      </c>
      <c r="E100" s="73">
        <v>0</v>
      </c>
      <c r="F100" s="73">
        <v>0</v>
      </c>
      <c r="G100" s="73">
        <v>-8518</v>
      </c>
      <c r="H100" s="73">
        <v>-55976</v>
      </c>
      <c r="I100" s="73">
        <v>-465320</v>
      </c>
      <c r="J100" s="73">
        <v>-56635</v>
      </c>
      <c r="K100" s="73">
        <v>-456670</v>
      </c>
      <c r="L100" s="73">
        <v>0</v>
      </c>
      <c r="M100" s="73">
        <v>-26943</v>
      </c>
      <c r="N100" s="73">
        <v>-461656</v>
      </c>
      <c r="P100" s="73">
        <f t="shared" si="14"/>
        <v>465.32</v>
      </c>
      <c r="Q100" s="73">
        <f t="shared" si="15"/>
        <v>0</v>
      </c>
      <c r="R100" s="73">
        <f t="shared" si="16"/>
        <v>0</v>
      </c>
      <c r="S100" s="73">
        <f t="shared" si="17"/>
        <v>8.5180000000000007</v>
      </c>
      <c r="T100" s="73">
        <f t="shared" si="18"/>
        <v>55.975999999999999</v>
      </c>
      <c r="U100" s="73">
        <f t="shared" si="19"/>
        <v>465.32</v>
      </c>
      <c r="V100" s="73">
        <f t="shared" si="20"/>
        <v>56.634999999999998</v>
      </c>
      <c r="W100" s="73">
        <f t="shared" si="21"/>
        <v>456.67</v>
      </c>
      <c r="X100" s="73">
        <f t="shared" si="22"/>
        <v>0</v>
      </c>
      <c r="Y100" s="73">
        <f t="shared" si="23"/>
        <v>26.943000000000001</v>
      </c>
      <c r="Z100" s="73">
        <f t="shared" si="24"/>
        <v>461.65600000000001</v>
      </c>
    </row>
    <row r="101" spans="1:26" hidden="1">
      <c r="A101" s="63">
        <f t="shared" si="25"/>
        <v>36987</v>
      </c>
      <c r="B101" s="65" t="str">
        <f>INDEX('Master Data'!$A$2:$B$8,MATCH(WEEKDAY('RAC V@r Total'!A101,3),'Master Data'!$A$2:$A$8,0),2)</f>
        <v>F</v>
      </c>
      <c r="D101" s="73">
        <v>-465516</v>
      </c>
      <c r="E101" s="73">
        <v>0</v>
      </c>
      <c r="F101" s="73">
        <v>0</v>
      </c>
      <c r="G101" s="73">
        <v>-8453</v>
      </c>
      <c r="H101" s="73">
        <v>-56188</v>
      </c>
      <c r="I101" s="73">
        <v>-465516</v>
      </c>
      <c r="J101" s="73">
        <v>-56926</v>
      </c>
      <c r="K101" s="73">
        <v>-456950</v>
      </c>
      <c r="L101" s="73">
        <v>0</v>
      </c>
      <c r="M101" s="73">
        <v>-27211</v>
      </c>
      <c r="N101" s="73">
        <v>-462008</v>
      </c>
      <c r="P101" s="73">
        <f t="shared" si="14"/>
        <v>465.51600000000002</v>
      </c>
      <c r="Q101" s="73">
        <f t="shared" si="15"/>
        <v>0</v>
      </c>
      <c r="R101" s="73">
        <f t="shared" si="16"/>
        <v>0</v>
      </c>
      <c r="S101" s="73">
        <f t="shared" si="17"/>
        <v>8.4529999999999994</v>
      </c>
      <c r="T101" s="73">
        <f t="shared" si="18"/>
        <v>56.188000000000002</v>
      </c>
      <c r="U101" s="73">
        <f t="shared" si="19"/>
        <v>465.51600000000002</v>
      </c>
      <c r="V101" s="73">
        <f t="shared" si="20"/>
        <v>56.926000000000002</v>
      </c>
      <c r="W101" s="73">
        <f t="shared" si="21"/>
        <v>456.95</v>
      </c>
      <c r="X101" s="73">
        <f t="shared" si="22"/>
        <v>0</v>
      </c>
      <c r="Y101" s="73">
        <f t="shared" si="23"/>
        <v>27.210999999999999</v>
      </c>
      <c r="Z101" s="73">
        <f t="shared" si="24"/>
        <v>462.00799999999998</v>
      </c>
    </row>
    <row r="102" spans="1:26" hidden="1">
      <c r="A102" s="63">
        <f t="shared" si="25"/>
        <v>36988</v>
      </c>
      <c r="B102" s="65" t="str">
        <f>INDEX('Master Data'!$A$2:$B$8,MATCH(WEEKDAY('RAC V@r Total'!A102,3),'Master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H102" s="73">
        <v>0</v>
      </c>
      <c r="I102" s="73">
        <v>0</v>
      </c>
      <c r="J102" s="73">
        <v>0</v>
      </c>
      <c r="K102" s="73">
        <v>0</v>
      </c>
      <c r="L102" s="73">
        <v>0</v>
      </c>
      <c r="M102" s="73">
        <v>0</v>
      </c>
      <c r="N102" s="73">
        <v>0</v>
      </c>
      <c r="P102" s="73">
        <f t="shared" si="14"/>
        <v>0</v>
      </c>
      <c r="Q102" s="73">
        <f t="shared" si="15"/>
        <v>0</v>
      </c>
      <c r="R102" s="73">
        <f t="shared" si="16"/>
        <v>0</v>
      </c>
      <c r="S102" s="73">
        <f t="shared" si="17"/>
        <v>0</v>
      </c>
      <c r="T102" s="73">
        <f t="shared" si="18"/>
        <v>0</v>
      </c>
      <c r="U102" s="73">
        <f t="shared" si="19"/>
        <v>0</v>
      </c>
      <c r="V102" s="73">
        <f t="shared" si="20"/>
        <v>0</v>
      </c>
      <c r="W102" s="73">
        <f t="shared" si="21"/>
        <v>0</v>
      </c>
      <c r="X102" s="73">
        <f t="shared" si="22"/>
        <v>0</v>
      </c>
      <c r="Y102" s="73">
        <f t="shared" si="23"/>
        <v>0</v>
      </c>
      <c r="Z102" s="73">
        <f t="shared" si="24"/>
        <v>0</v>
      </c>
    </row>
    <row r="103" spans="1:26" hidden="1">
      <c r="A103" s="63">
        <f t="shared" si="25"/>
        <v>36989</v>
      </c>
      <c r="B103" s="65" t="str">
        <f>INDEX('Master Data'!$A$2:$B$8,MATCH(WEEKDAY('RAC V@r Total'!A103,3),'Master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H103" s="73">
        <v>0</v>
      </c>
      <c r="I103" s="73">
        <v>0</v>
      </c>
      <c r="J103" s="73">
        <v>0</v>
      </c>
      <c r="K103" s="73">
        <v>0</v>
      </c>
      <c r="L103" s="73">
        <v>0</v>
      </c>
      <c r="M103" s="73">
        <v>0</v>
      </c>
      <c r="N103" s="73">
        <v>0</v>
      </c>
      <c r="P103" s="73">
        <f t="shared" si="14"/>
        <v>0</v>
      </c>
      <c r="Q103" s="73">
        <f t="shared" si="15"/>
        <v>0</v>
      </c>
      <c r="R103" s="73">
        <f t="shared" si="16"/>
        <v>0</v>
      </c>
      <c r="S103" s="73">
        <f t="shared" si="17"/>
        <v>0</v>
      </c>
      <c r="T103" s="73">
        <f t="shared" si="18"/>
        <v>0</v>
      </c>
      <c r="U103" s="73">
        <f t="shared" si="19"/>
        <v>0</v>
      </c>
      <c r="V103" s="73">
        <f t="shared" si="20"/>
        <v>0</v>
      </c>
      <c r="W103" s="73">
        <f t="shared" si="21"/>
        <v>0</v>
      </c>
      <c r="X103" s="73">
        <f t="shared" si="22"/>
        <v>0</v>
      </c>
      <c r="Y103" s="73">
        <f t="shared" si="23"/>
        <v>0</v>
      </c>
      <c r="Z103" s="73">
        <f t="shared" si="24"/>
        <v>0</v>
      </c>
    </row>
    <row r="104" spans="1:26" hidden="1">
      <c r="A104" s="63">
        <f t="shared" si="25"/>
        <v>36990</v>
      </c>
      <c r="B104" s="65" t="str">
        <f>INDEX('Master Data'!$A$2:$B$8,MATCH(WEEKDAY('RAC V@r Total'!A104,3),'Master Data'!$A$2:$A$8,0),2)</f>
        <v>M</v>
      </c>
      <c r="D104" s="73">
        <v>-466102</v>
      </c>
      <c r="E104" s="73">
        <v>0</v>
      </c>
      <c r="F104" s="73">
        <v>0</v>
      </c>
      <c r="G104" s="73">
        <v>-8328</v>
      </c>
      <c r="H104" s="73">
        <v>-56175</v>
      </c>
      <c r="I104" s="73">
        <v>-466102</v>
      </c>
      <c r="J104" s="73">
        <v>-56891</v>
      </c>
      <c r="K104" s="73">
        <v>-457697</v>
      </c>
      <c r="L104" s="73">
        <v>0</v>
      </c>
      <c r="M104" s="73">
        <v>-27171</v>
      </c>
      <c r="N104" s="73">
        <v>-462744</v>
      </c>
      <c r="P104" s="73">
        <f t="shared" si="14"/>
        <v>466.10199999999998</v>
      </c>
      <c r="Q104" s="73">
        <f t="shared" si="15"/>
        <v>0</v>
      </c>
      <c r="R104" s="73">
        <f t="shared" si="16"/>
        <v>0</v>
      </c>
      <c r="S104" s="73">
        <f t="shared" si="17"/>
        <v>8.3279999999999994</v>
      </c>
      <c r="T104" s="73">
        <f t="shared" si="18"/>
        <v>56.174999999999997</v>
      </c>
      <c r="U104" s="73">
        <f t="shared" si="19"/>
        <v>466.10199999999998</v>
      </c>
      <c r="V104" s="73">
        <f t="shared" si="20"/>
        <v>56.890999999999998</v>
      </c>
      <c r="W104" s="73">
        <f t="shared" si="21"/>
        <v>457.697</v>
      </c>
      <c r="X104" s="73">
        <f t="shared" si="22"/>
        <v>0</v>
      </c>
      <c r="Y104" s="73">
        <f t="shared" si="23"/>
        <v>27.170999999999999</v>
      </c>
      <c r="Z104" s="73">
        <f t="shared" si="24"/>
        <v>462.74400000000003</v>
      </c>
    </row>
    <row r="105" spans="1:26" hidden="1">
      <c r="A105" s="63">
        <f t="shared" si="25"/>
        <v>36991</v>
      </c>
      <c r="B105" s="65" t="str">
        <f>INDEX('Master Data'!$A$2:$B$8,MATCH(WEEKDAY('RAC V@r Total'!A105,3),'Master Data'!$A$2:$A$8,0),2)</f>
        <v>T</v>
      </c>
      <c r="D105" s="73">
        <v>-477984</v>
      </c>
      <c r="E105" s="73">
        <v>0</v>
      </c>
      <c r="F105" s="73">
        <v>0</v>
      </c>
      <c r="G105" s="73">
        <v>-8280</v>
      </c>
      <c r="H105" s="73">
        <v>-55821</v>
      </c>
      <c r="I105" s="73">
        <v>-477984</v>
      </c>
      <c r="J105" s="73">
        <v>-56397</v>
      </c>
      <c r="K105" s="73">
        <v>-471148</v>
      </c>
      <c r="L105" s="73">
        <v>0</v>
      </c>
      <c r="M105" s="73">
        <v>-26714</v>
      </c>
      <c r="N105" s="73">
        <v>-477349</v>
      </c>
      <c r="P105" s="73">
        <f t="shared" si="14"/>
        <v>477.98399999999998</v>
      </c>
      <c r="Q105" s="73">
        <f t="shared" si="15"/>
        <v>0</v>
      </c>
      <c r="R105" s="73">
        <f t="shared" si="16"/>
        <v>0</v>
      </c>
      <c r="S105" s="73">
        <f t="shared" si="17"/>
        <v>8.2799999999999994</v>
      </c>
      <c r="T105" s="73">
        <f t="shared" si="18"/>
        <v>55.820999999999998</v>
      </c>
      <c r="U105" s="73">
        <f t="shared" si="19"/>
        <v>477.98399999999998</v>
      </c>
      <c r="V105" s="73">
        <f t="shared" si="20"/>
        <v>56.396999999999998</v>
      </c>
      <c r="W105" s="73">
        <f t="shared" si="21"/>
        <v>471.14800000000002</v>
      </c>
      <c r="X105" s="73">
        <f t="shared" si="22"/>
        <v>0</v>
      </c>
      <c r="Y105" s="73">
        <f t="shared" si="23"/>
        <v>26.713999999999999</v>
      </c>
      <c r="Z105" s="73">
        <f t="shared" si="24"/>
        <v>477.34899999999999</v>
      </c>
    </row>
    <row r="106" spans="1:26" hidden="1">
      <c r="A106" s="63">
        <f t="shared" si="25"/>
        <v>36992</v>
      </c>
      <c r="B106" s="65" t="str">
        <f>INDEX('Master Data'!$A$2:$B$8,MATCH(WEEKDAY('RAC V@r Total'!A106,3),'Master Data'!$A$2:$A$8,0),2)</f>
        <v>W</v>
      </c>
      <c r="D106" s="73">
        <v>-478207</v>
      </c>
      <c r="E106" s="73">
        <v>0</v>
      </c>
      <c r="F106" s="73">
        <v>0</v>
      </c>
      <c r="G106" s="73">
        <v>-8158</v>
      </c>
      <c r="H106" s="73">
        <v>-55845</v>
      </c>
      <c r="I106" s="73">
        <v>-478207</v>
      </c>
      <c r="J106" s="73">
        <v>-56425</v>
      </c>
      <c r="K106" s="73">
        <v>-471520</v>
      </c>
      <c r="L106" s="73">
        <v>0</v>
      </c>
      <c r="M106" s="73">
        <v>-26738</v>
      </c>
      <c r="N106" s="73">
        <v>-477679</v>
      </c>
      <c r="P106" s="73">
        <f t="shared" si="14"/>
        <v>478.20699999999999</v>
      </c>
      <c r="Q106" s="73">
        <f t="shared" si="15"/>
        <v>0</v>
      </c>
      <c r="R106" s="73">
        <f t="shared" si="16"/>
        <v>0</v>
      </c>
      <c r="S106" s="73">
        <f t="shared" si="17"/>
        <v>8.1579999999999995</v>
      </c>
      <c r="T106" s="73">
        <f t="shared" si="18"/>
        <v>55.844999999999999</v>
      </c>
      <c r="U106" s="73">
        <f t="shared" si="19"/>
        <v>478.20699999999999</v>
      </c>
      <c r="V106" s="73">
        <f t="shared" si="20"/>
        <v>56.424999999999997</v>
      </c>
      <c r="W106" s="73">
        <f t="shared" si="21"/>
        <v>471.52</v>
      </c>
      <c r="X106" s="73">
        <f t="shared" si="22"/>
        <v>0</v>
      </c>
      <c r="Y106" s="73">
        <f t="shared" si="23"/>
        <v>26.738</v>
      </c>
      <c r="Z106" s="73">
        <f t="shared" si="24"/>
        <v>477.67899999999997</v>
      </c>
    </row>
    <row r="107" spans="1:26" hidden="1">
      <c r="A107" s="63">
        <f t="shared" si="25"/>
        <v>36993</v>
      </c>
      <c r="B107" s="65" t="str">
        <f>INDEX('Master Data'!$A$2:$B$8,MATCH(WEEKDAY('RAC V@r Total'!A107,3),'Master Data'!$A$2:$A$8,0),2)</f>
        <v>Th</v>
      </c>
      <c r="D107" s="73">
        <v>-478430</v>
      </c>
      <c r="E107" s="73">
        <v>0</v>
      </c>
      <c r="F107" s="73">
        <v>0</v>
      </c>
      <c r="G107" s="73">
        <v>-8130</v>
      </c>
      <c r="H107" s="73">
        <v>-55749</v>
      </c>
      <c r="I107" s="73">
        <v>-478430</v>
      </c>
      <c r="J107" s="73">
        <v>-56287</v>
      </c>
      <c r="K107" s="73">
        <v>-471762</v>
      </c>
      <c r="L107" s="73">
        <v>0</v>
      </c>
      <c r="M107" s="73">
        <v>-26608</v>
      </c>
      <c r="N107" s="73">
        <v>-477883</v>
      </c>
      <c r="P107" s="73">
        <f t="shared" si="14"/>
        <v>478.43</v>
      </c>
      <c r="Q107" s="73">
        <f t="shared" si="15"/>
        <v>0</v>
      </c>
      <c r="R107" s="73">
        <f t="shared" si="16"/>
        <v>0</v>
      </c>
      <c r="S107" s="73">
        <f t="shared" si="17"/>
        <v>8.1300000000000008</v>
      </c>
      <c r="T107" s="73">
        <f t="shared" si="18"/>
        <v>55.749000000000002</v>
      </c>
      <c r="U107" s="73">
        <f t="shared" si="19"/>
        <v>478.43</v>
      </c>
      <c r="V107" s="73">
        <f t="shared" si="20"/>
        <v>56.286999999999999</v>
      </c>
      <c r="W107" s="73">
        <f t="shared" si="21"/>
        <v>471.762</v>
      </c>
      <c r="X107" s="73">
        <f t="shared" si="22"/>
        <v>0</v>
      </c>
      <c r="Y107" s="73">
        <f t="shared" si="23"/>
        <v>26.608000000000001</v>
      </c>
      <c r="Z107" s="73">
        <f t="shared" si="24"/>
        <v>477.88299999999998</v>
      </c>
    </row>
    <row r="108" spans="1:26" hidden="1">
      <c r="A108" s="63">
        <f t="shared" si="25"/>
        <v>36994</v>
      </c>
      <c r="B108" s="65" t="str">
        <f>INDEX('Master Data'!$A$2:$B$8,MATCH(WEEKDAY('RAC V@r Total'!A108,3),'Master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H108" s="73">
        <v>0</v>
      </c>
      <c r="I108" s="73">
        <v>0</v>
      </c>
      <c r="J108" s="73">
        <v>0</v>
      </c>
      <c r="K108" s="73">
        <v>0</v>
      </c>
      <c r="L108" s="73">
        <v>0</v>
      </c>
      <c r="M108" s="73">
        <v>0</v>
      </c>
      <c r="N108" s="73">
        <v>0</v>
      </c>
      <c r="P108" s="73">
        <f t="shared" si="14"/>
        <v>0</v>
      </c>
      <c r="Q108" s="73">
        <f t="shared" si="15"/>
        <v>0</v>
      </c>
      <c r="R108" s="73">
        <f t="shared" si="16"/>
        <v>0</v>
      </c>
      <c r="S108" s="73">
        <f t="shared" si="17"/>
        <v>0</v>
      </c>
      <c r="T108" s="73">
        <f t="shared" si="18"/>
        <v>0</v>
      </c>
      <c r="U108" s="73">
        <f t="shared" si="19"/>
        <v>0</v>
      </c>
      <c r="V108" s="73">
        <f t="shared" si="20"/>
        <v>0</v>
      </c>
      <c r="W108" s="73">
        <f t="shared" si="21"/>
        <v>0</v>
      </c>
      <c r="X108" s="73">
        <f t="shared" si="22"/>
        <v>0</v>
      </c>
      <c r="Y108" s="73">
        <f t="shared" si="23"/>
        <v>0</v>
      </c>
      <c r="Z108" s="73">
        <f t="shared" si="24"/>
        <v>0</v>
      </c>
    </row>
    <row r="109" spans="1:26" hidden="1">
      <c r="A109" s="63">
        <f t="shared" si="25"/>
        <v>36995</v>
      </c>
      <c r="B109" s="65" t="str">
        <f>INDEX('Master Data'!$A$2:$B$8,MATCH(WEEKDAY('RAC V@r Total'!A109,3),'Master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H109" s="73">
        <v>0</v>
      </c>
      <c r="I109" s="73">
        <v>0</v>
      </c>
      <c r="J109" s="73">
        <v>0</v>
      </c>
      <c r="K109" s="73">
        <v>0</v>
      </c>
      <c r="L109" s="73">
        <v>0</v>
      </c>
      <c r="M109" s="73">
        <v>0</v>
      </c>
      <c r="N109" s="73">
        <v>0</v>
      </c>
      <c r="P109" s="73">
        <f t="shared" si="14"/>
        <v>0</v>
      </c>
      <c r="Q109" s="73">
        <f t="shared" si="15"/>
        <v>0</v>
      </c>
      <c r="R109" s="73">
        <f t="shared" si="16"/>
        <v>0</v>
      </c>
      <c r="S109" s="73">
        <f t="shared" si="17"/>
        <v>0</v>
      </c>
      <c r="T109" s="73">
        <f t="shared" si="18"/>
        <v>0</v>
      </c>
      <c r="U109" s="73">
        <f t="shared" si="19"/>
        <v>0</v>
      </c>
      <c r="V109" s="73">
        <f t="shared" si="20"/>
        <v>0</v>
      </c>
      <c r="W109" s="73">
        <f t="shared" si="21"/>
        <v>0</v>
      </c>
      <c r="X109" s="73">
        <f t="shared" si="22"/>
        <v>0</v>
      </c>
      <c r="Y109" s="73">
        <f t="shared" si="23"/>
        <v>0</v>
      </c>
      <c r="Z109" s="73">
        <f t="shared" si="24"/>
        <v>0</v>
      </c>
    </row>
    <row r="110" spans="1:26" hidden="1">
      <c r="A110" s="63">
        <f t="shared" si="25"/>
        <v>36996</v>
      </c>
      <c r="B110" s="65" t="str">
        <f>INDEX('Master Data'!$A$2:$B$8,MATCH(WEEKDAY('RAC V@r Total'!A110,3),'Master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H110" s="73">
        <v>0</v>
      </c>
      <c r="I110" s="73">
        <v>0</v>
      </c>
      <c r="J110" s="73">
        <v>0</v>
      </c>
      <c r="K110" s="73">
        <v>0</v>
      </c>
      <c r="L110" s="73">
        <v>0</v>
      </c>
      <c r="M110" s="73">
        <v>0</v>
      </c>
      <c r="N110" s="73">
        <v>0</v>
      </c>
      <c r="P110" s="73">
        <f t="shared" si="14"/>
        <v>0</v>
      </c>
      <c r="Q110" s="73">
        <f t="shared" si="15"/>
        <v>0</v>
      </c>
      <c r="R110" s="73">
        <f t="shared" si="16"/>
        <v>0</v>
      </c>
      <c r="S110" s="73">
        <f t="shared" si="17"/>
        <v>0</v>
      </c>
      <c r="T110" s="73">
        <f t="shared" si="18"/>
        <v>0</v>
      </c>
      <c r="U110" s="73">
        <f t="shared" si="19"/>
        <v>0</v>
      </c>
      <c r="V110" s="73">
        <f t="shared" si="20"/>
        <v>0</v>
      </c>
      <c r="W110" s="73">
        <f t="shared" si="21"/>
        <v>0</v>
      </c>
      <c r="X110" s="73">
        <f t="shared" si="22"/>
        <v>0</v>
      </c>
      <c r="Y110" s="73">
        <f t="shared" si="23"/>
        <v>0</v>
      </c>
      <c r="Z110" s="73">
        <f t="shared" si="24"/>
        <v>0</v>
      </c>
    </row>
    <row r="111" spans="1:26" hidden="1">
      <c r="A111" s="63">
        <f t="shared" si="25"/>
        <v>36997</v>
      </c>
      <c r="B111" s="65" t="str">
        <f>INDEX('Master Data'!$A$2:$B$8,MATCH(WEEKDAY('RAC V@r Total'!A111,3),'Master Data'!$A$2:$A$8,0),2)</f>
        <v>M</v>
      </c>
      <c r="D111" s="73">
        <v>-479319</v>
      </c>
      <c r="E111" s="73">
        <v>0</v>
      </c>
      <c r="F111" s="73">
        <v>0</v>
      </c>
      <c r="G111" s="73">
        <v>-7981</v>
      </c>
      <c r="H111" s="73">
        <v>-55542</v>
      </c>
      <c r="I111" s="73">
        <v>-479319</v>
      </c>
      <c r="J111" s="73">
        <v>-55542</v>
      </c>
      <c r="K111" s="73">
        <v>-472778</v>
      </c>
      <c r="L111" s="73">
        <v>0</v>
      </c>
      <c r="M111" s="73">
        <v>-26317</v>
      </c>
      <c r="N111" s="73">
        <v>-479797</v>
      </c>
      <c r="P111" s="73">
        <f t="shared" si="14"/>
        <v>479.31900000000002</v>
      </c>
      <c r="Q111" s="73">
        <f t="shared" si="15"/>
        <v>0</v>
      </c>
      <c r="R111" s="73">
        <f t="shared" si="16"/>
        <v>0</v>
      </c>
      <c r="S111" s="73">
        <f t="shared" si="17"/>
        <v>7.9809999999999999</v>
      </c>
      <c r="T111" s="73">
        <f t="shared" si="18"/>
        <v>55.542000000000002</v>
      </c>
      <c r="U111" s="73">
        <f t="shared" si="19"/>
        <v>479.31900000000002</v>
      </c>
      <c r="V111" s="73">
        <f t="shared" si="20"/>
        <v>55.542000000000002</v>
      </c>
      <c r="W111" s="73">
        <f t="shared" si="21"/>
        <v>472.77800000000002</v>
      </c>
      <c r="X111" s="73">
        <f t="shared" si="22"/>
        <v>0</v>
      </c>
      <c r="Y111" s="73">
        <f t="shared" si="23"/>
        <v>26.317</v>
      </c>
      <c r="Z111" s="73">
        <f t="shared" si="24"/>
        <v>479.79700000000003</v>
      </c>
    </row>
    <row r="112" spans="1:26" hidden="1">
      <c r="A112" s="63">
        <f t="shared" si="25"/>
        <v>36998</v>
      </c>
      <c r="B112" s="65" t="str">
        <f>INDEX('Master Data'!$A$2:$B$8,MATCH(WEEKDAY('RAC V@r Total'!A112,3),'Master Data'!$A$2:$A$8,0),2)</f>
        <v>T</v>
      </c>
      <c r="D112" s="73">
        <v>-479541</v>
      </c>
      <c r="E112" s="73">
        <v>0</v>
      </c>
      <c r="F112" s="73">
        <v>0</v>
      </c>
      <c r="G112" s="73">
        <v>-7919</v>
      </c>
      <c r="H112" s="73">
        <v>-55716</v>
      </c>
      <c r="I112" s="73">
        <v>-479541</v>
      </c>
      <c r="J112" s="73">
        <v>-56218</v>
      </c>
      <c r="K112" s="73">
        <v>-473068</v>
      </c>
      <c r="L112" s="73">
        <v>0</v>
      </c>
      <c r="M112" s="73">
        <v>-26537</v>
      </c>
      <c r="N112" s="73">
        <v>-479136</v>
      </c>
      <c r="P112" s="73">
        <f t="shared" si="14"/>
        <v>479.541</v>
      </c>
      <c r="Q112" s="73">
        <f t="shared" si="15"/>
        <v>0</v>
      </c>
      <c r="R112" s="73">
        <f t="shared" si="16"/>
        <v>0</v>
      </c>
      <c r="S112" s="73">
        <f t="shared" si="17"/>
        <v>7.9189999999999996</v>
      </c>
      <c r="T112" s="73">
        <f t="shared" si="18"/>
        <v>55.716000000000001</v>
      </c>
      <c r="U112" s="73">
        <f t="shared" si="19"/>
        <v>479.541</v>
      </c>
      <c r="V112" s="73">
        <f t="shared" si="20"/>
        <v>56.218000000000004</v>
      </c>
      <c r="W112" s="73">
        <f t="shared" si="21"/>
        <v>473.06799999999998</v>
      </c>
      <c r="X112" s="73">
        <f t="shared" si="22"/>
        <v>0</v>
      </c>
      <c r="Y112" s="73">
        <f t="shared" si="23"/>
        <v>26.536999999999999</v>
      </c>
      <c r="Z112" s="73">
        <f t="shared" si="24"/>
        <v>479.13600000000002</v>
      </c>
    </row>
    <row r="113" spans="1:26" hidden="1">
      <c r="A113" s="63">
        <f t="shared" si="25"/>
        <v>36999</v>
      </c>
      <c r="B113" s="65" t="str">
        <f>INDEX('Master Data'!$A$2:$B$8,MATCH(WEEKDAY('RAC V@r Total'!A113,3),'Master Data'!$A$2:$A$8,0),2)</f>
        <v>W</v>
      </c>
      <c r="D113" s="73">
        <v>-479763</v>
      </c>
      <c r="E113" s="73">
        <v>0</v>
      </c>
      <c r="F113" s="73">
        <v>0</v>
      </c>
      <c r="G113" s="73">
        <v>-7857</v>
      </c>
      <c r="H113" s="73">
        <v>-55962</v>
      </c>
      <c r="I113" s="73">
        <v>-479763</v>
      </c>
      <c r="J113" s="73">
        <v>-56524</v>
      </c>
      <c r="K113" s="73">
        <v>-473358</v>
      </c>
      <c r="L113" s="73">
        <v>0</v>
      </c>
      <c r="M113" s="73">
        <v>-26833</v>
      </c>
      <c r="N113" s="73">
        <v>-479497</v>
      </c>
      <c r="P113" s="73">
        <f t="shared" si="14"/>
        <v>479.76299999999998</v>
      </c>
      <c r="Q113" s="73">
        <f t="shared" si="15"/>
        <v>0</v>
      </c>
      <c r="R113" s="73">
        <f t="shared" si="16"/>
        <v>0</v>
      </c>
      <c r="S113" s="73">
        <f t="shared" si="17"/>
        <v>7.8570000000000002</v>
      </c>
      <c r="T113" s="73">
        <f t="shared" si="18"/>
        <v>55.962000000000003</v>
      </c>
      <c r="U113" s="73">
        <f t="shared" si="19"/>
        <v>479.76299999999998</v>
      </c>
      <c r="V113" s="73">
        <f t="shared" si="20"/>
        <v>56.524000000000001</v>
      </c>
      <c r="W113" s="73">
        <f t="shared" si="21"/>
        <v>473.358</v>
      </c>
      <c r="X113" s="73">
        <f t="shared" si="22"/>
        <v>0</v>
      </c>
      <c r="Y113" s="73">
        <f t="shared" si="23"/>
        <v>26.832999999999998</v>
      </c>
      <c r="Z113" s="73">
        <f t="shared" si="24"/>
        <v>479.49700000000001</v>
      </c>
    </row>
    <row r="114" spans="1:26" hidden="1">
      <c r="A114" s="63">
        <f t="shared" si="25"/>
        <v>37000</v>
      </c>
      <c r="B114" s="65" t="str">
        <f>INDEX('Master Data'!$A$2:$B$8,MATCH(WEEKDAY('RAC V@r Total'!A114,3),'Master Data'!$A$2:$A$8,0),2)</f>
        <v>Th</v>
      </c>
      <c r="D114" s="73">
        <v>-479985</v>
      </c>
      <c r="E114" s="73">
        <v>0</v>
      </c>
      <c r="F114" s="73">
        <v>0</v>
      </c>
      <c r="G114" s="73">
        <v>-7799</v>
      </c>
      <c r="H114" s="73">
        <v>-55797</v>
      </c>
      <c r="I114" s="73">
        <v>-479985</v>
      </c>
      <c r="J114" s="73">
        <v>-56301</v>
      </c>
      <c r="K114" s="73">
        <v>-473649</v>
      </c>
      <c r="L114" s="73">
        <v>0</v>
      </c>
      <c r="M114" s="73">
        <v>-26579</v>
      </c>
      <c r="N114" s="73">
        <v>-479691</v>
      </c>
      <c r="P114" s="73">
        <f t="shared" si="14"/>
        <v>479.98500000000001</v>
      </c>
      <c r="Q114" s="73">
        <f t="shared" si="15"/>
        <v>0</v>
      </c>
      <c r="R114" s="73">
        <f t="shared" si="16"/>
        <v>0</v>
      </c>
      <c r="S114" s="73">
        <f t="shared" si="17"/>
        <v>7.7990000000000004</v>
      </c>
      <c r="T114" s="73">
        <f t="shared" si="18"/>
        <v>55.796999999999997</v>
      </c>
      <c r="U114" s="73">
        <f t="shared" si="19"/>
        <v>479.98500000000001</v>
      </c>
      <c r="V114" s="73">
        <f t="shared" si="20"/>
        <v>56.301000000000002</v>
      </c>
      <c r="W114" s="73">
        <f t="shared" si="21"/>
        <v>473.649</v>
      </c>
      <c r="X114" s="73">
        <f t="shared" si="22"/>
        <v>0</v>
      </c>
      <c r="Y114" s="73">
        <f t="shared" si="23"/>
        <v>26.579000000000001</v>
      </c>
      <c r="Z114" s="73">
        <f t="shared" si="24"/>
        <v>479.69099999999997</v>
      </c>
    </row>
    <row r="115" spans="1:26" hidden="1">
      <c r="A115" s="63">
        <f t="shared" si="25"/>
        <v>37001</v>
      </c>
      <c r="B115" s="65" t="str">
        <f>INDEX('Master Data'!$A$2:$B$8,MATCH(WEEKDAY('RAC V@r Total'!A115,3),'Master Data'!$A$2:$A$8,0),2)</f>
        <v>F</v>
      </c>
      <c r="D115" s="73">
        <v>-430635</v>
      </c>
      <c r="E115" s="73">
        <v>0</v>
      </c>
      <c r="F115" s="73">
        <v>0</v>
      </c>
      <c r="G115" s="73">
        <v>-7250</v>
      </c>
      <c r="H115" s="73">
        <v>-58751</v>
      </c>
      <c r="I115" s="73">
        <v>-430635</v>
      </c>
      <c r="J115" s="73">
        <v>-58251</v>
      </c>
      <c r="K115" s="73">
        <v>-425576</v>
      </c>
      <c r="L115" s="73">
        <v>0</v>
      </c>
      <c r="M115" s="73">
        <v>-26695</v>
      </c>
      <c r="N115" s="73">
        <v>-419331</v>
      </c>
      <c r="P115" s="73">
        <f t="shared" si="14"/>
        <v>430.63499999999999</v>
      </c>
      <c r="Q115" s="73">
        <f t="shared" si="15"/>
        <v>0</v>
      </c>
      <c r="R115" s="73">
        <f t="shared" si="16"/>
        <v>0</v>
      </c>
      <c r="S115" s="73">
        <f t="shared" si="17"/>
        <v>7.25</v>
      </c>
      <c r="T115" s="73">
        <f t="shared" si="18"/>
        <v>58.750999999999998</v>
      </c>
      <c r="U115" s="73">
        <f t="shared" si="19"/>
        <v>430.63499999999999</v>
      </c>
      <c r="V115" s="73">
        <f t="shared" si="20"/>
        <v>58.250999999999998</v>
      </c>
      <c r="W115" s="73">
        <f t="shared" si="21"/>
        <v>425.57600000000002</v>
      </c>
      <c r="X115" s="73">
        <f t="shared" si="22"/>
        <v>0</v>
      </c>
      <c r="Y115" s="73">
        <f t="shared" si="23"/>
        <v>26.695</v>
      </c>
      <c r="Z115" s="73">
        <f t="shared" si="24"/>
        <v>419.33100000000002</v>
      </c>
    </row>
    <row r="116" spans="1:26" hidden="1">
      <c r="A116" s="63">
        <f t="shared" si="25"/>
        <v>37002</v>
      </c>
      <c r="B116" s="65" t="str">
        <f>INDEX('Master Data'!$A$2:$B$8,MATCH(WEEKDAY('RAC V@r Total'!A116,3),'Master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H116" s="73">
        <v>0</v>
      </c>
      <c r="I116" s="73">
        <v>0</v>
      </c>
      <c r="J116" s="73">
        <v>0</v>
      </c>
      <c r="K116" s="73">
        <v>0</v>
      </c>
      <c r="L116" s="73">
        <v>0</v>
      </c>
      <c r="M116" s="73">
        <v>0</v>
      </c>
      <c r="N116" s="73">
        <v>0</v>
      </c>
      <c r="P116" s="73">
        <f t="shared" si="14"/>
        <v>0</v>
      </c>
      <c r="Q116" s="73">
        <f t="shared" si="15"/>
        <v>0</v>
      </c>
      <c r="R116" s="73">
        <f t="shared" si="16"/>
        <v>0</v>
      </c>
      <c r="S116" s="73">
        <f t="shared" si="17"/>
        <v>0</v>
      </c>
      <c r="T116" s="73">
        <f t="shared" si="18"/>
        <v>0</v>
      </c>
      <c r="U116" s="73">
        <f t="shared" si="19"/>
        <v>0</v>
      </c>
      <c r="V116" s="73">
        <f t="shared" si="20"/>
        <v>0</v>
      </c>
      <c r="W116" s="73">
        <f t="shared" si="21"/>
        <v>0</v>
      </c>
      <c r="X116" s="73">
        <f t="shared" si="22"/>
        <v>0</v>
      </c>
      <c r="Y116" s="73">
        <f t="shared" si="23"/>
        <v>0</v>
      </c>
      <c r="Z116" s="73">
        <f t="shared" si="24"/>
        <v>0</v>
      </c>
    </row>
    <row r="117" spans="1:26" hidden="1">
      <c r="A117" s="63">
        <f t="shared" si="25"/>
        <v>37003</v>
      </c>
      <c r="B117" s="65" t="str">
        <f>INDEX('Master Data'!$A$2:$B$8,MATCH(WEEKDAY('RAC V@r Total'!A117,3),'Master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H117" s="73">
        <v>0</v>
      </c>
      <c r="I117" s="73">
        <v>0</v>
      </c>
      <c r="J117" s="73">
        <v>0</v>
      </c>
      <c r="K117" s="73">
        <v>0</v>
      </c>
      <c r="L117" s="73">
        <v>0</v>
      </c>
      <c r="M117" s="73">
        <v>0</v>
      </c>
      <c r="N117" s="73">
        <v>0</v>
      </c>
      <c r="P117" s="73">
        <f t="shared" si="14"/>
        <v>0</v>
      </c>
      <c r="Q117" s="73">
        <f t="shared" si="15"/>
        <v>0</v>
      </c>
      <c r="R117" s="73">
        <f t="shared" si="16"/>
        <v>0</v>
      </c>
      <c r="S117" s="73">
        <f t="shared" si="17"/>
        <v>0</v>
      </c>
      <c r="T117" s="73">
        <f t="shared" si="18"/>
        <v>0</v>
      </c>
      <c r="U117" s="73">
        <f t="shared" si="19"/>
        <v>0</v>
      </c>
      <c r="V117" s="73">
        <f t="shared" si="20"/>
        <v>0</v>
      </c>
      <c r="W117" s="73">
        <f t="shared" si="21"/>
        <v>0</v>
      </c>
      <c r="X117" s="73">
        <f t="shared" si="22"/>
        <v>0</v>
      </c>
      <c r="Y117" s="73">
        <f t="shared" si="23"/>
        <v>0</v>
      </c>
      <c r="Z117" s="73">
        <f t="shared" si="24"/>
        <v>0</v>
      </c>
    </row>
    <row r="118" spans="1:26" hidden="1">
      <c r="A118" s="63">
        <f t="shared" si="25"/>
        <v>37004</v>
      </c>
      <c r="B118" s="65" t="str">
        <f>INDEX('Master Data'!$A$2:$B$8,MATCH(WEEKDAY('RAC V@r Total'!A118,3),'Master Data'!$A$2:$A$8,0),2)</f>
        <v>M</v>
      </c>
      <c r="D118" s="73">
        <v>-431225</v>
      </c>
      <c r="E118" s="73">
        <v>0</v>
      </c>
      <c r="F118" s="73">
        <v>0</v>
      </c>
      <c r="G118" s="73">
        <v>-7188</v>
      </c>
      <c r="H118" s="73">
        <v>-57888</v>
      </c>
      <c r="I118" s="73">
        <v>-431225</v>
      </c>
      <c r="J118" s="73">
        <v>-56931</v>
      </c>
      <c r="K118" s="73">
        <v>-426186</v>
      </c>
      <c r="L118" s="73">
        <v>0</v>
      </c>
      <c r="M118" s="73">
        <v>-25369</v>
      </c>
      <c r="N118" s="73">
        <v>-419715</v>
      </c>
      <c r="P118" s="73">
        <f t="shared" si="14"/>
        <v>431.22500000000002</v>
      </c>
      <c r="Q118" s="73">
        <f t="shared" si="15"/>
        <v>0</v>
      </c>
      <c r="R118" s="73">
        <f t="shared" si="16"/>
        <v>0</v>
      </c>
      <c r="S118" s="73">
        <f t="shared" si="17"/>
        <v>7.1879999999999997</v>
      </c>
      <c r="T118" s="73">
        <f t="shared" si="18"/>
        <v>57.887999999999998</v>
      </c>
      <c r="U118" s="73">
        <f t="shared" si="19"/>
        <v>431.22500000000002</v>
      </c>
      <c r="V118" s="73">
        <f t="shared" si="20"/>
        <v>56.930999999999997</v>
      </c>
      <c r="W118" s="73">
        <f t="shared" si="21"/>
        <v>426.18599999999998</v>
      </c>
      <c r="X118" s="73">
        <f t="shared" si="22"/>
        <v>0</v>
      </c>
      <c r="Y118" s="73">
        <f t="shared" si="23"/>
        <v>25.369</v>
      </c>
      <c r="Z118" s="73">
        <f t="shared" si="24"/>
        <v>419.71499999999997</v>
      </c>
    </row>
    <row r="119" spans="1:26" hidden="1">
      <c r="A119" s="63">
        <f t="shared" si="25"/>
        <v>37005</v>
      </c>
      <c r="B119" s="65" t="str">
        <f>INDEX('Master Data'!$A$2:$B$8,MATCH(WEEKDAY('RAC V@r Total'!A119,3),'Master Data'!$A$2:$A$8,0),2)</f>
        <v>T</v>
      </c>
      <c r="D119" s="73">
        <v>-431422</v>
      </c>
      <c r="E119" s="73">
        <v>0</v>
      </c>
      <c r="F119" s="73">
        <v>0</v>
      </c>
      <c r="G119" s="73">
        <v>-7109</v>
      </c>
      <c r="H119" s="73">
        <v>-57836</v>
      </c>
      <c r="I119" s="73">
        <v>-431422</v>
      </c>
      <c r="J119" s="73">
        <v>-56915</v>
      </c>
      <c r="K119" s="73">
        <v>-426454</v>
      </c>
      <c r="L119" s="73">
        <v>0</v>
      </c>
      <c r="M119" s="73">
        <v>-25259</v>
      </c>
      <c r="N119" s="73">
        <v>-420021</v>
      </c>
      <c r="P119" s="73">
        <f t="shared" si="14"/>
        <v>431.42200000000003</v>
      </c>
      <c r="Q119" s="73">
        <f t="shared" si="15"/>
        <v>0</v>
      </c>
      <c r="R119" s="73">
        <f t="shared" si="16"/>
        <v>0</v>
      </c>
      <c r="S119" s="73">
        <f t="shared" si="17"/>
        <v>7.109</v>
      </c>
      <c r="T119" s="73">
        <f t="shared" si="18"/>
        <v>57.835999999999999</v>
      </c>
      <c r="U119" s="73">
        <f t="shared" si="19"/>
        <v>431.42200000000003</v>
      </c>
      <c r="V119" s="73">
        <f t="shared" si="20"/>
        <v>56.914999999999999</v>
      </c>
      <c r="W119" s="73">
        <f t="shared" si="21"/>
        <v>426.45400000000001</v>
      </c>
      <c r="X119" s="73">
        <f t="shared" si="22"/>
        <v>0</v>
      </c>
      <c r="Y119" s="73">
        <f t="shared" si="23"/>
        <v>25.259</v>
      </c>
      <c r="Z119" s="73">
        <f t="shared" si="24"/>
        <v>420.02100000000002</v>
      </c>
    </row>
    <row r="120" spans="1:26" hidden="1">
      <c r="A120" s="63">
        <f t="shared" si="25"/>
        <v>37006</v>
      </c>
      <c r="B120" s="65" t="str">
        <f>INDEX('Master Data'!$A$2:$B$8,MATCH(WEEKDAY('RAC V@r Total'!A120,3),'Master Data'!$A$2:$A$8,0),2)</f>
        <v>W</v>
      </c>
      <c r="D120" s="73">
        <v>-431619</v>
      </c>
      <c r="E120" s="73">
        <v>0</v>
      </c>
      <c r="F120" s="73">
        <v>0</v>
      </c>
      <c r="G120" s="73">
        <v>-7053</v>
      </c>
      <c r="H120" s="73">
        <v>-57759</v>
      </c>
      <c r="I120" s="73">
        <v>-431619</v>
      </c>
      <c r="J120" s="73">
        <v>-56817</v>
      </c>
      <c r="K120" s="73">
        <v>-426722</v>
      </c>
      <c r="L120" s="73">
        <v>0</v>
      </c>
      <c r="M120" s="73">
        <v>-25113</v>
      </c>
      <c r="N120" s="73">
        <v>-420321</v>
      </c>
      <c r="P120" s="73">
        <f t="shared" si="14"/>
        <v>431.61900000000003</v>
      </c>
      <c r="Q120" s="73">
        <f t="shared" si="15"/>
        <v>0</v>
      </c>
      <c r="R120" s="73">
        <f t="shared" si="16"/>
        <v>0</v>
      </c>
      <c r="S120" s="73">
        <f t="shared" si="17"/>
        <v>7.0529999999999999</v>
      </c>
      <c r="T120" s="73">
        <f t="shared" si="18"/>
        <v>57.759</v>
      </c>
      <c r="U120" s="73">
        <f t="shared" si="19"/>
        <v>431.61900000000003</v>
      </c>
      <c r="V120" s="73">
        <f t="shared" si="20"/>
        <v>56.817</v>
      </c>
      <c r="W120" s="73">
        <f t="shared" si="21"/>
        <v>426.72199999999998</v>
      </c>
      <c r="X120" s="73">
        <f t="shared" si="22"/>
        <v>0</v>
      </c>
      <c r="Y120" s="73">
        <f t="shared" si="23"/>
        <v>25.113</v>
      </c>
      <c r="Z120" s="73">
        <f t="shared" si="24"/>
        <v>420.32100000000003</v>
      </c>
    </row>
    <row r="121" spans="1:26" hidden="1">
      <c r="A121" s="63">
        <f t="shared" si="25"/>
        <v>37007</v>
      </c>
      <c r="B121" s="65" t="str">
        <f>INDEX('Master Data'!$A$2:$B$8,MATCH(WEEKDAY('RAC V@r Total'!A121,3),'Master Data'!$A$2:$A$8,0),2)</f>
        <v>Th</v>
      </c>
      <c r="D121" s="73">
        <v>-431815</v>
      </c>
      <c r="E121" s="73">
        <v>0</v>
      </c>
      <c r="F121" s="73">
        <v>0</v>
      </c>
      <c r="G121" s="73">
        <v>-6981</v>
      </c>
      <c r="H121" s="73">
        <v>-57902</v>
      </c>
      <c r="I121" s="73">
        <v>-431815</v>
      </c>
      <c r="J121" s="73">
        <v>-56978</v>
      </c>
      <c r="K121" s="73">
        <v>-426990</v>
      </c>
      <c r="L121" s="73">
        <v>0</v>
      </c>
      <c r="M121" s="73">
        <v>-25365</v>
      </c>
      <c r="N121" s="73">
        <v>-420696</v>
      </c>
      <c r="P121" s="73">
        <f t="shared" si="14"/>
        <v>431.815</v>
      </c>
      <c r="Q121" s="73">
        <f t="shared" si="15"/>
        <v>0</v>
      </c>
      <c r="R121" s="73">
        <f t="shared" si="16"/>
        <v>0</v>
      </c>
      <c r="S121" s="73">
        <f t="shared" si="17"/>
        <v>6.9809999999999999</v>
      </c>
      <c r="T121" s="73">
        <f t="shared" si="18"/>
        <v>57.902000000000001</v>
      </c>
      <c r="U121" s="73">
        <f t="shared" si="19"/>
        <v>431.815</v>
      </c>
      <c r="V121" s="73">
        <f t="shared" si="20"/>
        <v>56.978000000000002</v>
      </c>
      <c r="W121" s="73">
        <f t="shared" si="21"/>
        <v>426.99</v>
      </c>
      <c r="X121" s="73">
        <f t="shared" si="22"/>
        <v>0</v>
      </c>
      <c r="Y121" s="73">
        <f t="shared" si="23"/>
        <v>25.364999999999998</v>
      </c>
      <c r="Z121" s="73">
        <f t="shared" si="24"/>
        <v>420.69600000000003</v>
      </c>
    </row>
    <row r="122" spans="1:26" hidden="1">
      <c r="A122" s="63">
        <f t="shared" si="25"/>
        <v>37008</v>
      </c>
      <c r="B122" s="65" t="str">
        <f>INDEX('Master Data'!$A$2:$B$8,MATCH(WEEKDAY('RAC V@r Total'!A122,3),'Master Data'!$A$2:$A$8,0),2)</f>
        <v>F</v>
      </c>
      <c r="D122" s="73">
        <v>-432012</v>
      </c>
      <c r="E122" s="73">
        <v>0</v>
      </c>
      <c r="F122" s="73">
        <v>0</v>
      </c>
      <c r="G122" s="73">
        <v>-6835</v>
      </c>
      <c r="H122" s="73">
        <v>-57720</v>
      </c>
      <c r="I122" s="73">
        <v>-432012</v>
      </c>
      <c r="J122" s="73">
        <v>-56639</v>
      </c>
      <c r="K122" s="73">
        <v>-427326</v>
      </c>
      <c r="L122" s="73">
        <v>0</v>
      </c>
      <c r="M122" s="73">
        <v>-25026</v>
      </c>
      <c r="N122" s="73">
        <v>-421043</v>
      </c>
      <c r="P122" s="73">
        <f t="shared" si="14"/>
        <v>432.012</v>
      </c>
      <c r="Q122" s="73">
        <f t="shared" si="15"/>
        <v>0</v>
      </c>
      <c r="R122" s="73">
        <f t="shared" si="16"/>
        <v>0</v>
      </c>
      <c r="S122" s="73">
        <f t="shared" si="17"/>
        <v>6.835</v>
      </c>
      <c r="T122" s="73">
        <f t="shared" si="18"/>
        <v>57.72</v>
      </c>
      <c r="U122" s="73">
        <f t="shared" si="19"/>
        <v>432.012</v>
      </c>
      <c r="V122" s="73">
        <f t="shared" si="20"/>
        <v>56.639000000000003</v>
      </c>
      <c r="W122" s="73">
        <f t="shared" si="21"/>
        <v>427.32600000000002</v>
      </c>
      <c r="X122" s="73">
        <f t="shared" si="22"/>
        <v>0</v>
      </c>
      <c r="Y122" s="73">
        <f t="shared" si="23"/>
        <v>25.026</v>
      </c>
      <c r="Z122" s="73">
        <f t="shared" si="24"/>
        <v>421.04300000000001</v>
      </c>
    </row>
    <row r="123" spans="1:26" hidden="1">
      <c r="A123" s="63">
        <f t="shared" si="25"/>
        <v>37009</v>
      </c>
      <c r="B123" s="65" t="str">
        <f>INDEX('Master Data'!$A$2:$B$8,MATCH(WEEKDAY('RAC V@r Total'!A123,3),'Master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H123" s="73">
        <v>0</v>
      </c>
      <c r="I123" s="73">
        <v>0</v>
      </c>
      <c r="J123" s="73">
        <v>0</v>
      </c>
      <c r="K123" s="73">
        <v>0</v>
      </c>
      <c r="L123" s="73">
        <v>0</v>
      </c>
      <c r="M123" s="73">
        <v>0</v>
      </c>
      <c r="N123" s="73">
        <v>0</v>
      </c>
      <c r="P123" s="73">
        <f t="shared" si="14"/>
        <v>0</v>
      </c>
      <c r="Q123" s="73">
        <f t="shared" si="15"/>
        <v>0</v>
      </c>
      <c r="R123" s="73">
        <f t="shared" si="16"/>
        <v>0</v>
      </c>
      <c r="S123" s="73">
        <f t="shared" si="17"/>
        <v>0</v>
      </c>
      <c r="T123" s="73">
        <f t="shared" si="18"/>
        <v>0</v>
      </c>
      <c r="U123" s="73">
        <f t="shared" si="19"/>
        <v>0</v>
      </c>
      <c r="V123" s="73">
        <f t="shared" si="20"/>
        <v>0</v>
      </c>
      <c r="W123" s="73">
        <f t="shared" si="21"/>
        <v>0</v>
      </c>
      <c r="X123" s="73">
        <f t="shared" si="22"/>
        <v>0</v>
      </c>
      <c r="Y123" s="73">
        <f t="shared" si="23"/>
        <v>0</v>
      </c>
      <c r="Z123" s="73">
        <f t="shared" si="24"/>
        <v>0</v>
      </c>
    </row>
    <row r="124" spans="1:26" hidden="1">
      <c r="A124" s="63">
        <f t="shared" si="25"/>
        <v>37010</v>
      </c>
      <c r="B124" s="65" t="str">
        <f>INDEX('Master Data'!$A$2:$B$8,MATCH(WEEKDAY('RAC V@r Total'!A124,3),'Master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H124" s="73">
        <v>0</v>
      </c>
      <c r="I124" s="73">
        <v>0</v>
      </c>
      <c r="J124" s="73">
        <v>0</v>
      </c>
      <c r="K124" s="73">
        <v>0</v>
      </c>
      <c r="L124" s="73">
        <v>0</v>
      </c>
      <c r="M124" s="73">
        <v>0</v>
      </c>
      <c r="N124" s="73">
        <v>0</v>
      </c>
      <c r="P124" s="73">
        <f t="shared" si="14"/>
        <v>0</v>
      </c>
      <c r="Q124" s="73">
        <f t="shared" si="15"/>
        <v>0</v>
      </c>
      <c r="R124" s="73">
        <f t="shared" si="16"/>
        <v>0</v>
      </c>
      <c r="S124" s="73">
        <f t="shared" si="17"/>
        <v>0</v>
      </c>
      <c r="T124" s="73">
        <f t="shared" si="18"/>
        <v>0</v>
      </c>
      <c r="U124" s="73">
        <f t="shared" si="19"/>
        <v>0</v>
      </c>
      <c r="V124" s="73">
        <f t="shared" si="20"/>
        <v>0</v>
      </c>
      <c r="W124" s="73">
        <f t="shared" si="21"/>
        <v>0</v>
      </c>
      <c r="X124" s="73">
        <f t="shared" si="22"/>
        <v>0</v>
      </c>
      <c r="Y124" s="73">
        <f t="shared" si="23"/>
        <v>0</v>
      </c>
      <c r="Z124" s="73">
        <f t="shared" si="24"/>
        <v>0</v>
      </c>
    </row>
    <row r="125" spans="1:26">
      <c r="A125" s="63">
        <f t="shared" si="25"/>
        <v>37011</v>
      </c>
      <c r="B125" s="65" t="str">
        <f>INDEX('Master Data'!$A$2:$B$8,MATCH(WEEKDAY('RAC V@r Total'!A125,3),'Master Data'!$A$2:$A$8,0),2)</f>
        <v>M</v>
      </c>
      <c r="D125" s="73">
        <v>-365436</v>
      </c>
      <c r="E125" s="73">
        <v>0</v>
      </c>
      <c r="F125" s="73">
        <v>0</v>
      </c>
      <c r="G125" s="73">
        <v>-6715</v>
      </c>
      <c r="H125" s="73">
        <v>-54119</v>
      </c>
      <c r="I125" s="73">
        <v>-365436</v>
      </c>
      <c r="J125" s="73">
        <v>-54041</v>
      </c>
      <c r="K125" s="73">
        <v>-360581</v>
      </c>
      <c r="L125" s="73">
        <v>0</v>
      </c>
      <c r="M125" s="73">
        <v>-24478</v>
      </c>
      <c r="N125" s="73">
        <v>-365256</v>
      </c>
      <c r="P125" s="73">
        <f t="shared" si="14"/>
        <v>365.43599999999998</v>
      </c>
      <c r="Q125" s="73">
        <f t="shared" si="15"/>
        <v>0</v>
      </c>
      <c r="R125" s="73">
        <f t="shared" si="16"/>
        <v>0</v>
      </c>
      <c r="S125" s="73">
        <f t="shared" si="17"/>
        <v>6.7149999999999999</v>
      </c>
      <c r="T125" s="73">
        <f t="shared" si="18"/>
        <v>54.119</v>
      </c>
      <c r="U125" s="73">
        <f t="shared" si="19"/>
        <v>365.43599999999998</v>
      </c>
      <c r="V125" s="73">
        <f t="shared" si="20"/>
        <v>54.040999999999997</v>
      </c>
      <c r="W125" s="73">
        <f t="shared" si="21"/>
        <v>360.58100000000002</v>
      </c>
      <c r="X125" s="73">
        <f t="shared" si="22"/>
        <v>0</v>
      </c>
      <c r="Y125" s="73">
        <f t="shared" si="23"/>
        <v>24.478000000000002</v>
      </c>
      <c r="Z125" s="73">
        <f t="shared" si="24"/>
        <v>365.25599999999997</v>
      </c>
    </row>
    <row r="126" spans="1:26" hidden="1">
      <c r="A126" s="63">
        <f t="shared" si="25"/>
        <v>37012</v>
      </c>
      <c r="B126" s="65" t="str">
        <f>INDEX('Master Data'!$A$2:$B$8,MATCH(WEEKDAY('RAC V@r Total'!A126,3),'Master Data'!$A$2:$A$8,0),2)</f>
        <v>T</v>
      </c>
      <c r="D126" s="73">
        <v>-414411</v>
      </c>
      <c r="E126" s="73">
        <v>0</v>
      </c>
      <c r="F126" s="73">
        <v>0</v>
      </c>
      <c r="G126" s="73">
        <v>-7695</v>
      </c>
      <c r="H126" s="73">
        <v>-53705</v>
      </c>
      <c r="I126" s="73">
        <v>-414411</v>
      </c>
      <c r="J126" s="73">
        <v>-52647</v>
      </c>
      <c r="K126" s="73">
        <v>-405113</v>
      </c>
      <c r="L126" s="73">
        <v>0</v>
      </c>
      <c r="M126" s="73">
        <v>-24703</v>
      </c>
      <c r="N126" s="73">
        <v>-401504</v>
      </c>
      <c r="P126" s="73">
        <f t="shared" si="14"/>
        <v>414.411</v>
      </c>
      <c r="Q126" s="73">
        <f t="shared" si="15"/>
        <v>0</v>
      </c>
      <c r="R126" s="73">
        <f t="shared" si="16"/>
        <v>0</v>
      </c>
      <c r="S126" s="73">
        <f t="shared" si="17"/>
        <v>7.6950000000000003</v>
      </c>
      <c r="T126" s="73">
        <f t="shared" si="18"/>
        <v>53.704999999999998</v>
      </c>
      <c r="U126" s="73">
        <f t="shared" si="19"/>
        <v>414.411</v>
      </c>
      <c r="V126" s="73">
        <f t="shared" si="20"/>
        <v>52.646999999999998</v>
      </c>
      <c r="W126" s="73">
        <f t="shared" si="21"/>
        <v>405.113</v>
      </c>
      <c r="X126" s="73">
        <f t="shared" si="22"/>
        <v>0</v>
      </c>
      <c r="Y126" s="73">
        <f t="shared" si="23"/>
        <v>24.702999999999999</v>
      </c>
      <c r="Z126" s="73">
        <f t="shared" si="24"/>
        <v>401.50400000000002</v>
      </c>
    </row>
    <row r="127" spans="1:26" hidden="1">
      <c r="A127" s="63">
        <f t="shared" si="25"/>
        <v>37013</v>
      </c>
      <c r="B127" s="65" t="str">
        <f>INDEX('Master Data'!$A$2:$B$8,MATCH(WEEKDAY('RAC V@r Total'!A127,3),'Master Data'!$A$2:$A$8,0),2)</f>
        <v>W</v>
      </c>
      <c r="D127" s="73">
        <v>-621222</v>
      </c>
      <c r="E127" s="73">
        <v>0</v>
      </c>
      <c r="F127" s="73">
        <v>0</v>
      </c>
      <c r="G127" s="73">
        <v>-7647</v>
      </c>
      <c r="H127" s="73">
        <v>-53748</v>
      </c>
      <c r="I127" s="73">
        <v>-621222</v>
      </c>
      <c r="J127" s="73">
        <v>-52740</v>
      </c>
      <c r="K127" s="73">
        <v>-617407</v>
      </c>
      <c r="L127" s="73">
        <v>0</v>
      </c>
      <c r="M127" s="73">
        <v>-24765</v>
      </c>
      <c r="N127" s="73">
        <v>-624539</v>
      </c>
      <c r="P127" s="73">
        <f t="shared" si="14"/>
        <v>621.22199999999998</v>
      </c>
      <c r="Q127" s="73">
        <f t="shared" si="15"/>
        <v>0</v>
      </c>
      <c r="R127" s="73">
        <f t="shared" si="16"/>
        <v>0</v>
      </c>
      <c r="S127" s="73">
        <f t="shared" si="17"/>
        <v>7.6470000000000002</v>
      </c>
      <c r="T127" s="73">
        <f t="shared" si="18"/>
        <v>53.747999999999998</v>
      </c>
      <c r="U127" s="73">
        <f t="shared" si="19"/>
        <v>621.22199999999998</v>
      </c>
      <c r="V127" s="73">
        <f t="shared" si="20"/>
        <v>52.74</v>
      </c>
      <c r="W127" s="73">
        <f t="shared" si="21"/>
        <v>617.40700000000004</v>
      </c>
      <c r="X127" s="73">
        <f t="shared" si="22"/>
        <v>0</v>
      </c>
      <c r="Y127" s="73">
        <f t="shared" si="23"/>
        <v>24.765000000000001</v>
      </c>
      <c r="Z127" s="73">
        <f t="shared" si="24"/>
        <v>624.53899999999999</v>
      </c>
    </row>
    <row r="128" spans="1:26" hidden="1">
      <c r="A128" s="63">
        <f t="shared" si="25"/>
        <v>37014</v>
      </c>
      <c r="B128" s="65" t="str">
        <f>INDEX('Master Data'!$A$2:$B$8,MATCH(WEEKDAY('RAC V@r Total'!A128,3),'Master Data'!$A$2:$A$8,0),2)</f>
        <v>Th</v>
      </c>
      <c r="D128" s="73">
        <v>-621586</v>
      </c>
      <c r="E128" s="73">
        <v>0</v>
      </c>
      <c r="F128" s="73">
        <v>0</v>
      </c>
      <c r="G128" s="73">
        <v>-255751</v>
      </c>
      <c r="H128" s="73">
        <v>-53871</v>
      </c>
      <c r="I128" s="73">
        <v>-621586</v>
      </c>
      <c r="J128" s="73">
        <v>-269566</v>
      </c>
      <c r="K128" s="73">
        <v>-387807</v>
      </c>
      <c r="L128" s="73">
        <v>0</v>
      </c>
      <c r="M128" s="73">
        <v>-24943</v>
      </c>
      <c r="N128" s="73">
        <v>-402975</v>
      </c>
      <c r="P128" s="73">
        <f t="shared" si="14"/>
        <v>621.58600000000001</v>
      </c>
      <c r="Q128" s="73">
        <f t="shared" si="15"/>
        <v>0</v>
      </c>
      <c r="R128" s="73">
        <f t="shared" si="16"/>
        <v>0</v>
      </c>
      <c r="S128" s="73">
        <f t="shared" si="17"/>
        <v>255.751</v>
      </c>
      <c r="T128" s="73">
        <f t="shared" si="18"/>
        <v>53.871000000000002</v>
      </c>
      <c r="U128" s="73">
        <f t="shared" si="19"/>
        <v>621.58600000000001</v>
      </c>
      <c r="V128" s="73">
        <f t="shared" si="20"/>
        <v>269.56599999999997</v>
      </c>
      <c r="W128" s="73">
        <f t="shared" si="21"/>
        <v>387.80700000000002</v>
      </c>
      <c r="X128" s="73">
        <f t="shared" si="22"/>
        <v>0</v>
      </c>
      <c r="Y128" s="73">
        <f t="shared" si="23"/>
        <v>24.943000000000001</v>
      </c>
      <c r="Z128" s="73">
        <f t="shared" si="24"/>
        <v>402.97500000000002</v>
      </c>
    </row>
    <row r="129" spans="1:26" hidden="1">
      <c r="A129" s="63">
        <f t="shared" si="25"/>
        <v>37015</v>
      </c>
      <c r="B129" s="65" t="str">
        <f>INDEX('Master Data'!$A$2:$B$8,MATCH(WEEKDAY('RAC V@r Total'!A129,3),'Master Data'!$A$2:$A$8,0),2)</f>
        <v>F</v>
      </c>
      <c r="D129" s="73">
        <v>-621933</v>
      </c>
      <c r="E129" s="73">
        <v>0</v>
      </c>
      <c r="F129" s="73">
        <v>0</v>
      </c>
      <c r="G129" s="73">
        <v>-426843</v>
      </c>
      <c r="H129" s="73">
        <v>-53938</v>
      </c>
      <c r="I129" s="73">
        <v>-621933</v>
      </c>
      <c r="J129" s="73">
        <v>-425979</v>
      </c>
      <c r="K129" s="73">
        <v>-1011930</v>
      </c>
      <c r="L129" s="73">
        <v>0</v>
      </c>
      <c r="M129" s="73">
        <v>-25025</v>
      </c>
      <c r="N129" s="73">
        <v>-1023716</v>
      </c>
      <c r="P129" s="73">
        <f t="shared" si="14"/>
        <v>621.93299999999999</v>
      </c>
      <c r="Q129" s="73">
        <f t="shared" si="15"/>
        <v>0</v>
      </c>
      <c r="R129" s="73">
        <f t="shared" si="16"/>
        <v>0</v>
      </c>
      <c r="S129" s="73">
        <f t="shared" si="17"/>
        <v>426.84300000000002</v>
      </c>
      <c r="T129" s="73">
        <f t="shared" si="18"/>
        <v>53.938000000000002</v>
      </c>
      <c r="U129" s="73">
        <f t="shared" si="19"/>
        <v>621.93299999999999</v>
      </c>
      <c r="V129" s="73">
        <f t="shared" si="20"/>
        <v>425.97899999999998</v>
      </c>
      <c r="W129" s="73">
        <f t="shared" si="21"/>
        <v>1011.93</v>
      </c>
      <c r="X129" s="73">
        <f t="shared" si="22"/>
        <v>0</v>
      </c>
      <c r="Y129" s="73">
        <f t="shared" si="23"/>
        <v>25.024999999999999</v>
      </c>
      <c r="Z129" s="73">
        <f t="shared" si="24"/>
        <v>1023.716</v>
      </c>
    </row>
    <row r="130" spans="1:26" hidden="1">
      <c r="A130" s="63">
        <f t="shared" si="25"/>
        <v>37016</v>
      </c>
      <c r="B130" s="65" t="str">
        <f>INDEX('Master Data'!$A$2:$B$8,MATCH(WEEKDAY('RAC V@r Total'!A130,3),'Master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H130" s="73">
        <v>0</v>
      </c>
      <c r="I130" s="73">
        <v>0</v>
      </c>
      <c r="J130" s="73">
        <v>0</v>
      </c>
      <c r="K130" s="73">
        <v>0</v>
      </c>
      <c r="L130" s="73">
        <v>0</v>
      </c>
      <c r="M130" s="73">
        <v>0</v>
      </c>
      <c r="N130" s="73">
        <v>0</v>
      </c>
      <c r="P130" s="73">
        <f t="shared" si="14"/>
        <v>0</v>
      </c>
      <c r="Q130" s="73">
        <f t="shared" si="15"/>
        <v>0</v>
      </c>
      <c r="R130" s="73">
        <f t="shared" si="16"/>
        <v>0</v>
      </c>
      <c r="S130" s="73">
        <f t="shared" si="17"/>
        <v>0</v>
      </c>
      <c r="T130" s="73">
        <f t="shared" si="18"/>
        <v>0</v>
      </c>
      <c r="U130" s="73">
        <f t="shared" si="19"/>
        <v>0</v>
      </c>
      <c r="V130" s="73">
        <f t="shared" si="20"/>
        <v>0</v>
      </c>
      <c r="W130" s="73">
        <f t="shared" si="21"/>
        <v>0</v>
      </c>
      <c r="X130" s="73">
        <f t="shared" si="22"/>
        <v>0</v>
      </c>
      <c r="Y130" s="73">
        <f t="shared" si="23"/>
        <v>0</v>
      </c>
      <c r="Z130" s="73">
        <f t="shared" si="24"/>
        <v>0</v>
      </c>
    </row>
    <row r="131" spans="1:26" hidden="1">
      <c r="A131" s="63">
        <f t="shared" si="25"/>
        <v>37017</v>
      </c>
      <c r="B131" s="65" t="str">
        <f>INDEX('Master Data'!$A$2:$B$8,MATCH(WEEKDAY('RAC V@r Total'!A131,3),'Master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H131" s="73">
        <v>0</v>
      </c>
      <c r="I131" s="73">
        <v>0</v>
      </c>
      <c r="J131" s="73">
        <v>0</v>
      </c>
      <c r="K131" s="73">
        <v>0</v>
      </c>
      <c r="L131" s="73">
        <v>0</v>
      </c>
      <c r="M131" s="73">
        <v>0</v>
      </c>
      <c r="N131" s="73">
        <v>0</v>
      </c>
      <c r="P131" s="73">
        <f t="shared" si="14"/>
        <v>0</v>
      </c>
      <c r="Q131" s="73">
        <f t="shared" si="15"/>
        <v>0</v>
      </c>
      <c r="R131" s="73">
        <f t="shared" si="16"/>
        <v>0</v>
      </c>
      <c r="S131" s="73">
        <f t="shared" si="17"/>
        <v>0</v>
      </c>
      <c r="T131" s="73">
        <f t="shared" si="18"/>
        <v>0</v>
      </c>
      <c r="U131" s="73">
        <f t="shared" si="19"/>
        <v>0</v>
      </c>
      <c r="V131" s="73">
        <f t="shared" si="20"/>
        <v>0</v>
      </c>
      <c r="W131" s="73">
        <f t="shared" si="21"/>
        <v>0</v>
      </c>
      <c r="X131" s="73">
        <f t="shared" si="22"/>
        <v>0</v>
      </c>
      <c r="Y131" s="73">
        <f t="shared" si="23"/>
        <v>0</v>
      </c>
      <c r="Z131" s="73">
        <f t="shared" si="24"/>
        <v>0</v>
      </c>
    </row>
    <row r="132" spans="1:26" hidden="1">
      <c r="A132" s="63">
        <f t="shared" si="25"/>
        <v>37018</v>
      </c>
      <c r="B132" s="65" t="str">
        <f>INDEX('Master Data'!$A$2:$B$8,MATCH(WEEKDAY('RAC V@r Total'!A132,3),'Master Data'!$A$2:$A$8,0),2)</f>
        <v>M</v>
      </c>
      <c r="D132" s="73">
        <v>-622954</v>
      </c>
      <c r="E132" s="73">
        <v>0</v>
      </c>
      <c r="F132" s="73">
        <v>0</v>
      </c>
      <c r="G132" s="73">
        <v>-429021</v>
      </c>
      <c r="H132" s="73">
        <v>-53935</v>
      </c>
      <c r="I132" s="73">
        <v>-622954</v>
      </c>
      <c r="J132" s="73">
        <v>-426955</v>
      </c>
      <c r="K132" s="73">
        <v>-1016142</v>
      </c>
      <c r="L132" s="73">
        <v>0</v>
      </c>
      <c r="M132" s="73">
        <v>-25003</v>
      </c>
      <c r="N132" s="73">
        <v>-1025650</v>
      </c>
      <c r="P132" s="73">
        <f t="shared" si="14"/>
        <v>622.95399999999995</v>
      </c>
      <c r="Q132" s="73">
        <f t="shared" si="15"/>
        <v>0</v>
      </c>
      <c r="R132" s="73">
        <f t="shared" si="16"/>
        <v>0</v>
      </c>
      <c r="S132" s="73">
        <f t="shared" si="17"/>
        <v>429.02100000000002</v>
      </c>
      <c r="T132" s="73">
        <f t="shared" si="18"/>
        <v>53.935000000000002</v>
      </c>
      <c r="U132" s="73">
        <f t="shared" si="19"/>
        <v>622.95399999999995</v>
      </c>
      <c r="V132" s="73">
        <f t="shared" si="20"/>
        <v>426.95499999999998</v>
      </c>
      <c r="W132" s="73">
        <f t="shared" si="21"/>
        <v>1016.1420000000001</v>
      </c>
      <c r="X132" s="73">
        <f t="shared" si="22"/>
        <v>0</v>
      </c>
      <c r="Y132" s="73">
        <f t="shared" si="23"/>
        <v>25.003</v>
      </c>
      <c r="Z132" s="73">
        <f t="shared" si="24"/>
        <v>1025.6500000000001</v>
      </c>
    </row>
    <row r="133" spans="1:26" hidden="1">
      <c r="A133" s="63">
        <f t="shared" si="25"/>
        <v>37019</v>
      </c>
      <c r="B133" s="65" t="str">
        <f>INDEX('Master Data'!$A$2:$B$8,MATCH(WEEKDAY('RAC V@r Total'!A133,3),'Master Data'!$A$2:$A$8,0),2)</f>
        <v>T</v>
      </c>
      <c r="D133" s="73">
        <v>-623292</v>
      </c>
      <c r="E133" s="73">
        <v>0</v>
      </c>
      <c r="F133" s="73">
        <v>0</v>
      </c>
      <c r="G133" s="73">
        <v>-429902</v>
      </c>
      <c r="H133" s="73">
        <v>-53496</v>
      </c>
      <c r="I133" s="73">
        <v>-623292</v>
      </c>
      <c r="J133" s="73">
        <v>-427535</v>
      </c>
      <c r="K133" s="73">
        <v>-1017558</v>
      </c>
      <c r="L133" s="73">
        <v>0</v>
      </c>
      <c r="M133" s="73">
        <v>-25001</v>
      </c>
      <c r="N133" s="73">
        <v>-1026285</v>
      </c>
      <c r="P133" s="73">
        <f t="shared" si="14"/>
        <v>623.29200000000003</v>
      </c>
      <c r="Q133" s="73">
        <f t="shared" si="15"/>
        <v>0</v>
      </c>
      <c r="R133" s="73">
        <f t="shared" si="16"/>
        <v>0</v>
      </c>
      <c r="S133" s="73">
        <f t="shared" si="17"/>
        <v>429.90199999999999</v>
      </c>
      <c r="T133" s="73">
        <f t="shared" si="18"/>
        <v>53.496000000000002</v>
      </c>
      <c r="U133" s="73">
        <f t="shared" si="19"/>
        <v>623.29200000000003</v>
      </c>
      <c r="V133" s="73">
        <f t="shared" si="20"/>
        <v>427.53500000000003</v>
      </c>
      <c r="W133" s="73">
        <f t="shared" si="21"/>
        <v>1017.558</v>
      </c>
      <c r="X133" s="73">
        <f t="shared" si="22"/>
        <v>0</v>
      </c>
      <c r="Y133" s="73">
        <f t="shared" si="23"/>
        <v>25.001000000000001</v>
      </c>
      <c r="Z133" s="73">
        <f t="shared" si="24"/>
        <v>1026.2850000000001</v>
      </c>
    </row>
    <row r="134" spans="1:26" hidden="1">
      <c r="A134" s="63">
        <f t="shared" si="25"/>
        <v>37020</v>
      </c>
      <c r="B134" s="65" t="str">
        <f>INDEX('Master Data'!$A$2:$B$8,MATCH(WEEKDAY('RAC V@r Total'!A134,3),'Master Data'!$A$2:$A$8,0),2)</f>
        <v>W</v>
      </c>
      <c r="D134" s="73">
        <v>-623630</v>
      </c>
      <c r="E134" s="73">
        <v>0</v>
      </c>
      <c r="F134" s="73">
        <v>0</v>
      </c>
      <c r="G134" s="73">
        <v>-565704</v>
      </c>
      <c r="H134" s="73">
        <v>-54032</v>
      </c>
      <c r="I134" s="73">
        <v>-623630</v>
      </c>
      <c r="J134" s="73">
        <v>-567217</v>
      </c>
      <c r="K134" s="73">
        <v>-1192238</v>
      </c>
      <c r="L134" s="73">
        <v>0</v>
      </c>
      <c r="M134" s="73">
        <v>-25124</v>
      </c>
      <c r="N134" s="73">
        <v>-1206910</v>
      </c>
      <c r="P134" s="73">
        <f t="shared" ref="P134:P197" si="26">ABS(D134)/$P$3</f>
        <v>623.63</v>
      </c>
      <c r="Q134" s="73">
        <f t="shared" ref="Q134:Q197" si="27">ABS(E134)/$P$3</f>
        <v>0</v>
      </c>
      <c r="R134" s="73">
        <f t="shared" ref="R134:R197" si="28">ABS(F134)/$P$3</f>
        <v>0</v>
      </c>
      <c r="S134" s="73">
        <f t="shared" ref="S134:S197" si="29">ABS(G134)/$P$3</f>
        <v>565.70399999999995</v>
      </c>
      <c r="T134" s="73">
        <f t="shared" ref="T134:T197" si="30">ABS(H134)/$P$3</f>
        <v>54.031999999999996</v>
      </c>
      <c r="U134" s="73">
        <f t="shared" ref="U134:U197" si="31">ABS(I134)/$P$3</f>
        <v>623.63</v>
      </c>
      <c r="V134" s="73">
        <f t="shared" ref="V134:V197" si="32">ABS(J134)/$P$3</f>
        <v>567.21699999999998</v>
      </c>
      <c r="W134" s="73">
        <f t="shared" ref="W134:W197" si="33">ABS(K134)/$P$3</f>
        <v>1192.2380000000001</v>
      </c>
      <c r="X134" s="73">
        <f t="shared" ref="X134:X197" si="34">ABS(L134)/$P$3</f>
        <v>0</v>
      </c>
      <c r="Y134" s="73">
        <f t="shared" ref="Y134:Y197" si="35">ABS(M134)/$P$3</f>
        <v>25.123999999999999</v>
      </c>
      <c r="Z134" s="73">
        <f t="shared" ref="Z134:Z197" si="36">ABS(N134)/$P$3</f>
        <v>1206.9100000000001</v>
      </c>
    </row>
    <row r="135" spans="1:26" hidden="1">
      <c r="A135" s="63">
        <f t="shared" ref="A135:A198" si="37">A134+1</f>
        <v>37021</v>
      </c>
      <c r="B135" s="65" t="str">
        <f>INDEX('Master Data'!$A$2:$B$8,MATCH(WEEKDAY('RAC V@r Total'!A135,3),'Master Data'!$A$2:$A$8,0),2)</f>
        <v>Th</v>
      </c>
      <c r="D135" s="73">
        <v>-623967</v>
      </c>
      <c r="E135" s="73">
        <v>0</v>
      </c>
      <c r="F135" s="73">
        <v>0</v>
      </c>
      <c r="G135" s="73">
        <v>-565372</v>
      </c>
      <c r="H135" s="73">
        <v>-53824</v>
      </c>
      <c r="I135" s="73">
        <v>-623967</v>
      </c>
      <c r="J135" s="73">
        <v>-567353</v>
      </c>
      <c r="K135" s="73">
        <v>-1192235</v>
      </c>
      <c r="L135" s="73">
        <v>0</v>
      </c>
      <c r="M135" s="73">
        <v>-24808</v>
      </c>
      <c r="N135" s="73">
        <v>-1207011</v>
      </c>
      <c r="P135" s="73">
        <f t="shared" si="26"/>
        <v>623.96699999999998</v>
      </c>
      <c r="Q135" s="73">
        <f t="shared" si="27"/>
        <v>0</v>
      </c>
      <c r="R135" s="73">
        <f t="shared" si="28"/>
        <v>0</v>
      </c>
      <c r="S135" s="73">
        <f t="shared" si="29"/>
        <v>565.37199999999996</v>
      </c>
      <c r="T135" s="73">
        <f t="shared" si="30"/>
        <v>53.823999999999998</v>
      </c>
      <c r="U135" s="73">
        <f t="shared" si="31"/>
        <v>623.96699999999998</v>
      </c>
      <c r="V135" s="73">
        <f t="shared" si="32"/>
        <v>567.35299999999995</v>
      </c>
      <c r="W135" s="73">
        <f t="shared" si="33"/>
        <v>1192.2349999999999</v>
      </c>
      <c r="X135" s="73">
        <f t="shared" si="34"/>
        <v>0</v>
      </c>
      <c r="Y135" s="73">
        <f t="shared" si="35"/>
        <v>24.808</v>
      </c>
      <c r="Z135" s="73">
        <f t="shared" si="36"/>
        <v>1207.011</v>
      </c>
    </row>
    <row r="136" spans="1:26" hidden="1">
      <c r="A136" s="63">
        <f t="shared" si="37"/>
        <v>37022</v>
      </c>
      <c r="B136" s="65" t="str">
        <f>INDEX('Master Data'!$A$2:$B$8,MATCH(WEEKDAY('RAC V@r Total'!A136,3),'Master Data'!$A$2:$A$8,0),2)</f>
        <v>F</v>
      </c>
      <c r="D136" s="73">
        <v>-624303</v>
      </c>
      <c r="E136" s="73">
        <v>0</v>
      </c>
      <c r="F136" s="73">
        <v>0</v>
      </c>
      <c r="G136" s="73">
        <v>-564393</v>
      </c>
      <c r="H136" s="73">
        <v>-53533</v>
      </c>
      <c r="I136" s="73">
        <v>-624303</v>
      </c>
      <c r="J136" s="73">
        <v>-567214</v>
      </c>
      <c r="K136" s="73">
        <v>-1191838</v>
      </c>
      <c r="L136" s="73">
        <v>0</v>
      </c>
      <c r="M136" s="73">
        <v>-24382</v>
      </c>
      <c r="N136" s="73">
        <v>-1206504</v>
      </c>
      <c r="P136" s="73">
        <f t="shared" si="26"/>
        <v>624.303</v>
      </c>
      <c r="Q136" s="73">
        <f t="shared" si="27"/>
        <v>0</v>
      </c>
      <c r="R136" s="73">
        <f t="shared" si="28"/>
        <v>0</v>
      </c>
      <c r="S136" s="73">
        <f t="shared" si="29"/>
        <v>564.39300000000003</v>
      </c>
      <c r="T136" s="73">
        <f t="shared" si="30"/>
        <v>53.533000000000001</v>
      </c>
      <c r="U136" s="73">
        <f t="shared" si="31"/>
        <v>624.303</v>
      </c>
      <c r="V136" s="73">
        <f t="shared" si="32"/>
        <v>567.21400000000006</v>
      </c>
      <c r="W136" s="73">
        <f t="shared" si="33"/>
        <v>1191.838</v>
      </c>
      <c r="X136" s="73">
        <f t="shared" si="34"/>
        <v>0</v>
      </c>
      <c r="Y136" s="73">
        <f t="shared" si="35"/>
        <v>24.382000000000001</v>
      </c>
      <c r="Z136" s="73">
        <f t="shared" si="36"/>
        <v>1206.5039999999999</v>
      </c>
    </row>
    <row r="137" spans="1:26" hidden="1">
      <c r="A137" s="63">
        <f t="shared" si="37"/>
        <v>37023</v>
      </c>
      <c r="B137" s="65" t="str">
        <f>INDEX('Master Data'!$A$2:$B$8,MATCH(WEEKDAY('RAC V@r Total'!A137,3),'Master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H137" s="73">
        <v>0</v>
      </c>
      <c r="I137" s="73">
        <v>0</v>
      </c>
      <c r="J137" s="73">
        <v>0</v>
      </c>
      <c r="K137" s="73">
        <v>0</v>
      </c>
      <c r="L137" s="73">
        <v>0</v>
      </c>
      <c r="M137" s="73">
        <v>0</v>
      </c>
      <c r="N137" s="73">
        <v>0</v>
      </c>
      <c r="P137" s="73">
        <f t="shared" si="26"/>
        <v>0</v>
      </c>
      <c r="Q137" s="73">
        <f t="shared" si="27"/>
        <v>0</v>
      </c>
      <c r="R137" s="73">
        <f t="shared" si="28"/>
        <v>0</v>
      </c>
      <c r="S137" s="73">
        <f t="shared" si="29"/>
        <v>0</v>
      </c>
      <c r="T137" s="73">
        <f t="shared" si="30"/>
        <v>0</v>
      </c>
      <c r="U137" s="73">
        <f t="shared" si="31"/>
        <v>0</v>
      </c>
      <c r="V137" s="73">
        <f t="shared" si="32"/>
        <v>0</v>
      </c>
      <c r="W137" s="73">
        <f t="shared" si="33"/>
        <v>0</v>
      </c>
      <c r="X137" s="73">
        <f t="shared" si="34"/>
        <v>0</v>
      </c>
      <c r="Y137" s="73">
        <f t="shared" si="35"/>
        <v>0</v>
      </c>
      <c r="Z137" s="73">
        <f t="shared" si="36"/>
        <v>0</v>
      </c>
    </row>
    <row r="138" spans="1:26" hidden="1">
      <c r="A138" s="63">
        <f t="shared" si="37"/>
        <v>37024</v>
      </c>
      <c r="B138" s="65" t="str">
        <f>INDEX('Master Data'!$A$2:$B$8,MATCH(WEEKDAY('RAC V@r Total'!A138,3),'Master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H138" s="73">
        <v>0</v>
      </c>
      <c r="I138" s="73">
        <v>0</v>
      </c>
      <c r="J138" s="73">
        <v>0</v>
      </c>
      <c r="K138" s="73">
        <v>0</v>
      </c>
      <c r="L138" s="73">
        <v>0</v>
      </c>
      <c r="M138" s="73">
        <v>0</v>
      </c>
      <c r="N138" s="73">
        <v>0</v>
      </c>
      <c r="P138" s="73">
        <f t="shared" si="26"/>
        <v>0</v>
      </c>
      <c r="Q138" s="73">
        <f t="shared" si="27"/>
        <v>0</v>
      </c>
      <c r="R138" s="73">
        <f t="shared" si="28"/>
        <v>0</v>
      </c>
      <c r="S138" s="73">
        <f t="shared" si="29"/>
        <v>0</v>
      </c>
      <c r="T138" s="73">
        <f t="shared" si="30"/>
        <v>0</v>
      </c>
      <c r="U138" s="73">
        <f t="shared" si="31"/>
        <v>0</v>
      </c>
      <c r="V138" s="73">
        <f t="shared" si="32"/>
        <v>0</v>
      </c>
      <c r="W138" s="73">
        <f t="shared" si="33"/>
        <v>0</v>
      </c>
      <c r="X138" s="73">
        <f t="shared" si="34"/>
        <v>0</v>
      </c>
      <c r="Y138" s="73">
        <f t="shared" si="35"/>
        <v>0</v>
      </c>
      <c r="Z138" s="73">
        <f t="shared" si="36"/>
        <v>0</v>
      </c>
    </row>
    <row r="139" spans="1:26" hidden="1">
      <c r="A139" s="63">
        <f t="shared" si="37"/>
        <v>37025</v>
      </c>
      <c r="B139" s="65" t="str">
        <f>INDEX('Master Data'!$A$2:$B$8,MATCH(WEEKDAY('RAC V@r Total'!A139,3),'Master Data'!$A$2:$A$8,0),2)</f>
        <v>M</v>
      </c>
      <c r="D139" s="73">
        <v>-624831</v>
      </c>
      <c r="E139" s="73">
        <v>0</v>
      </c>
      <c r="F139" s="73">
        <v>0</v>
      </c>
      <c r="G139" s="73">
        <v>-428807</v>
      </c>
      <c r="H139" s="73">
        <v>-53605</v>
      </c>
      <c r="I139" s="73">
        <v>-624831</v>
      </c>
      <c r="J139" s="73">
        <v>-426746</v>
      </c>
      <c r="K139" s="73">
        <v>-1022722</v>
      </c>
      <c r="L139" s="73">
        <v>0</v>
      </c>
      <c r="M139" s="73">
        <v>-24468</v>
      </c>
      <c r="N139" s="73">
        <v>-1023566</v>
      </c>
      <c r="P139" s="73">
        <f t="shared" si="26"/>
        <v>624.83100000000002</v>
      </c>
      <c r="Q139" s="73">
        <f t="shared" si="27"/>
        <v>0</v>
      </c>
      <c r="R139" s="73">
        <f t="shared" si="28"/>
        <v>0</v>
      </c>
      <c r="S139" s="73">
        <f t="shared" si="29"/>
        <v>428.80700000000002</v>
      </c>
      <c r="T139" s="73">
        <f t="shared" si="30"/>
        <v>53.604999999999997</v>
      </c>
      <c r="U139" s="73">
        <f t="shared" si="31"/>
        <v>624.83100000000002</v>
      </c>
      <c r="V139" s="73">
        <f t="shared" si="32"/>
        <v>426.74599999999998</v>
      </c>
      <c r="W139" s="73">
        <f t="shared" si="33"/>
        <v>1022.722</v>
      </c>
      <c r="X139" s="73">
        <f t="shared" si="34"/>
        <v>0</v>
      </c>
      <c r="Y139" s="73">
        <f t="shared" si="35"/>
        <v>24.468</v>
      </c>
      <c r="Z139" s="73">
        <f t="shared" si="36"/>
        <v>1023.566</v>
      </c>
    </row>
    <row r="140" spans="1:26" hidden="1">
      <c r="A140" s="63">
        <f t="shared" si="37"/>
        <v>37026</v>
      </c>
      <c r="B140" s="65" t="str">
        <f>INDEX('Master Data'!$A$2:$B$8,MATCH(WEEKDAY('RAC V@r Total'!A140,3),'Master Data'!$A$2:$A$8,0),2)</f>
        <v>T</v>
      </c>
      <c r="D140" s="73">
        <v>-625188</v>
      </c>
      <c r="E140" s="73">
        <v>0</v>
      </c>
      <c r="F140" s="73">
        <v>0</v>
      </c>
      <c r="G140" s="73">
        <v>-409225</v>
      </c>
      <c r="H140" s="73">
        <v>-53528</v>
      </c>
      <c r="I140" s="73">
        <v>-625188</v>
      </c>
      <c r="J140" s="73">
        <v>-407455</v>
      </c>
      <c r="K140" s="73">
        <v>-1001043</v>
      </c>
      <c r="L140" s="73">
        <v>0</v>
      </c>
      <c r="M140" s="73">
        <v>-24341</v>
      </c>
      <c r="N140" s="73">
        <v>-1002689</v>
      </c>
      <c r="P140" s="73">
        <f t="shared" si="26"/>
        <v>625.18799999999999</v>
      </c>
      <c r="Q140" s="73">
        <f t="shared" si="27"/>
        <v>0</v>
      </c>
      <c r="R140" s="73">
        <f t="shared" si="28"/>
        <v>0</v>
      </c>
      <c r="S140" s="73">
        <f t="shared" si="29"/>
        <v>409.22500000000002</v>
      </c>
      <c r="T140" s="73">
        <f t="shared" si="30"/>
        <v>53.527999999999999</v>
      </c>
      <c r="U140" s="73">
        <f t="shared" si="31"/>
        <v>625.18799999999999</v>
      </c>
      <c r="V140" s="73">
        <f t="shared" si="32"/>
        <v>407.45499999999998</v>
      </c>
      <c r="W140" s="73">
        <f t="shared" si="33"/>
        <v>1001.043</v>
      </c>
      <c r="X140" s="73">
        <f t="shared" si="34"/>
        <v>0</v>
      </c>
      <c r="Y140" s="73">
        <f t="shared" si="35"/>
        <v>24.341000000000001</v>
      </c>
      <c r="Z140" s="73">
        <f t="shared" si="36"/>
        <v>1002.689</v>
      </c>
    </row>
    <row r="141" spans="1:26" hidden="1">
      <c r="A141" s="63">
        <f t="shared" si="37"/>
        <v>37027</v>
      </c>
      <c r="B141" s="65" t="str">
        <f>INDEX('Master Data'!$A$2:$B$8,MATCH(WEEKDAY('RAC V@r Total'!A141,3),'Master Data'!$A$2:$A$8,0),2)</f>
        <v>W</v>
      </c>
      <c r="D141" s="73">
        <v>-625537</v>
      </c>
      <c r="E141" s="73">
        <v>0</v>
      </c>
      <c r="F141" s="73">
        <v>0</v>
      </c>
      <c r="G141" s="73">
        <v>-409770</v>
      </c>
      <c r="H141" s="73">
        <v>-53637</v>
      </c>
      <c r="I141" s="73">
        <v>-625537</v>
      </c>
      <c r="J141" s="73">
        <v>-408606</v>
      </c>
      <c r="K141" s="73">
        <v>-1002480</v>
      </c>
      <c r="L141" s="73">
        <v>0</v>
      </c>
      <c r="M141" s="73">
        <v>-24493</v>
      </c>
      <c r="N141" s="73">
        <v>-1002285</v>
      </c>
      <c r="P141" s="73">
        <f t="shared" si="26"/>
        <v>625.53700000000003</v>
      </c>
      <c r="Q141" s="73">
        <f t="shared" si="27"/>
        <v>0</v>
      </c>
      <c r="R141" s="73">
        <f t="shared" si="28"/>
        <v>0</v>
      </c>
      <c r="S141" s="73">
        <f t="shared" si="29"/>
        <v>409.77</v>
      </c>
      <c r="T141" s="73">
        <f t="shared" si="30"/>
        <v>53.637</v>
      </c>
      <c r="U141" s="73">
        <f t="shared" si="31"/>
        <v>625.53700000000003</v>
      </c>
      <c r="V141" s="73">
        <f t="shared" si="32"/>
        <v>408.60599999999999</v>
      </c>
      <c r="W141" s="73">
        <f t="shared" si="33"/>
        <v>1002.48</v>
      </c>
      <c r="X141" s="73">
        <f t="shared" si="34"/>
        <v>0</v>
      </c>
      <c r="Y141" s="73">
        <f t="shared" si="35"/>
        <v>24.492999999999999</v>
      </c>
      <c r="Z141" s="73">
        <f t="shared" si="36"/>
        <v>1002.285</v>
      </c>
    </row>
    <row r="142" spans="1:26" hidden="1">
      <c r="A142" s="63">
        <f t="shared" si="37"/>
        <v>37028</v>
      </c>
      <c r="B142" s="65" t="str">
        <f>INDEX('Master Data'!$A$2:$B$8,MATCH(WEEKDAY('RAC V@r Total'!A142,3),'Master Data'!$A$2:$A$8,0),2)</f>
        <v>Th</v>
      </c>
      <c r="D142" s="73">
        <v>-625884</v>
      </c>
      <c r="E142" s="73">
        <v>0</v>
      </c>
      <c r="F142" s="73">
        <v>0</v>
      </c>
      <c r="G142" s="73">
        <v>-410258</v>
      </c>
      <c r="H142" s="73">
        <v>-53711</v>
      </c>
      <c r="I142" s="73">
        <v>-625884</v>
      </c>
      <c r="J142" s="73">
        <v>-409324</v>
      </c>
      <c r="K142" s="73">
        <v>-1004005</v>
      </c>
      <c r="L142" s="73">
        <v>0</v>
      </c>
      <c r="M142" s="73">
        <v>-24603</v>
      </c>
      <c r="N142" s="73">
        <v>-1003834</v>
      </c>
      <c r="P142" s="73">
        <f t="shared" si="26"/>
        <v>625.88400000000001</v>
      </c>
      <c r="Q142" s="73">
        <f t="shared" si="27"/>
        <v>0</v>
      </c>
      <c r="R142" s="73">
        <f t="shared" si="28"/>
        <v>0</v>
      </c>
      <c r="S142" s="73">
        <f t="shared" si="29"/>
        <v>410.25799999999998</v>
      </c>
      <c r="T142" s="73">
        <f t="shared" si="30"/>
        <v>53.710999999999999</v>
      </c>
      <c r="U142" s="73">
        <f t="shared" si="31"/>
        <v>625.88400000000001</v>
      </c>
      <c r="V142" s="73">
        <f t="shared" si="32"/>
        <v>409.32400000000001</v>
      </c>
      <c r="W142" s="73">
        <f t="shared" si="33"/>
        <v>1004.005</v>
      </c>
      <c r="X142" s="73">
        <f t="shared" si="34"/>
        <v>0</v>
      </c>
      <c r="Y142" s="73">
        <f t="shared" si="35"/>
        <v>24.603000000000002</v>
      </c>
      <c r="Z142" s="73">
        <f t="shared" si="36"/>
        <v>1003.8339999999999</v>
      </c>
    </row>
    <row r="143" spans="1:26" hidden="1">
      <c r="A143" s="63">
        <f t="shared" si="37"/>
        <v>37029</v>
      </c>
      <c r="B143" s="65" t="str">
        <f>INDEX('Master Data'!$A$2:$B$8,MATCH(WEEKDAY('RAC V@r Total'!A143,3),'Master Data'!$A$2:$A$8,0),2)</f>
        <v>F</v>
      </c>
      <c r="D143" s="73">
        <v>-407058</v>
      </c>
      <c r="E143" s="73">
        <v>0</v>
      </c>
      <c r="F143" s="73">
        <v>0</v>
      </c>
      <c r="G143" s="73">
        <v>-410158</v>
      </c>
      <c r="H143" s="73">
        <v>-53739</v>
      </c>
      <c r="I143" s="73">
        <v>-407058</v>
      </c>
      <c r="J143" s="73">
        <v>-409312</v>
      </c>
      <c r="K143" s="73">
        <v>-829195</v>
      </c>
      <c r="L143" s="73">
        <v>0</v>
      </c>
      <c r="M143" s="73">
        <v>-25138</v>
      </c>
      <c r="N143" s="73">
        <v>-833047</v>
      </c>
      <c r="P143" s="73">
        <f t="shared" si="26"/>
        <v>407.05799999999999</v>
      </c>
      <c r="Q143" s="73">
        <f t="shared" si="27"/>
        <v>0</v>
      </c>
      <c r="R143" s="73">
        <f t="shared" si="28"/>
        <v>0</v>
      </c>
      <c r="S143" s="73">
        <f t="shared" si="29"/>
        <v>410.15800000000002</v>
      </c>
      <c r="T143" s="73">
        <f t="shared" si="30"/>
        <v>53.738999999999997</v>
      </c>
      <c r="U143" s="73">
        <f t="shared" si="31"/>
        <v>407.05799999999999</v>
      </c>
      <c r="V143" s="73">
        <f t="shared" si="32"/>
        <v>409.31200000000001</v>
      </c>
      <c r="W143" s="73">
        <f t="shared" si="33"/>
        <v>829.19500000000005</v>
      </c>
      <c r="X143" s="73">
        <f t="shared" si="34"/>
        <v>0</v>
      </c>
      <c r="Y143" s="73">
        <f t="shared" si="35"/>
        <v>25.138000000000002</v>
      </c>
      <c r="Z143" s="73">
        <f t="shared" si="36"/>
        <v>833.04700000000003</v>
      </c>
    </row>
    <row r="144" spans="1:26" hidden="1">
      <c r="A144" s="63">
        <f t="shared" si="37"/>
        <v>37030</v>
      </c>
      <c r="B144" s="65" t="str">
        <f>INDEX('Master Data'!$A$2:$B$8,MATCH(WEEKDAY('RAC V@r Total'!A144,3),'Master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H144" s="73">
        <v>0</v>
      </c>
      <c r="I144" s="73">
        <v>0</v>
      </c>
      <c r="J144" s="73">
        <v>0</v>
      </c>
      <c r="K144" s="73">
        <v>0</v>
      </c>
      <c r="L144" s="73">
        <v>0</v>
      </c>
      <c r="M144" s="73">
        <v>0</v>
      </c>
      <c r="N144" s="73">
        <v>0</v>
      </c>
      <c r="P144" s="73">
        <f t="shared" si="26"/>
        <v>0</v>
      </c>
      <c r="Q144" s="73">
        <f t="shared" si="27"/>
        <v>0</v>
      </c>
      <c r="R144" s="73">
        <f t="shared" si="28"/>
        <v>0</v>
      </c>
      <c r="S144" s="73">
        <f t="shared" si="29"/>
        <v>0</v>
      </c>
      <c r="T144" s="73">
        <f t="shared" si="30"/>
        <v>0</v>
      </c>
      <c r="U144" s="73">
        <f t="shared" si="31"/>
        <v>0</v>
      </c>
      <c r="V144" s="73">
        <f t="shared" si="32"/>
        <v>0</v>
      </c>
      <c r="W144" s="73">
        <f t="shared" si="33"/>
        <v>0</v>
      </c>
      <c r="X144" s="73">
        <f t="shared" si="34"/>
        <v>0</v>
      </c>
      <c r="Y144" s="73">
        <f t="shared" si="35"/>
        <v>0</v>
      </c>
      <c r="Z144" s="73">
        <f t="shared" si="36"/>
        <v>0</v>
      </c>
    </row>
    <row r="145" spans="1:26" hidden="1">
      <c r="A145" s="63">
        <f t="shared" si="37"/>
        <v>37031</v>
      </c>
      <c r="B145" s="65" t="str">
        <f>INDEX('Master Data'!$A$2:$B$8,MATCH(WEEKDAY('RAC V@r Total'!A145,3),'Master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H145" s="73">
        <v>0</v>
      </c>
      <c r="I145" s="73">
        <v>0</v>
      </c>
      <c r="J145" s="73">
        <v>0</v>
      </c>
      <c r="K145" s="73">
        <v>0</v>
      </c>
      <c r="L145" s="73">
        <v>0</v>
      </c>
      <c r="M145" s="73">
        <v>0</v>
      </c>
      <c r="N145" s="73">
        <v>0</v>
      </c>
      <c r="P145" s="73">
        <f t="shared" si="26"/>
        <v>0</v>
      </c>
      <c r="Q145" s="73">
        <f t="shared" si="27"/>
        <v>0</v>
      </c>
      <c r="R145" s="73">
        <f t="shared" si="28"/>
        <v>0</v>
      </c>
      <c r="S145" s="73">
        <f t="shared" si="29"/>
        <v>0</v>
      </c>
      <c r="T145" s="73">
        <f t="shared" si="30"/>
        <v>0</v>
      </c>
      <c r="U145" s="73">
        <f t="shared" si="31"/>
        <v>0</v>
      </c>
      <c r="V145" s="73">
        <f t="shared" si="32"/>
        <v>0</v>
      </c>
      <c r="W145" s="73">
        <f t="shared" si="33"/>
        <v>0</v>
      </c>
      <c r="X145" s="73">
        <f t="shared" si="34"/>
        <v>0</v>
      </c>
      <c r="Y145" s="73">
        <f t="shared" si="35"/>
        <v>0</v>
      </c>
      <c r="Z145" s="73">
        <f t="shared" si="36"/>
        <v>0</v>
      </c>
    </row>
    <row r="146" spans="1:26" hidden="1">
      <c r="A146" s="63">
        <f t="shared" si="37"/>
        <v>37032</v>
      </c>
      <c r="B146" s="65" t="str">
        <f>INDEX('Master Data'!$A$2:$B$8,MATCH(WEEKDAY('RAC V@r Total'!A146,3),'Master Data'!$A$2:$A$8,0),2)</f>
        <v>M</v>
      </c>
      <c r="D146" s="73">
        <v>-407750</v>
      </c>
      <c r="E146" s="73">
        <v>0</v>
      </c>
      <c r="F146" s="73">
        <v>0</v>
      </c>
      <c r="G146" s="73">
        <v>-412575</v>
      </c>
      <c r="H146" s="73">
        <v>-53758</v>
      </c>
      <c r="I146" s="73">
        <v>-407750</v>
      </c>
      <c r="J146" s="73">
        <v>-410487</v>
      </c>
      <c r="K146" s="73">
        <v>-831346</v>
      </c>
      <c r="L146" s="73">
        <v>0</v>
      </c>
      <c r="M146" s="73">
        <v>-25154</v>
      </c>
      <c r="N146" s="73">
        <v>-835530</v>
      </c>
      <c r="P146" s="73">
        <f t="shared" si="26"/>
        <v>407.75</v>
      </c>
      <c r="Q146" s="73">
        <f t="shared" si="27"/>
        <v>0</v>
      </c>
      <c r="R146" s="73">
        <f t="shared" si="28"/>
        <v>0</v>
      </c>
      <c r="S146" s="73">
        <f t="shared" si="29"/>
        <v>412.57499999999999</v>
      </c>
      <c r="T146" s="73">
        <f t="shared" si="30"/>
        <v>53.758000000000003</v>
      </c>
      <c r="U146" s="73">
        <f t="shared" si="31"/>
        <v>407.75</v>
      </c>
      <c r="V146" s="73">
        <f t="shared" si="32"/>
        <v>410.48700000000002</v>
      </c>
      <c r="W146" s="73">
        <f t="shared" si="33"/>
        <v>831.346</v>
      </c>
      <c r="X146" s="73">
        <f t="shared" si="34"/>
        <v>0</v>
      </c>
      <c r="Y146" s="73">
        <f t="shared" si="35"/>
        <v>25.154</v>
      </c>
      <c r="Z146" s="73">
        <f t="shared" si="36"/>
        <v>835.53</v>
      </c>
    </row>
    <row r="147" spans="1:26" hidden="1">
      <c r="A147" s="63">
        <f t="shared" si="37"/>
        <v>37033</v>
      </c>
      <c r="B147" s="65" t="str">
        <f>INDEX('Master Data'!$A$2:$B$8,MATCH(WEEKDAY('RAC V@r Total'!A147,3),'Master Data'!$A$2:$A$8,0),2)</f>
        <v>T</v>
      </c>
      <c r="D147" s="73">
        <v>-655889</v>
      </c>
      <c r="E147" s="73">
        <v>0</v>
      </c>
      <c r="F147" s="73">
        <v>0</v>
      </c>
      <c r="G147" s="73">
        <v>-413459</v>
      </c>
      <c r="H147" s="73">
        <v>-53778</v>
      </c>
      <c r="I147" s="73">
        <v>-655889</v>
      </c>
      <c r="J147" s="73">
        <v>-410786</v>
      </c>
      <c r="K147" s="73">
        <v>-1074625</v>
      </c>
      <c r="L147" s="73">
        <v>0</v>
      </c>
      <c r="M147" s="73">
        <v>-25176</v>
      </c>
      <c r="N147" s="73">
        <v>-1037029</v>
      </c>
      <c r="P147" s="73">
        <f t="shared" si="26"/>
        <v>655.88900000000001</v>
      </c>
      <c r="Q147" s="73">
        <f t="shared" si="27"/>
        <v>0</v>
      </c>
      <c r="R147" s="73">
        <f t="shared" si="28"/>
        <v>0</v>
      </c>
      <c r="S147" s="73">
        <f t="shared" si="29"/>
        <v>413.459</v>
      </c>
      <c r="T147" s="73">
        <f t="shared" si="30"/>
        <v>53.777999999999999</v>
      </c>
      <c r="U147" s="73">
        <f t="shared" si="31"/>
        <v>655.88900000000001</v>
      </c>
      <c r="V147" s="73">
        <f t="shared" si="32"/>
        <v>410.786</v>
      </c>
      <c r="W147" s="73">
        <f t="shared" si="33"/>
        <v>1074.625</v>
      </c>
      <c r="X147" s="73">
        <f t="shared" si="34"/>
        <v>0</v>
      </c>
      <c r="Y147" s="73">
        <f t="shared" si="35"/>
        <v>25.175999999999998</v>
      </c>
      <c r="Z147" s="73">
        <f t="shared" si="36"/>
        <v>1037.029</v>
      </c>
    </row>
    <row r="148" spans="1:26" hidden="1">
      <c r="A148" s="63">
        <f t="shared" si="37"/>
        <v>37034</v>
      </c>
      <c r="B148" s="65" t="str">
        <f>INDEX('Master Data'!$A$2:$B$8,MATCH(WEEKDAY('RAC V@r Total'!A148,3),'Master Data'!$A$2:$A$8,0),2)</f>
        <v>W</v>
      </c>
      <c r="D148" s="73">
        <v>-682171</v>
      </c>
      <c r="E148" s="73">
        <v>0</v>
      </c>
      <c r="F148" s="73">
        <v>0</v>
      </c>
      <c r="G148" s="73">
        <v>-413232</v>
      </c>
      <c r="H148" s="73">
        <v>-53795</v>
      </c>
      <c r="I148" s="73">
        <v>-682171</v>
      </c>
      <c r="J148" s="73">
        <v>-410889</v>
      </c>
      <c r="K148" s="73">
        <v>-1098934</v>
      </c>
      <c r="L148" s="73">
        <v>0</v>
      </c>
      <c r="M148" s="73">
        <v>-25192</v>
      </c>
      <c r="N148" s="73">
        <v>-1063019</v>
      </c>
      <c r="P148" s="73">
        <f t="shared" si="26"/>
        <v>682.17100000000005</v>
      </c>
      <c r="Q148" s="73">
        <f t="shared" si="27"/>
        <v>0</v>
      </c>
      <c r="R148" s="73">
        <f t="shared" si="28"/>
        <v>0</v>
      </c>
      <c r="S148" s="73">
        <f t="shared" si="29"/>
        <v>413.23200000000003</v>
      </c>
      <c r="T148" s="73">
        <f t="shared" si="30"/>
        <v>53.795000000000002</v>
      </c>
      <c r="U148" s="73">
        <f t="shared" si="31"/>
        <v>682.17100000000005</v>
      </c>
      <c r="V148" s="73">
        <f t="shared" si="32"/>
        <v>410.88900000000001</v>
      </c>
      <c r="W148" s="73">
        <f t="shared" si="33"/>
        <v>1098.934</v>
      </c>
      <c r="X148" s="73">
        <f t="shared" si="34"/>
        <v>0</v>
      </c>
      <c r="Y148" s="73">
        <f t="shared" si="35"/>
        <v>25.192</v>
      </c>
      <c r="Z148" s="73">
        <f t="shared" si="36"/>
        <v>1063.019</v>
      </c>
    </row>
    <row r="149" spans="1:26" hidden="1">
      <c r="A149" s="63">
        <f t="shared" si="37"/>
        <v>37035</v>
      </c>
      <c r="B149" s="65" t="str">
        <f>INDEX('Master Data'!$A$2:$B$8,MATCH(WEEKDAY('RAC V@r Total'!A149,3),'Master Data'!$A$2:$A$8,0),2)</f>
        <v>Th</v>
      </c>
      <c r="D149" s="73">
        <v>-682598</v>
      </c>
      <c r="E149" s="73">
        <v>0</v>
      </c>
      <c r="F149" s="73">
        <v>0</v>
      </c>
      <c r="G149" s="73">
        <v>-413032</v>
      </c>
      <c r="H149" s="73">
        <v>-53648</v>
      </c>
      <c r="I149" s="73">
        <v>-682598</v>
      </c>
      <c r="J149" s="73">
        <v>-410854</v>
      </c>
      <c r="K149" s="73">
        <v>-1099153</v>
      </c>
      <c r="L149" s="73">
        <v>0</v>
      </c>
      <c r="M149" s="73">
        <v>-24997</v>
      </c>
      <c r="N149" s="73">
        <v>-1063421</v>
      </c>
      <c r="P149" s="73">
        <f t="shared" si="26"/>
        <v>682.59799999999996</v>
      </c>
      <c r="Q149" s="73">
        <f t="shared" si="27"/>
        <v>0</v>
      </c>
      <c r="R149" s="73">
        <f t="shared" si="28"/>
        <v>0</v>
      </c>
      <c r="S149" s="73">
        <f t="shared" si="29"/>
        <v>413.03199999999998</v>
      </c>
      <c r="T149" s="73">
        <f t="shared" si="30"/>
        <v>53.648000000000003</v>
      </c>
      <c r="U149" s="73">
        <f t="shared" si="31"/>
        <v>682.59799999999996</v>
      </c>
      <c r="V149" s="73">
        <f t="shared" si="32"/>
        <v>410.85399999999998</v>
      </c>
      <c r="W149" s="73">
        <f t="shared" si="33"/>
        <v>1099.153</v>
      </c>
      <c r="X149" s="73">
        <f t="shared" si="34"/>
        <v>0</v>
      </c>
      <c r="Y149" s="73">
        <f t="shared" si="35"/>
        <v>24.997</v>
      </c>
      <c r="Z149" s="73">
        <f t="shared" si="36"/>
        <v>1063.421</v>
      </c>
    </row>
    <row r="150" spans="1:26" hidden="1">
      <c r="A150" s="63">
        <f t="shared" si="37"/>
        <v>37036</v>
      </c>
      <c r="B150" s="65" t="str">
        <f>INDEX('Master Data'!$A$2:$B$8,MATCH(WEEKDAY('RAC V@r Total'!A150,3),'Master Data'!$A$2:$A$8,0),2)</f>
        <v>F</v>
      </c>
      <c r="D150" s="73">
        <v>-683025</v>
      </c>
      <c r="E150" s="73">
        <v>0</v>
      </c>
      <c r="F150" s="73">
        <v>0</v>
      </c>
      <c r="G150" s="73">
        <v>-413961</v>
      </c>
      <c r="H150" s="73">
        <v>-53660</v>
      </c>
      <c r="I150" s="73">
        <v>-683025</v>
      </c>
      <c r="J150" s="73">
        <v>-411007</v>
      </c>
      <c r="K150" s="73">
        <v>-1100425</v>
      </c>
      <c r="L150" s="73">
        <v>0</v>
      </c>
      <c r="M150" s="73">
        <v>-25005</v>
      </c>
      <c r="N150" s="73">
        <v>-1064231</v>
      </c>
      <c r="P150" s="73">
        <f t="shared" si="26"/>
        <v>683.02499999999998</v>
      </c>
      <c r="Q150" s="73">
        <f t="shared" si="27"/>
        <v>0</v>
      </c>
      <c r="R150" s="73">
        <f t="shared" si="28"/>
        <v>0</v>
      </c>
      <c r="S150" s="73">
        <f t="shared" si="29"/>
        <v>413.96100000000001</v>
      </c>
      <c r="T150" s="73">
        <f t="shared" si="30"/>
        <v>53.66</v>
      </c>
      <c r="U150" s="73">
        <f t="shared" si="31"/>
        <v>683.02499999999998</v>
      </c>
      <c r="V150" s="73">
        <f t="shared" si="32"/>
        <v>411.00700000000001</v>
      </c>
      <c r="W150" s="73">
        <f t="shared" si="33"/>
        <v>1100.425</v>
      </c>
      <c r="X150" s="73">
        <f t="shared" si="34"/>
        <v>0</v>
      </c>
      <c r="Y150" s="73">
        <f t="shared" si="35"/>
        <v>25.004999999999999</v>
      </c>
      <c r="Z150" s="73">
        <f t="shared" si="36"/>
        <v>1064.231</v>
      </c>
    </row>
    <row r="151" spans="1:26" hidden="1">
      <c r="A151" s="63">
        <f t="shared" si="37"/>
        <v>37037</v>
      </c>
      <c r="B151" s="65" t="str">
        <f>INDEX('Master Data'!$A$2:$B$8,MATCH(WEEKDAY('RAC V@r Total'!A151,3),'Master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H151" s="73">
        <v>0</v>
      </c>
      <c r="I151" s="73">
        <v>0</v>
      </c>
      <c r="J151" s="73">
        <v>0</v>
      </c>
      <c r="K151" s="73">
        <v>0</v>
      </c>
      <c r="L151" s="73">
        <v>0</v>
      </c>
      <c r="M151" s="73">
        <v>0</v>
      </c>
      <c r="N151" s="73">
        <v>0</v>
      </c>
      <c r="P151" s="73">
        <f t="shared" si="26"/>
        <v>0</v>
      </c>
      <c r="Q151" s="73">
        <f t="shared" si="27"/>
        <v>0</v>
      </c>
      <c r="R151" s="73">
        <f t="shared" si="28"/>
        <v>0</v>
      </c>
      <c r="S151" s="73">
        <f t="shared" si="29"/>
        <v>0</v>
      </c>
      <c r="T151" s="73">
        <f t="shared" si="30"/>
        <v>0</v>
      </c>
      <c r="U151" s="73">
        <f t="shared" si="31"/>
        <v>0</v>
      </c>
      <c r="V151" s="73">
        <f t="shared" si="32"/>
        <v>0</v>
      </c>
      <c r="W151" s="73">
        <f t="shared" si="33"/>
        <v>0</v>
      </c>
      <c r="X151" s="73">
        <f t="shared" si="34"/>
        <v>0</v>
      </c>
      <c r="Y151" s="73">
        <f t="shared" si="35"/>
        <v>0</v>
      </c>
      <c r="Z151" s="73">
        <f t="shared" si="36"/>
        <v>0</v>
      </c>
    </row>
    <row r="152" spans="1:26" hidden="1">
      <c r="A152" s="63">
        <f t="shared" si="37"/>
        <v>37038</v>
      </c>
      <c r="B152" s="65" t="str">
        <f>INDEX('Master Data'!$A$2:$B$8,MATCH(WEEKDAY('RAC V@r Total'!A152,3),'Master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H152" s="73">
        <v>0</v>
      </c>
      <c r="I152" s="73">
        <v>0</v>
      </c>
      <c r="J152" s="73">
        <v>0</v>
      </c>
      <c r="K152" s="73">
        <v>0</v>
      </c>
      <c r="L152" s="73">
        <v>0</v>
      </c>
      <c r="M152" s="73">
        <v>0</v>
      </c>
      <c r="N152" s="73">
        <v>0</v>
      </c>
      <c r="P152" s="73">
        <f t="shared" si="26"/>
        <v>0</v>
      </c>
      <c r="Q152" s="73">
        <f t="shared" si="27"/>
        <v>0</v>
      </c>
      <c r="R152" s="73">
        <f t="shared" si="28"/>
        <v>0</v>
      </c>
      <c r="S152" s="73">
        <f t="shared" si="29"/>
        <v>0</v>
      </c>
      <c r="T152" s="73">
        <f t="shared" si="30"/>
        <v>0</v>
      </c>
      <c r="U152" s="73">
        <f t="shared" si="31"/>
        <v>0</v>
      </c>
      <c r="V152" s="73">
        <f t="shared" si="32"/>
        <v>0</v>
      </c>
      <c r="W152" s="73">
        <f t="shared" si="33"/>
        <v>0</v>
      </c>
      <c r="X152" s="73">
        <f t="shared" si="34"/>
        <v>0</v>
      </c>
      <c r="Y152" s="73">
        <f t="shared" si="35"/>
        <v>0</v>
      </c>
      <c r="Z152" s="73">
        <f t="shared" si="36"/>
        <v>0</v>
      </c>
    </row>
    <row r="153" spans="1:26" hidden="1">
      <c r="A153" s="63">
        <f t="shared" si="37"/>
        <v>37039</v>
      </c>
      <c r="B153" s="65" t="str">
        <f>INDEX('Master Data'!$A$2:$B$8,MATCH(WEEKDAY('RAC V@r Total'!A153,3),'Master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H153" s="73">
        <v>0</v>
      </c>
      <c r="I153" s="73">
        <v>0</v>
      </c>
      <c r="J153" s="73">
        <v>0</v>
      </c>
      <c r="K153" s="73">
        <v>0</v>
      </c>
      <c r="L153" s="73">
        <v>0</v>
      </c>
      <c r="M153" s="73">
        <v>0</v>
      </c>
      <c r="N153" s="73">
        <v>0</v>
      </c>
      <c r="P153" s="73">
        <f t="shared" si="26"/>
        <v>0</v>
      </c>
      <c r="Q153" s="73">
        <f t="shared" si="27"/>
        <v>0</v>
      </c>
      <c r="R153" s="73">
        <f t="shared" si="28"/>
        <v>0</v>
      </c>
      <c r="S153" s="73">
        <f t="shared" si="29"/>
        <v>0</v>
      </c>
      <c r="T153" s="73">
        <f t="shared" si="30"/>
        <v>0</v>
      </c>
      <c r="U153" s="73">
        <f t="shared" si="31"/>
        <v>0</v>
      </c>
      <c r="V153" s="73">
        <f t="shared" si="32"/>
        <v>0</v>
      </c>
      <c r="W153" s="73">
        <f t="shared" si="33"/>
        <v>0</v>
      </c>
      <c r="X153" s="73">
        <f t="shared" si="34"/>
        <v>0</v>
      </c>
      <c r="Y153" s="73">
        <f t="shared" si="35"/>
        <v>0</v>
      </c>
      <c r="Z153" s="73">
        <f t="shared" si="36"/>
        <v>0</v>
      </c>
    </row>
    <row r="154" spans="1:26" hidden="1">
      <c r="A154" s="63">
        <f t="shared" si="37"/>
        <v>37040</v>
      </c>
      <c r="B154" s="65" t="str">
        <f>INDEX('Master Data'!$A$2:$B$8,MATCH(WEEKDAY('RAC V@r Total'!A154,3),'Master Data'!$A$2:$A$8,0),2)</f>
        <v>T</v>
      </c>
      <c r="D154" s="73">
        <v>-684728</v>
      </c>
      <c r="E154" s="73">
        <v>0</v>
      </c>
      <c r="F154" s="73">
        <v>0</v>
      </c>
      <c r="G154" s="73">
        <v>-454905</v>
      </c>
      <c r="H154" s="73">
        <v>-53616</v>
      </c>
      <c r="I154" s="73">
        <v>-684728</v>
      </c>
      <c r="J154" s="73">
        <v>-451564</v>
      </c>
      <c r="K154" s="73">
        <v>-1145220</v>
      </c>
      <c r="L154" s="73">
        <v>0</v>
      </c>
      <c r="M154" s="73">
        <v>-24935</v>
      </c>
      <c r="N154" s="73">
        <v>-1102460</v>
      </c>
      <c r="P154" s="73">
        <f t="shared" si="26"/>
        <v>684.72799999999995</v>
      </c>
      <c r="Q154" s="73">
        <f t="shared" si="27"/>
        <v>0</v>
      </c>
      <c r="R154" s="73">
        <f t="shared" si="28"/>
        <v>0</v>
      </c>
      <c r="S154" s="73">
        <f t="shared" si="29"/>
        <v>454.90499999999997</v>
      </c>
      <c r="T154" s="73">
        <f t="shared" si="30"/>
        <v>53.616</v>
      </c>
      <c r="U154" s="73">
        <f t="shared" si="31"/>
        <v>684.72799999999995</v>
      </c>
      <c r="V154" s="73">
        <f t="shared" si="32"/>
        <v>451.56400000000002</v>
      </c>
      <c r="W154" s="73">
        <f t="shared" si="33"/>
        <v>1145.22</v>
      </c>
      <c r="X154" s="73">
        <f t="shared" si="34"/>
        <v>0</v>
      </c>
      <c r="Y154" s="73">
        <f t="shared" si="35"/>
        <v>24.934999999999999</v>
      </c>
      <c r="Z154" s="73">
        <f t="shared" si="36"/>
        <v>1102.46</v>
      </c>
    </row>
    <row r="155" spans="1:26" hidden="1">
      <c r="A155" s="63">
        <f t="shared" si="37"/>
        <v>37041</v>
      </c>
      <c r="B155" s="65" t="str">
        <f>INDEX('Master Data'!$A$2:$B$8,MATCH(WEEKDAY('RAC V@r Total'!A155,3),'Master Data'!$A$2:$A$8,0),2)</f>
        <v>W</v>
      </c>
      <c r="D155" s="73">
        <v>-685152</v>
      </c>
      <c r="E155" s="73">
        <v>0</v>
      </c>
      <c r="F155" s="73">
        <v>0</v>
      </c>
      <c r="G155" s="73">
        <v>-453446</v>
      </c>
      <c r="H155" s="73">
        <v>-53660</v>
      </c>
      <c r="I155" s="73">
        <v>-685152</v>
      </c>
      <c r="J155" s="73">
        <v>-449395</v>
      </c>
      <c r="K155" s="73">
        <v>-1143123</v>
      </c>
      <c r="L155" s="73">
        <v>0</v>
      </c>
      <c r="M155" s="73">
        <v>-24990</v>
      </c>
      <c r="N155" s="73">
        <v>-1100645</v>
      </c>
      <c r="P155" s="73">
        <f t="shared" si="26"/>
        <v>685.15200000000004</v>
      </c>
      <c r="Q155" s="73">
        <f t="shared" si="27"/>
        <v>0</v>
      </c>
      <c r="R155" s="73">
        <f t="shared" si="28"/>
        <v>0</v>
      </c>
      <c r="S155" s="73">
        <f t="shared" si="29"/>
        <v>453.44600000000003</v>
      </c>
      <c r="T155" s="73">
        <f t="shared" si="30"/>
        <v>53.66</v>
      </c>
      <c r="U155" s="73">
        <f t="shared" si="31"/>
        <v>685.15200000000004</v>
      </c>
      <c r="V155" s="73">
        <f t="shared" si="32"/>
        <v>449.39499999999998</v>
      </c>
      <c r="W155" s="73">
        <f t="shared" si="33"/>
        <v>1143.123</v>
      </c>
      <c r="X155" s="73">
        <f t="shared" si="34"/>
        <v>0</v>
      </c>
      <c r="Y155" s="73">
        <f t="shared" si="35"/>
        <v>24.99</v>
      </c>
      <c r="Z155" s="73">
        <f t="shared" si="36"/>
        <v>1100.645</v>
      </c>
    </row>
    <row r="156" spans="1:26">
      <c r="A156" s="63">
        <f t="shared" si="37"/>
        <v>37042</v>
      </c>
      <c r="B156" s="65" t="str">
        <f>INDEX('Master Data'!$A$2:$B$8,MATCH(WEEKDAY('RAC V@r Total'!A156,3),'Master Data'!$A$2:$A$8,0),2)</f>
        <v>Th</v>
      </c>
      <c r="D156" s="73">
        <v>-669399</v>
      </c>
      <c r="E156" s="73">
        <v>0</v>
      </c>
      <c r="F156" s="73">
        <v>0</v>
      </c>
      <c r="G156" s="73">
        <v>-453446</v>
      </c>
      <c r="H156" s="73">
        <v>-48251</v>
      </c>
      <c r="I156" s="73">
        <v>-669399</v>
      </c>
      <c r="J156" s="73">
        <v>-449395</v>
      </c>
      <c r="K156" s="73">
        <v>-1143123</v>
      </c>
      <c r="L156" s="73">
        <v>0</v>
      </c>
      <c r="M156" s="73">
        <v>-24312</v>
      </c>
      <c r="N156" s="73">
        <v>-1100645</v>
      </c>
      <c r="P156" s="73">
        <f t="shared" si="26"/>
        <v>669.399</v>
      </c>
      <c r="Q156" s="73">
        <f t="shared" si="27"/>
        <v>0</v>
      </c>
      <c r="R156" s="73">
        <f t="shared" si="28"/>
        <v>0</v>
      </c>
      <c r="S156" s="73">
        <f t="shared" si="29"/>
        <v>453.44600000000003</v>
      </c>
      <c r="T156" s="73">
        <f t="shared" si="30"/>
        <v>48.250999999999998</v>
      </c>
      <c r="U156" s="73">
        <f t="shared" si="31"/>
        <v>669.399</v>
      </c>
      <c r="V156" s="73">
        <f t="shared" si="32"/>
        <v>449.39499999999998</v>
      </c>
      <c r="W156" s="73">
        <f t="shared" si="33"/>
        <v>1143.123</v>
      </c>
      <c r="X156" s="73">
        <f t="shared" si="34"/>
        <v>0</v>
      </c>
      <c r="Y156" s="73">
        <f t="shared" si="35"/>
        <v>24.312000000000001</v>
      </c>
      <c r="Z156" s="73">
        <f t="shared" si="36"/>
        <v>1100.645</v>
      </c>
    </row>
    <row r="157" spans="1:26" hidden="1">
      <c r="A157" s="63">
        <f t="shared" si="37"/>
        <v>37043</v>
      </c>
      <c r="B157" s="65" t="str">
        <f>INDEX('Master Data'!$A$2:$B$8,MATCH(WEEKDAY('RAC V@r Total'!A157,3),'Master Data'!$A$2:$A$8,0),2)</f>
        <v>F</v>
      </c>
      <c r="D157" s="73">
        <v>-661227</v>
      </c>
      <c r="E157" s="73">
        <v>0</v>
      </c>
      <c r="F157" s="73">
        <v>0</v>
      </c>
      <c r="G157" s="73">
        <v>-455892</v>
      </c>
      <c r="H157" s="73">
        <v>-47446</v>
      </c>
      <c r="I157" s="73">
        <v>-661227</v>
      </c>
      <c r="J157" s="73">
        <v>-452836</v>
      </c>
      <c r="K157" s="73">
        <v>-1099364</v>
      </c>
      <c r="L157" s="73">
        <v>0</v>
      </c>
      <c r="M157" s="73">
        <v>-24692</v>
      </c>
      <c r="N157" s="73">
        <v>-1102859</v>
      </c>
      <c r="P157" s="73">
        <f t="shared" si="26"/>
        <v>661.22699999999998</v>
      </c>
      <c r="Q157" s="73">
        <f t="shared" si="27"/>
        <v>0</v>
      </c>
      <c r="R157" s="73">
        <f t="shared" si="28"/>
        <v>0</v>
      </c>
      <c r="S157" s="73">
        <f t="shared" si="29"/>
        <v>455.892</v>
      </c>
      <c r="T157" s="73">
        <f t="shared" si="30"/>
        <v>47.445999999999998</v>
      </c>
      <c r="U157" s="73">
        <f t="shared" si="31"/>
        <v>661.22699999999998</v>
      </c>
      <c r="V157" s="73">
        <f t="shared" si="32"/>
        <v>452.83600000000001</v>
      </c>
      <c r="W157" s="73">
        <f t="shared" si="33"/>
        <v>1099.364</v>
      </c>
      <c r="X157" s="73">
        <f t="shared" si="34"/>
        <v>0</v>
      </c>
      <c r="Y157" s="73">
        <f t="shared" si="35"/>
        <v>24.692</v>
      </c>
      <c r="Z157" s="73">
        <f t="shared" si="36"/>
        <v>1102.8589999999999</v>
      </c>
    </row>
    <row r="158" spans="1:26" hidden="1">
      <c r="A158" s="63">
        <f t="shared" si="37"/>
        <v>37044</v>
      </c>
      <c r="B158" s="65" t="str">
        <f>INDEX('Master Data'!$A$2:$B$8,MATCH(WEEKDAY('RAC V@r Total'!A158,3),'Master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H158" s="73">
        <v>0</v>
      </c>
      <c r="I158" s="73">
        <v>0</v>
      </c>
      <c r="J158" s="73">
        <v>0</v>
      </c>
      <c r="K158" s="73">
        <v>0</v>
      </c>
      <c r="L158" s="73">
        <v>0</v>
      </c>
      <c r="M158" s="73">
        <v>0</v>
      </c>
      <c r="N158" s="73">
        <v>0</v>
      </c>
      <c r="P158" s="73">
        <f t="shared" si="26"/>
        <v>0</v>
      </c>
      <c r="Q158" s="73">
        <f t="shared" si="27"/>
        <v>0</v>
      </c>
      <c r="R158" s="73">
        <f t="shared" si="28"/>
        <v>0</v>
      </c>
      <c r="S158" s="73">
        <f t="shared" si="29"/>
        <v>0</v>
      </c>
      <c r="T158" s="73">
        <f t="shared" si="30"/>
        <v>0</v>
      </c>
      <c r="U158" s="73">
        <f t="shared" si="31"/>
        <v>0</v>
      </c>
      <c r="V158" s="73">
        <f t="shared" si="32"/>
        <v>0</v>
      </c>
      <c r="W158" s="73">
        <f t="shared" si="33"/>
        <v>0</v>
      </c>
      <c r="X158" s="73">
        <f t="shared" si="34"/>
        <v>0</v>
      </c>
      <c r="Y158" s="73">
        <f t="shared" si="35"/>
        <v>0</v>
      </c>
      <c r="Z158" s="73">
        <f t="shared" si="36"/>
        <v>0</v>
      </c>
    </row>
    <row r="159" spans="1:26" hidden="1">
      <c r="A159" s="63">
        <f t="shared" si="37"/>
        <v>37045</v>
      </c>
      <c r="B159" s="65" t="str">
        <f>INDEX('Master Data'!$A$2:$B$8,MATCH(WEEKDAY('RAC V@r Total'!A159,3),'Master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H159" s="73">
        <v>0</v>
      </c>
      <c r="I159" s="73">
        <v>0</v>
      </c>
      <c r="J159" s="73">
        <v>0</v>
      </c>
      <c r="K159" s="73">
        <v>0</v>
      </c>
      <c r="L159" s="73">
        <v>0</v>
      </c>
      <c r="M159" s="73">
        <v>0</v>
      </c>
      <c r="N159" s="73">
        <v>0</v>
      </c>
      <c r="P159" s="73">
        <f t="shared" si="26"/>
        <v>0</v>
      </c>
      <c r="Q159" s="73">
        <f t="shared" si="27"/>
        <v>0</v>
      </c>
      <c r="R159" s="73">
        <f t="shared" si="28"/>
        <v>0</v>
      </c>
      <c r="S159" s="73">
        <f t="shared" si="29"/>
        <v>0</v>
      </c>
      <c r="T159" s="73">
        <f t="shared" si="30"/>
        <v>0</v>
      </c>
      <c r="U159" s="73">
        <f t="shared" si="31"/>
        <v>0</v>
      </c>
      <c r="V159" s="73">
        <f t="shared" si="32"/>
        <v>0</v>
      </c>
      <c r="W159" s="73">
        <f t="shared" si="33"/>
        <v>0</v>
      </c>
      <c r="X159" s="73">
        <f t="shared" si="34"/>
        <v>0</v>
      </c>
      <c r="Y159" s="73">
        <f t="shared" si="35"/>
        <v>0</v>
      </c>
      <c r="Z159" s="73">
        <f t="shared" si="36"/>
        <v>0</v>
      </c>
    </row>
    <row r="160" spans="1:26" hidden="1">
      <c r="A160" s="63">
        <f t="shared" si="37"/>
        <v>37046</v>
      </c>
      <c r="B160" s="65" t="str">
        <f>INDEX('Master Data'!$A$2:$B$8,MATCH(WEEKDAY('RAC V@r Total'!A160,3),'Master Data'!$A$2:$A$8,0),2)</f>
        <v>M</v>
      </c>
      <c r="D160" s="73">
        <v>-729260</v>
      </c>
      <c r="E160" s="73">
        <v>0</v>
      </c>
      <c r="F160" s="73">
        <v>0</v>
      </c>
      <c r="G160" s="73">
        <v>-454751</v>
      </c>
      <c r="H160" s="73">
        <v>-47601</v>
      </c>
      <c r="I160" s="73">
        <v>-729260</v>
      </c>
      <c r="J160" s="73">
        <v>-451051</v>
      </c>
      <c r="K160" s="73">
        <v>-1169918</v>
      </c>
      <c r="L160" s="73">
        <v>0</v>
      </c>
      <c r="M160" s="73">
        <v>-24816</v>
      </c>
      <c r="N160" s="73">
        <v>-1171229</v>
      </c>
      <c r="P160" s="73">
        <f t="shared" si="26"/>
        <v>729.26</v>
      </c>
      <c r="Q160" s="73">
        <f t="shared" si="27"/>
        <v>0</v>
      </c>
      <c r="R160" s="73">
        <f t="shared" si="28"/>
        <v>0</v>
      </c>
      <c r="S160" s="73">
        <f t="shared" si="29"/>
        <v>454.75099999999998</v>
      </c>
      <c r="T160" s="73">
        <f t="shared" si="30"/>
        <v>47.600999999999999</v>
      </c>
      <c r="U160" s="73">
        <f t="shared" si="31"/>
        <v>729.26</v>
      </c>
      <c r="V160" s="73">
        <f t="shared" si="32"/>
        <v>451.05099999999999</v>
      </c>
      <c r="W160" s="73">
        <f t="shared" si="33"/>
        <v>1169.9179999999999</v>
      </c>
      <c r="X160" s="73">
        <f t="shared" si="34"/>
        <v>0</v>
      </c>
      <c r="Y160" s="73">
        <f t="shared" si="35"/>
        <v>24.815999999999999</v>
      </c>
      <c r="Z160" s="73">
        <f t="shared" si="36"/>
        <v>1171.229</v>
      </c>
    </row>
    <row r="161" spans="1:26" hidden="1">
      <c r="A161" s="63">
        <f t="shared" si="37"/>
        <v>37047</v>
      </c>
      <c r="B161" s="65" t="str">
        <f>INDEX('Master Data'!$A$2:$B$8,MATCH(WEEKDAY('RAC V@r Total'!A161,3),'Master Data'!$A$2:$A$8,0),2)</f>
        <v>T</v>
      </c>
      <c r="D161" s="73">
        <v>-831386</v>
      </c>
      <c r="E161" s="73">
        <v>0</v>
      </c>
      <c r="F161" s="73">
        <v>0</v>
      </c>
      <c r="G161" s="73">
        <v>-453713</v>
      </c>
      <c r="H161" s="73">
        <v>-47791</v>
      </c>
      <c r="I161" s="73">
        <v>-831386</v>
      </c>
      <c r="J161" s="73">
        <v>-449586</v>
      </c>
      <c r="K161" s="73">
        <v>-1246742</v>
      </c>
      <c r="L161" s="73">
        <v>0</v>
      </c>
      <c r="M161" s="73">
        <v>-24972</v>
      </c>
      <c r="N161" s="73">
        <v>-1258661</v>
      </c>
      <c r="P161" s="73">
        <f t="shared" si="26"/>
        <v>831.38599999999997</v>
      </c>
      <c r="Q161" s="73">
        <f t="shared" si="27"/>
        <v>0</v>
      </c>
      <c r="R161" s="73">
        <f t="shared" si="28"/>
        <v>0</v>
      </c>
      <c r="S161" s="73">
        <f t="shared" si="29"/>
        <v>453.71300000000002</v>
      </c>
      <c r="T161" s="73">
        <f t="shared" si="30"/>
        <v>47.790999999999997</v>
      </c>
      <c r="U161" s="73">
        <f t="shared" si="31"/>
        <v>831.38599999999997</v>
      </c>
      <c r="V161" s="73">
        <f t="shared" si="32"/>
        <v>449.58600000000001</v>
      </c>
      <c r="W161" s="73">
        <f t="shared" si="33"/>
        <v>1246.742</v>
      </c>
      <c r="X161" s="73">
        <f t="shared" si="34"/>
        <v>0</v>
      </c>
      <c r="Y161" s="73">
        <f t="shared" si="35"/>
        <v>24.972000000000001</v>
      </c>
      <c r="Z161" s="73">
        <f t="shared" si="36"/>
        <v>1258.6610000000001</v>
      </c>
    </row>
    <row r="162" spans="1:26" hidden="1">
      <c r="A162" s="63">
        <f t="shared" si="37"/>
        <v>37048</v>
      </c>
      <c r="B162" s="65" t="str">
        <f>INDEX('Master Data'!$A$2:$B$8,MATCH(WEEKDAY('RAC V@r Total'!A162,3),'Master Data'!$A$2:$A$8,0),2)</f>
        <v>W</v>
      </c>
      <c r="D162" s="73">
        <v>-831824</v>
      </c>
      <c r="E162" s="73">
        <v>0</v>
      </c>
      <c r="F162" s="73">
        <v>0</v>
      </c>
      <c r="G162" s="73">
        <v>-453980</v>
      </c>
      <c r="H162" s="73">
        <v>-47824</v>
      </c>
      <c r="I162" s="73">
        <v>-831824</v>
      </c>
      <c r="J162" s="73">
        <v>-449773</v>
      </c>
      <c r="K162" s="73">
        <v>-1247354</v>
      </c>
      <c r="L162" s="73">
        <v>0</v>
      </c>
      <c r="M162" s="73">
        <v>-24997</v>
      </c>
      <c r="N162" s="73">
        <v>-1260204</v>
      </c>
      <c r="P162" s="73">
        <f t="shared" si="26"/>
        <v>831.82399999999996</v>
      </c>
      <c r="Q162" s="73">
        <f t="shared" si="27"/>
        <v>0</v>
      </c>
      <c r="R162" s="73">
        <f t="shared" si="28"/>
        <v>0</v>
      </c>
      <c r="S162" s="73">
        <f t="shared" si="29"/>
        <v>453.98</v>
      </c>
      <c r="T162" s="73">
        <f t="shared" si="30"/>
        <v>47.823999999999998</v>
      </c>
      <c r="U162" s="73">
        <f t="shared" si="31"/>
        <v>831.82399999999996</v>
      </c>
      <c r="V162" s="73">
        <f t="shared" si="32"/>
        <v>449.77300000000002</v>
      </c>
      <c r="W162" s="73">
        <f t="shared" si="33"/>
        <v>1247.354</v>
      </c>
      <c r="X162" s="73">
        <f t="shared" si="34"/>
        <v>0</v>
      </c>
      <c r="Y162" s="73">
        <f t="shared" si="35"/>
        <v>24.997</v>
      </c>
      <c r="Z162" s="73">
        <f t="shared" si="36"/>
        <v>1260.204</v>
      </c>
    </row>
    <row r="163" spans="1:26" hidden="1">
      <c r="A163" s="63">
        <f t="shared" si="37"/>
        <v>37049</v>
      </c>
      <c r="B163" s="65" t="str">
        <f>INDEX('Master Data'!$A$2:$B$8,MATCH(WEEKDAY('RAC V@r Total'!A163,3),'Master Data'!$A$2:$A$8,0),2)</f>
        <v>Th</v>
      </c>
      <c r="D163" s="73">
        <v>-818888</v>
      </c>
      <c r="E163" s="73">
        <v>0</v>
      </c>
      <c r="F163" s="73">
        <v>0</v>
      </c>
      <c r="G163" s="73">
        <v>-447369</v>
      </c>
      <c r="H163" s="73">
        <v>-49313</v>
      </c>
      <c r="I163" s="73">
        <v>-818888</v>
      </c>
      <c r="J163" s="73">
        <v>-451500</v>
      </c>
      <c r="K163" s="73">
        <v>-1251742</v>
      </c>
      <c r="L163" s="73">
        <v>0</v>
      </c>
      <c r="M163" s="73">
        <v>-25484</v>
      </c>
      <c r="N163" s="73">
        <v>-1235612</v>
      </c>
      <c r="P163" s="73">
        <f t="shared" si="26"/>
        <v>818.88800000000003</v>
      </c>
      <c r="Q163" s="73">
        <f t="shared" si="27"/>
        <v>0</v>
      </c>
      <c r="R163" s="73">
        <f t="shared" si="28"/>
        <v>0</v>
      </c>
      <c r="S163" s="73">
        <f t="shared" si="29"/>
        <v>447.36900000000003</v>
      </c>
      <c r="T163" s="73">
        <f t="shared" si="30"/>
        <v>49.313000000000002</v>
      </c>
      <c r="U163" s="73">
        <f t="shared" si="31"/>
        <v>818.88800000000003</v>
      </c>
      <c r="V163" s="73">
        <f t="shared" si="32"/>
        <v>451.5</v>
      </c>
      <c r="W163" s="73">
        <f t="shared" si="33"/>
        <v>1251.742</v>
      </c>
      <c r="X163" s="73">
        <f t="shared" si="34"/>
        <v>0</v>
      </c>
      <c r="Y163" s="73">
        <f t="shared" si="35"/>
        <v>25.484000000000002</v>
      </c>
      <c r="Z163" s="73">
        <f t="shared" si="36"/>
        <v>1235.6120000000001</v>
      </c>
    </row>
    <row r="164" spans="1:26" hidden="1">
      <c r="A164" s="63">
        <f t="shared" si="37"/>
        <v>37050</v>
      </c>
      <c r="B164" s="65" t="str">
        <f>INDEX('Master Data'!$A$2:$B$8,MATCH(WEEKDAY('RAC V@r Total'!A164,3),'Master Data'!$A$2:$A$8,0),2)</f>
        <v>F</v>
      </c>
      <c r="D164" s="73">
        <v>-819315</v>
      </c>
      <c r="E164" s="73">
        <v>0</v>
      </c>
      <c r="F164" s="73">
        <v>0</v>
      </c>
      <c r="G164" s="73">
        <v>-446529</v>
      </c>
      <c r="H164" s="73">
        <v>-49126</v>
      </c>
      <c r="I164" s="73">
        <v>-819315</v>
      </c>
      <c r="J164" s="73">
        <v>-449679</v>
      </c>
      <c r="K164" s="73">
        <v>-1251728</v>
      </c>
      <c r="L164" s="73">
        <v>0</v>
      </c>
      <c r="M164" s="73">
        <v>-25263</v>
      </c>
      <c r="N164" s="73">
        <v>-1235105</v>
      </c>
      <c r="P164" s="73">
        <f t="shared" si="26"/>
        <v>819.31500000000005</v>
      </c>
      <c r="Q164" s="73">
        <f t="shared" si="27"/>
        <v>0</v>
      </c>
      <c r="R164" s="73">
        <f t="shared" si="28"/>
        <v>0</v>
      </c>
      <c r="S164" s="73">
        <f t="shared" si="29"/>
        <v>446.529</v>
      </c>
      <c r="T164" s="73">
        <f t="shared" si="30"/>
        <v>49.125999999999998</v>
      </c>
      <c r="U164" s="73">
        <f t="shared" si="31"/>
        <v>819.31500000000005</v>
      </c>
      <c r="V164" s="73">
        <f t="shared" si="32"/>
        <v>449.67899999999997</v>
      </c>
      <c r="W164" s="73">
        <f t="shared" si="33"/>
        <v>1251.7280000000001</v>
      </c>
      <c r="X164" s="73">
        <f t="shared" si="34"/>
        <v>0</v>
      </c>
      <c r="Y164" s="73">
        <f t="shared" si="35"/>
        <v>25.263000000000002</v>
      </c>
      <c r="Z164" s="73">
        <f t="shared" si="36"/>
        <v>1235.105</v>
      </c>
    </row>
    <row r="165" spans="1:26" hidden="1">
      <c r="A165" s="63">
        <f t="shared" si="37"/>
        <v>37051</v>
      </c>
      <c r="B165" s="65" t="str">
        <f>INDEX('Master Data'!$A$2:$B$8,MATCH(WEEKDAY('RAC V@r Total'!A165,3),'Master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H165" s="73">
        <v>0</v>
      </c>
      <c r="I165" s="73">
        <v>0</v>
      </c>
      <c r="J165" s="73">
        <v>0</v>
      </c>
      <c r="K165" s="73">
        <v>0</v>
      </c>
      <c r="L165" s="73">
        <v>0</v>
      </c>
      <c r="M165" s="73">
        <v>0</v>
      </c>
      <c r="N165" s="73">
        <v>0</v>
      </c>
      <c r="P165" s="73">
        <f t="shared" si="26"/>
        <v>0</v>
      </c>
      <c r="Q165" s="73">
        <f t="shared" si="27"/>
        <v>0</v>
      </c>
      <c r="R165" s="73">
        <f t="shared" si="28"/>
        <v>0</v>
      </c>
      <c r="S165" s="73">
        <f t="shared" si="29"/>
        <v>0</v>
      </c>
      <c r="T165" s="73">
        <f t="shared" si="30"/>
        <v>0</v>
      </c>
      <c r="U165" s="73">
        <f t="shared" si="31"/>
        <v>0</v>
      </c>
      <c r="V165" s="73">
        <f t="shared" si="32"/>
        <v>0</v>
      </c>
      <c r="W165" s="73">
        <f t="shared" si="33"/>
        <v>0</v>
      </c>
      <c r="X165" s="73">
        <f t="shared" si="34"/>
        <v>0</v>
      </c>
      <c r="Y165" s="73">
        <f t="shared" si="35"/>
        <v>0</v>
      </c>
      <c r="Z165" s="73">
        <f t="shared" si="36"/>
        <v>0</v>
      </c>
    </row>
    <row r="166" spans="1:26" hidden="1">
      <c r="A166" s="63">
        <f t="shared" si="37"/>
        <v>37052</v>
      </c>
      <c r="B166" s="65" t="str">
        <f>INDEX('Master Data'!$A$2:$B$8,MATCH(WEEKDAY('RAC V@r Total'!A166,3),'Master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H166" s="73">
        <v>0</v>
      </c>
      <c r="I166" s="73">
        <v>0</v>
      </c>
      <c r="J166" s="73">
        <v>0</v>
      </c>
      <c r="K166" s="73">
        <v>0</v>
      </c>
      <c r="L166" s="73">
        <v>0</v>
      </c>
      <c r="M166" s="73">
        <v>0</v>
      </c>
      <c r="N166" s="73">
        <v>0</v>
      </c>
      <c r="P166" s="73">
        <f t="shared" si="26"/>
        <v>0</v>
      </c>
      <c r="Q166" s="73">
        <f t="shared" si="27"/>
        <v>0</v>
      </c>
      <c r="R166" s="73">
        <f t="shared" si="28"/>
        <v>0</v>
      </c>
      <c r="S166" s="73">
        <f t="shared" si="29"/>
        <v>0</v>
      </c>
      <c r="T166" s="73">
        <f t="shared" si="30"/>
        <v>0</v>
      </c>
      <c r="U166" s="73">
        <f t="shared" si="31"/>
        <v>0</v>
      </c>
      <c r="V166" s="73">
        <f t="shared" si="32"/>
        <v>0</v>
      </c>
      <c r="W166" s="73">
        <f t="shared" si="33"/>
        <v>0</v>
      </c>
      <c r="X166" s="73">
        <f t="shared" si="34"/>
        <v>0</v>
      </c>
      <c r="Y166" s="73">
        <f t="shared" si="35"/>
        <v>0</v>
      </c>
      <c r="Z166" s="73">
        <f t="shared" si="36"/>
        <v>0</v>
      </c>
    </row>
    <row r="167" spans="1:26" hidden="1">
      <c r="A167" s="63">
        <f t="shared" si="37"/>
        <v>37053</v>
      </c>
      <c r="B167" s="65" t="str">
        <f>INDEX('Master Data'!$A$2:$B$8,MATCH(WEEKDAY('RAC V@r Total'!A167,3),'Master Data'!$A$2:$A$8,0),2)</f>
        <v>M</v>
      </c>
      <c r="D167" s="73">
        <v>-820597</v>
      </c>
      <c r="E167" s="73">
        <v>0</v>
      </c>
      <c r="F167" s="73">
        <v>0</v>
      </c>
      <c r="G167" s="73">
        <v>-445556</v>
      </c>
      <c r="H167" s="73">
        <v>-49186</v>
      </c>
      <c r="I167" s="73">
        <v>-820597</v>
      </c>
      <c r="J167" s="73">
        <v>-447888</v>
      </c>
      <c r="K167" s="73">
        <v>-1251671</v>
      </c>
      <c r="L167" s="73">
        <v>0</v>
      </c>
      <c r="M167" s="73">
        <v>-25323</v>
      </c>
      <c r="N167" s="73">
        <v>-1235417</v>
      </c>
      <c r="P167" s="73">
        <f t="shared" si="26"/>
        <v>820.59699999999998</v>
      </c>
      <c r="Q167" s="73">
        <f t="shared" si="27"/>
        <v>0</v>
      </c>
      <c r="R167" s="73">
        <f t="shared" si="28"/>
        <v>0</v>
      </c>
      <c r="S167" s="73">
        <f t="shared" si="29"/>
        <v>445.55599999999998</v>
      </c>
      <c r="T167" s="73">
        <f t="shared" si="30"/>
        <v>49.186</v>
      </c>
      <c r="U167" s="73">
        <f t="shared" si="31"/>
        <v>820.59699999999998</v>
      </c>
      <c r="V167" s="73">
        <f t="shared" si="32"/>
        <v>447.88799999999998</v>
      </c>
      <c r="W167" s="73">
        <f t="shared" si="33"/>
        <v>1251.671</v>
      </c>
      <c r="X167" s="73">
        <f t="shared" si="34"/>
        <v>0</v>
      </c>
      <c r="Y167" s="73">
        <f t="shared" si="35"/>
        <v>25.323</v>
      </c>
      <c r="Z167" s="73">
        <f t="shared" si="36"/>
        <v>1235.4169999999999</v>
      </c>
    </row>
    <row r="168" spans="1:26" hidden="1">
      <c r="A168" s="63">
        <f t="shared" si="37"/>
        <v>37054</v>
      </c>
      <c r="B168" s="65" t="str">
        <f>INDEX('Master Data'!$A$2:$B$8,MATCH(WEEKDAY('RAC V@r Total'!A168,3),'Master Data'!$A$2:$A$8,0),2)</f>
        <v>T</v>
      </c>
      <c r="D168" s="73">
        <v>-821025</v>
      </c>
      <c r="E168" s="73">
        <v>0</v>
      </c>
      <c r="F168" s="73">
        <v>0</v>
      </c>
      <c r="G168" s="73">
        <v>-446156</v>
      </c>
      <c r="H168" s="73">
        <v>-49441</v>
      </c>
      <c r="I168" s="73">
        <v>-821025</v>
      </c>
      <c r="J168" s="73">
        <v>-448234</v>
      </c>
      <c r="K168" s="73">
        <v>-1252150</v>
      </c>
      <c r="L168" s="73">
        <v>0</v>
      </c>
      <c r="M168" s="73">
        <v>-25621</v>
      </c>
      <c r="N168" s="73">
        <v>-1236556</v>
      </c>
      <c r="P168" s="73">
        <f t="shared" si="26"/>
        <v>821.02499999999998</v>
      </c>
      <c r="Q168" s="73">
        <f t="shared" si="27"/>
        <v>0</v>
      </c>
      <c r="R168" s="73">
        <f t="shared" si="28"/>
        <v>0</v>
      </c>
      <c r="S168" s="73">
        <f t="shared" si="29"/>
        <v>446.15600000000001</v>
      </c>
      <c r="T168" s="73">
        <f t="shared" si="30"/>
        <v>49.441000000000003</v>
      </c>
      <c r="U168" s="73">
        <f t="shared" si="31"/>
        <v>821.02499999999998</v>
      </c>
      <c r="V168" s="73">
        <f t="shared" si="32"/>
        <v>448.23399999999998</v>
      </c>
      <c r="W168" s="73">
        <f t="shared" si="33"/>
        <v>1252.1500000000001</v>
      </c>
      <c r="X168" s="73">
        <f t="shared" si="34"/>
        <v>0</v>
      </c>
      <c r="Y168" s="73">
        <f t="shared" si="35"/>
        <v>25.620999999999999</v>
      </c>
      <c r="Z168" s="73">
        <f t="shared" si="36"/>
        <v>1236.556</v>
      </c>
    </row>
    <row r="169" spans="1:26" hidden="1">
      <c r="A169" s="63">
        <f t="shared" si="37"/>
        <v>37055</v>
      </c>
      <c r="B169" s="65" t="str">
        <f>INDEX('Master Data'!$A$2:$B$8,MATCH(WEEKDAY('RAC V@r Total'!A169,3),'Master Data'!$A$2:$A$8,0),2)</f>
        <v>W</v>
      </c>
      <c r="D169" s="73">
        <v>-821453</v>
      </c>
      <c r="E169" s="73">
        <v>0</v>
      </c>
      <c r="F169" s="73">
        <v>0</v>
      </c>
      <c r="G169" s="73">
        <v>-446475</v>
      </c>
      <c r="H169" s="73">
        <v>-49478</v>
      </c>
      <c r="I169" s="73">
        <v>-821453</v>
      </c>
      <c r="J169" s="73">
        <v>-448300</v>
      </c>
      <c r="K169" s="73">
        <v>-1252482</v>
      </c>
      <c r="L169" s="73">
        <v>0</v>
      </c>
      <c r="M169" s="73">
        <v>-25662</v>
      </c>
      <c r="N169" s="73">
        <v>-1237292</v>
      </c>
      <c r="P169" s="73">
        <f t="shared" si="26"/>
        <v>821.45299999999997</v>
      </c>
      <c r="Q169" s="73">
        <f t="shared" si="27"/>
        <v>0</v>
      </c>
      <c r="R169" s="73">
        <f t="shared" si="28"/>
        <v>0</v>
      </c>
      <c r="S169" s="73">
        <f t="shared" si="29"/>
        <v>446.47500000000002</v>
      </c>
      <c r="T169" s="73">
        <f t="shared" si="30"/>
        <v>49.478000000000002</v>
      </c>
      <c r="U169" s="73">
        <f t="shared" si="31"/>
        <v>821.45299999999997</v>
      </c>
      <c r="V169" s="73">
        <f t="shared" si="32"/>
        <v>448.3</v>
      </c>
      <c r="W169" s="73">
        <f t="shared" si="33"/>
        <v>1252.482</v>
      </c>
      <c r="X169" s="73">
        <f t="shared" si="34"/>
        <v>0</v>
      </c>
      <c r="Y169" s="73">
        <f t="shared" si="35"/>
        <v>25.661999999999999</v>
      </c>
      <c r="Z169" s="73">
        <f t="shared" si="36"/>
        <v>1237.2919999999999</v>
      </c>
    </row>
    <row r="170" spans="1:26" hidden="1">
      <c r="A170" s="63">
        <f t="shared" si="37"/>
        <v>37056</v>
      </c>
      <c r="B170" s="65" t="str">
        <f>INDEX('Master Data'!$A$2:$B$8,MATCH(WEEKDAY('RAC V@r Total'!A170,3),'Master Data'!$A$2:$A$8,0),2)</f>
        <v>Th</v>
      </c>
      <c r="D170" s="73">
        <v>-821881</v>
      </c>
      <c r="E170" s="73">
        <v>0</v>
      </c>
      <c r="F170" s="73">
        <v>0</v>
      </c>
      <c r="G170" s="73">
        <v>-446497</v>
      </c>
      <c r="H170" s="73">
        <v>-49538</v>
      </c>
      <c r="I170" s="73">
        <v>-821881</v>
      </c>
      <c r="J170" s="73">
        <v>-448066</v>
      </c>
      <c r="K170" s="73">
        <v>-1252658</v>
      </c>
      <c r="L170" s="73">
        <v>0</v>
      </c>
      <c r="M170" s="73">
        <v>-25729</v>
      </c>
      <c r="N170" s="73">
        <v>-1237758</v>
      </c>
      <c r="P170" s="73">
        <f t="shared" si="26"/>
        <v>821.88099999999997</v>
      </c>
      <c r="Q170" s="73">
        <f t="shared" si="27"/>
        <v>0</v>
      </c>
      <c r="R170" s="73">
        <f t="shared" si="28"/>
        <v>0</v>
      </c>
      <c r="S170" s="73">
        <f t="shared" si="29"/>
        <v>446.49700000000001</v>
      </c>
      <c r="T170" s="73">
        <f t="shared" si="30"/>
        <v>49.537999999999997</v>
      </c>
      <c r="U170" s="73">
        <f t="shared" si="31"/>
        <v>821.88099999999997</v>
      </c>
      <c r="V170" s="73">
        <f t="shared" si="32"/>
        <v>448.06599999999997</v>
      </c>
      <c r="W170" s="73">
        <f t="shared" si="33"/>
        <v>1252.6579999999999</v>
      </c>
      <c r="X170" s="73">
        <f t="shared" si="34"/>
        <v>0</v>
      </c>
      <c r="Y170" s="73">
        <f t="shared" si="35"/>
        <v>25.728999999999999</v>
      </c>
      <c r="Z170" s="73">
        <f t="shared" si="36"/>
        <v>1237.758</v>
      </c>
    </row>
    <row r="171" spans="1:26" hidden="1">
      <c r="A171" s="63">
        <f t="shared" si="37"/>
        <v>37057</v>
      </c>
      <c r="B171" s="65" t="str">
        <f>INDEX('Master Data'!$A$2:$B$8,MATCH(WEEKDAY('RAC V@r Total'!A171,3),'Master Data'!$A$2:$A$8,0),2)</f>
        <v>F</v>
      </c>
      <c r="D171" s="73">
        <v>-822309</v>
      </c>
      <c r="E171" s="73">
        <v>0</v>
      </c>
      <c r="F171" s="73">
        <v>0</v>
      </c>
      <c r="G171" s="73">
        <v>-447032</v>
      </c>
      <c r="H171" s="73">
        <v>-49464</v>
      </c>
      <c r="I171" s="73">
        <v>-822309</v>
      </c>
      <c r="J171" s="73">
        <v>-448684</v>
      </c>
      <c r="K171" s="73">
        <v>-1253375</v>
      </c>
      <c r="L171" s="73">
        <v>0</v>
      </c>
      <c r="M171" s="73">
        <v>-25637</v>
      </c>
      <c r="N171" s="73">
        <v>-1238800</v>
      </c>
      <c r="P171" s="73">
        <f t="shared" si="26"/>
        <v>822.30899999999997</v>
      </c>
      <c r="Q171" s="73">
        <f t="shared" si="27"/>
        <v>0</v>
      </c>
      <c r="R171" s="73">
        <f t="shared" si="28"/>
        <v>0</v>
      </c>
      <c r="S171" s="73">
        <f t="shared" si="29"/>
        <v>447.03199999999998</v>
      </c>
      <c r="T171" s="73">
        <f t="shared" si="30"/>
        <v>49.463999999999999</v>
      </c>
      <c r="U171" s="73">
        <f t="shared" si="31"/>
        <v>822.30899999999997</v>
      </c>
      <c r="V171" s="73">
        <f t="shared" si="32"/>
        <v>448.68400000000003</v>
      </c>
      <c r="W171" s="73">
        <f t="shared" si="33"/>
        <v>1253.375</v>
      </c>
      <c r="X171" s="73">
        <f t="shared" si="34"/>
        <v>0</v>
      </c>
      <c r="Y171" s="73">
        <f t="shared" si="35"/>
        <v>25.637</v>
      </c>
      <c r="Z171" s="73">
        <f t="shared" si="36"/>
        <v>1238.8</v>
      </c>
    </row>
    <row r="172" spans="1:26" hidden="1">
      <c r="A172" s="63">
        <f t="shared" si="37"/>
        <v>37058</v>
      </c>
      <c r="B172" s="65" t="str">
        <f>INDEX('Master Data'!$A$2:$B$8,MATCH(WEEKDAY('RAC V@r Total'!A172,3),'Master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H172" s="73">
        <v>0</v>
      </c>
      <c r="I172" s="73">
        <v>0</v>
      </c>
      <c r="J172" s="73">
        <v>0</v>
      </c>
      <c r="K172" s="73">
        <v>0</v>
      </c>
      <c r="L172" s="73">
        <v>0</v>
      </c>
      <c r="M172" s="73">
        <v>0</v>
      </c>
      <c r="N172" s="73">
        <v>0</v>
      </c>
      <c r="P172" s="73">
        <f t="shared" si="26"/>
        <v>0</v>
      </c>
      <c r="Q172" s="73">
        <f t="shared" si="27"/>
        <v>0</v>
      </c>
      <c r="R172" s="73">
        <f t="shared" si="28"/>
        <v>0</v>
      </c>
      <c r="S172" s="73">
        <f t="shared" si="29"/>
        <v>0</v>
      </c>
      <c r="T172" s="73">
        <f t="shared" si="30"/>
        <v>0</v>
      </c>
      <c r="U172" s="73">
        <f t="shared" si="31"/>
        <v>0</v>
      </c>
      <c r="V172" s="73">
        <f t="shared" si="32"/>
        <v>0</v>
      </c>
      <c r="W172" s="73">
        <f t="shared" si="33"/>
        <v>0</v>
      </c>
      <c r="X172" s="73">
        <f t="shared" si="34"/>
        <v>0</v>
      </c>
      <c r="Y172" s="73">
        <f t="shared" si="35"/>
        <v>0</v>
      </c>
      <c r="Z172" s="73">
        <f t="shared" si="36"/>
        <v>0</v>
      </c>
    </row>
    <row r="173" spans="1:26" hidden="1">
      <c r="A173" s="63">
        <f t="shared" si="37"/>
        <v>37059</v>
      </c>
      <c r="B173" s="65" t="str">
        <f>INDEX('Master Data'!$A$2:$B$8,MATCH(WEEKDAY('RAC V@r Total'!A173,3),'Master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H173" s="73">
        <v>0</v>
      </c>
      <c r="I173" s="73">
        <v>0</v>
      </c>
      <c r="J173" s="73">
        <v>0</v>
      </c>
      <c r="K173" s="73">
        <v>0</v>
      </c>
      <c r="L173" s="73">
        <v>0</v>
      </c>
      <c r="M173" s="73">
        <v>0</v>
      </c>
      <c r="N173" s="73">
        <v>0</v>
      </c>
      <c r="P173" s="73">
        <f t="shared" si="26"/>
        <v>0</v>
      </c>
      <c r="Q173" s="73">
        <f t="shared" si="27"/>
        <v>0</v>
      </c>
      <c r="R173" s="73">
        <f t="shared" si="28"/>
        <v>0</v>
      </c>
      <c r="S173" s="73">
        <f t="shared" si="29"/>
        <v>0</v>
      </c>
      <c r="T173" s="73">
        <f t="shared" si="30"/>
        <v>0</v>
      </c>
      <c r="U173" s="73">
        <f t="shared" si="31"/>
        <v>0</v>
      </c>
      <c r="V173" s="73">
        <f t="shared" si="32"/>
        <v>0</v>
      </c>
      <c r="W173" s="73">
        <f t="shared" si="33"/>
        <v>0</v>
      </c>
      <c r="X173" s="73">
        <f t="shared" si="34"/>
        <v>0</v>
      </c>
      <c r="Y173" s="73">
        <f t="shared" si="35"/>
        <v>0</v>
      </c>
      <c r="Z173" s="73">
        <f t="shared" si="36"/>
        <v>0</v>
      </c>
    </row>
    <row r="174" spans="1:26" hidden="1">
      <c r="A174" s="63">
        <f t="shared" si="37"/>
        <v>37060</v>
      </c>
      <c r="B174" s="65" t="str">
        <f>INDEX('Master Data'!$A$2:$B$8,MATCH(WEEKDAY('RAC V@r Total'!A174,3),'Master Data'!$A$2:$A$8,0),2)</f>
        <v>M</v>
      </c>
      <c r="D174" s="73">
        <v>-823595</v>
      </c>
      <c r="E174" s="73">
        <v>0</v>
      </c>
      <c r="F174" s="73">
        <v>0</v>
      </c>
      <c r="G174" s="73">
        <v>-446735</v>
      </c>
      <c r="H174" s="73">
        <v>-49437</v>
      </c>
      <c r="I174" s="73">
        <v>-823595</v>
      </c>
      <c r="J174" s="73">
        <v>-447478</v>
      </c>
      <c r="K174" s="73">
        <v>-1253582</v>
      </c>
      <c r="L174" s="73">
        <v>0</v>
      </c>
      <c r="M174" s="73">
        <v>-25594</v>
      </c>
      <c r="N174" s="73">
        <v>-1239664</v>
      </c>
      <c r="P174" s="73">
        <f t="shared" si="26"/>
        <v>823.59500000000003</v>
      </c>
      <c r="Q174" s="73">
        <f t="shared" si="27"/>
        <v>0</v>
      </c>
      <c r="R174" s="73">
        <f t="shared" si="28"/>
        <v>0</v>
      </c>
      <c r="S174" s="73">
        <f t="shared" si="29"/>
        <v>446.73500000000001</v>
      </c>
      <c r="T174" s="73">
        <f t="shared" si="30"/>
        <v>49.436999999999998</v>
      </c>
      <c r="U174" s="73">
        <f t="shared" si="31"/>
        <v>823.59500000000003</v>
      </c>
      <c r="V174" s="73">
        <f t="shared" si="32"/>
        <v>447.47800000000001</v>
      </c>
      <c r="W174" s="73">
        <f t="shared" si="33"/>
        <v>1253.5820000000001</v>
      </c>
      <c r="X174" s="73">
        <f t="shared" si="34"/>
        <v>0</v>
      </c>
      <c r="Y174" s="73">
        <f t="shared" si="35"/>
        <v>25.594000000000001</v>
      </c>
      <c r="Z174" s="73">
        <f t="shared" si="36"/>
        <v>1239.664</v>
      </c>
    </row>
    <row r="175" spans="1:26" hidden="1">
      <c r="A175" s="63">
        <f t="shared" si="37"/>
        <v>37061</v>
      </c>
      <c r="B175" s="65" t="str">
        <f>INDEX('Master Data'!$A$2:$B$8,MATCH(WEEKDAY('RAC V@r Total'!A175,3),'Master Data'!$A$2:$A$8,0),2)</f>
        <v>T</v>
      </c>
      <c r="D175" s="73">
        <v>-824024</v>
      </c>
      <c r="E175" s="73">
        <v>0</v>
      </c>
      <c r="F175" s="73">
        <v>0</v>
      </c>
      <c r="G175" s="73">
        <v>-446916</v>
      </c>
      <c r="H175" s="73">
        <v>-49510</v>
      </c>
      <c r="I175" s="73">
        <v>-824024</v>
      </c>
      <c r="J175" s="73">
        <v>-447428</v>
      </c>
      <c r="K175" s="73">
        <v>-1253817</v>
      </c>
      <c r="L175" s="73">
        <v>0</v>
      </c>
      <c r="M175" s="73">
        <v>-25680</v>
      </c>
      <c r="N175" s="73">
        <v>-1240279</v>
      </c>
      <c r="P175" s="73">
        <f t="shared" si="26"/>
        <v>824.024</v>
      </c>
      <c r="Q175" s="73">
        <f t="shared" si="27"/>
        <v>0</v>
      </c>
      <c r="R175" s="73">
        <f t="shared" si="28"/>
        <v>0</v>
      </c>
      <c r="S175" s="73">
        <f t="shared" si="29"/>
        <v>446.916</v>
      </c>
      <c r="T175" s="73">
        <f t="shared" si="30"/>
        <v>49.51</v>
      </c>
      <c r="U175" s="73">
        <f t="shared" si="31"/>
        <v>824.024</v>
      </c>
      <c r="V175" s="73">
        <f t="shared" si="32"/>
        <v>447.428</v>
      </c>
      <c r="W175" s="73">
        <f t="shared" si="33"/>
        <v>1253.817</v>
      </c>
      <c r="X175" s="73">
        <f t="shared" si="34"/>
        <v>0</v>
      </c>
      <c r="Y175" s="73">
        <f t="shared" si="35"/>
        <v>25.68</v>
      </c>
      <c r="Z175" s="73">
        <f t="shared" si="36"/>
        <v>1240.279</v>
      </c>
    </row>
    <row r="176" spans="1:26" hidden="1">
      <c r="A176" s="63">
        <f t="shared" si="37"/>
        <v>37062</v>
      </c>
      <c r="B176" s="65" t="str">
        <f>INDEX('Master Data'!$A$2:$B$8,MATCH(WEEKDAY('RAC V@r Total'!A176,3),'Master Data'!$A$2:$A$8,0),2)</f>
        <v>W</v>
      </c>
      <c r="D176" s="73">
        <v>-824453</v>
      </c>
      <c r="E176" s="73">
        <v>0</v>
      </c>
      <c r="F176" s="73">
        <v>0</v>
      </c>
      <c r="G176" s="73">
        <v>-448467</v>
      </c>
      <c r="H176" s="73">
        <v>-25733</v>
      </c>
      <c r="I176" s="73">
        <v>-824453</v>
      </c>
      <c r="J176" s="73">
        <v>-451680</v>
      </c>
      <c r="K176" s="73">
        <v>-1254783</v>
      </c>
      <c r="L176" s="73">
        <v>0</v>
      </c>
      <c r="M176" s="73">
        <v>-25733</v>
      </c>
      <c r="N176" s="73">
        <v>-1247627</v>
      </c>
      <c r="P176" s="73">
        <f t="shared" si="26"/>
        <v>824.45299999999997</v>
      </c>
      <c r="Q176" s="73">
        <f t="shared" si="27"/>
        <v>0</v>
      </c>
      <c r="R176" s="73">
        <f t="shared" si="28"/>
        <v>0</v>
      </c>
      <c r="S176" s="73">
        <f t="shared" si="29"/>
        <v>448.46699999999998</v>
      </c>
      <c r="T176" s="73">
        <f t="shared" si="30"/>
        <v>25.733000000000001</v>
      </c>
      <c r="U176" s="73">
        <f t="shared" si="31"/>
        <v>824.45299999999997</v>
      </c>
      <c r="V176" s="73">
        <f t="shared" si="32"/>
        <v>451.68</v>
      </c>
      <c r="W176" s="73">
        <f t="shared" si="33"/>
        <v>1254.7829999999999</v>
      </c>
      <c r="X176" s="73">
        <f t="shared" si="34"/>
        <v>0</v>
      </c>
      <c r="Y176" s="73">
        <f t="shared" si="35"/>
        <v>25.733000000000001</v>
      </c>
      <c r="Z176" s="73">
        <f t="shared" si="36"/>
        <v>1247.627</v>
      </c>
    </row>
    <row r="177" spans="1:27" hidden="1">
      <c r="A177" s="63">
        <f t="shared" si="37"/>
        <v>37063</v>
      </c>
      <c r="B177" s="65" t="str">
        <f>INDEX('Master Data'!$A$2:$B$8,MATCH(WEEKDAY('RAC V@r Total'!A177,3),'Master Data'!$A$2:$A$8,0),2)</f>
        <v>Th</v>
      </c>
      <c r="D177" s="73">
        <v>-824882</v>
      </c>
      <c r="E177" s="73">
        <v>0</v>
      </c>
      <c r="F177" s="73">
        <v>0</v>
      </c>
      <c r="G177" s="73">
        <v>-447112</v>
      </c>
      <c r="H177" s="73">
        <v>-25796</v>
      </c>
      <c r="I177" s="73">
        <v>-824882</v>
      </c>
      <c r="J177" s="73">
        <v>-450191</v>
      </c>
      <c r="K177" s="73">
        <v>-1254207</v>
      </c>
      <c r="L177" s="73">
        <v>0</v>
      </c>
      <c r="M177" s="73">
        <v>-25796</v>
      </c>
      <c r="N177" s="73">
        <v>-1247027</v>
      </c>
      <c r="P177" s="73">
        <f t="shared" si="26"/>
        <v>824.88199999999995</v>
      </c>
      <c r="Q177" s="73">
        <f t="shared" si="27"/>
        <v>0</v>
      </c>
      <c r="R177" s="73">
        <f t="shared" si="28"/>
        <v>0</v>
      </c>
      <c r="S177" s="73">
        <f t="shared" si="29"/>
        <v>447.11200000000002</v>
      </c>
      <c r="T177" s="73">
        <f t="shared" si="30"/>
        <v>25.795999999999999</v>
      </c>
      <c r="U177" s="73">
        <f t="shared" si="31"/>
        <v>824.88199999999995</v>
      </c>
      <c r="V177" s="73">
        <f t="shared" si="32"/>
        <v>450.19099999999997</v>
      </c>
      <c r="W177" s="73">
        <f t="shared" si="33"/>
        <v>1254.2070000000001</v>
      </c>
      <c r="X177" s="73">
        <f t="shared" si="34"/>
        <v>0</v>
      </c>
      <c r="Y177" s="73">
        <f t="shared" si="35"/>
        <v>25.795999999999999</v>
      </c>
      <c r="Z177" s="73">
        <f t="shared" si="36"/>
        <v>1247.027</v>
      </c>
    </row>
    <row r="178" spans="1:27" hidden="1">
      <c r="A178" s="63">
        <f t="shared" si="37"/>
        <v>37064</v>
      </c>
      <c r="B178" s="65" t="str">
        <f>INDEX('Master Data'!$A$2:$B$8,MATCH(WEEKDAY('RAC V@r Total'!A178,3),'Master Data'!$A$2:$A$8,0),2)</f>
        <v>F</v>
      </c>
      <c r="D178" s="73">
        <v>-825311</v>
      </c>
      <c r="E178" s="73">
        <v>0</v>
      </c>
      <c r="F178" s="73">
        <v>0</v>
      </c>
      <c r="G178" s="73">
        <v>-446832</v>
      </c>
      <c r="H178" s="73">
        <v>-26216</v>
      </c>
      <c r="I178" s="73">
        <v>-825311</v>
      </c>
      <c r="J178" s="73">
        <v>-449767</v>
      </c>
      <c r="K178" s="73">
        <v>-1254206</v>
      </c>
      <c r="L178" s="73">
        <v>0</v>
      </c>
      <c r="M178" s="73">
        <v>-26216</v>
      </c>
      <c r="N178" s="73">
        <v>-1246435</v>
      </c>
      <c r="P178" s="73">
        <f t="shared" si="26"/>
        <v>825.31100000000004</v>
      </c>
      <c r="Q178" s="73">
        <f t="shared" si="27"/>
        <v>0</v>
      </c>
      <c r="R178" s="73">
        <f t="shared" si="28"/>
        <v>0</v>
      </c>
      <c r="S178" s="73">
        <f t="shared" si="29"/>
        <v>446.83199999999999</v>
      </c>
      <c r="T178" s="73">
        <f t="shared" si="30"/>
        <v>26.216000000000001</v>
      </c>
      <c r="U178" s="73">
        <f t="shared" si="31"/>
        <v>825.31100000000004</v>
      </c>
      <c r="V178" s="73">
        <f t="shared" si="32"/>
        <v>449.767</v>
      </c>
      <c r="W178" s="73">
        <f t="shared" si="33"/>
        <v>1254.2059999999999</v>
      </c>
      <c r="X178" s="73">
        <f t="shared" si="34"/>
        <v>0</v>
      </c>
      <c r="Y178" s="73">
        <f t="shared" si="35"/>
        <v>26.216000000000001</v>
      </c>
      <c r="Z178" s="73">
        <f t="shared" si="36"/>
        <v>1246.4349999999999</v>
      </c>
      <c r="AA178" s="90"/>
    </row>
    <row r="179" spans="1:27" hidden="1">
      <c r="A179" s="63">
        <f t="shared" si="37"/>
        <v>37065</v>
      </c>
      <c r="B179" s="65" t="str">
        <f>INDEX('Master Data'!$A$2:$B$8,MATCH(WEEKDAY('RAC V@r Total'!A179,3),'Master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H179" s="73">
        <v>0</v>
      </c>
      <c r="I179" s="73">
        <v>0</v>
      </c>
      <c r="J179" s="73">
        <v>0</v>
      </c>
      <c r="K179" s="73">
        <v>0</v>
      </c>
      <c r="L179" s="73">
        <v>0</v>
      </c>
      <c r="M179" s="73">
        <v>0</v>
      </c>
      <c r="N179" s="73">
        <v>0</v>
      </c>
      <c r="P179" s="73">
        <f t="shared" si="26"/>
        <v>0</v>
      </c>
      <c r="Q179" s="73">
        <f t="shared" si="27"/>
        <v>0</v>
      </c>
      <c r="R179" s="73">
        <f t="shared" si="28"/>
        <v>0</v>
      </c>
      <c r="S179" s="73">
        <f t="shared" si="29"/>
        <v>0</v>
      </c>
      <c r="T179" s="73">
        <f t="shared" si="30"/>
        <v>0</v>
      </c>
      <c r="U179" s="73">
        <f t="shared" si="31"/>
        <v>0</v>
      </c>
      <c r="V179" s="73">
        <f t="shared" si="32"/>
        <v>0</v>
      </c>
      <c r="W179" s="73">
        <f t="shared" si="33"/>
        <v>0</v>
      </c>
      <c r="X179" s="73">
        <f t="shared" si="34"/>
        <v>0</v>
      </c>
      <c r="Y179" s="73">
        <f t="shared" si="35"/>
        <v>0</v>
      </c>
      <c r="Z179" s="73">
        <f t="shared" si="36"/>
        <v>0</v>
      </c>
    </row>
    <row r="180" spans="1:27" hidden="1">
      <c r="A180" s="63">
        <f t="shared" si="37"/>
        <v>37066</v>
      </c>
      <c r="B180" s="65" t="str">
        <f>INDEX('Master Data'!$A$2:$B$8,MATCH(WEEKDAY('RAC V@r Total'!A180,3),'Master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H180" s="73">
        <v>0</v>
      </c>
      <c r="I180" s="73">
        <v>0</v>
      </c>
      <c r="J180" s="73">
        <v>0</v>
      </c>
      <c r="K180" s="73">
        <v>0</v>
      </c>
      <c r="L180" s="73">
        <v>0</v>
      </c>
      <c r="M180" s="73">
        <v>0</v>
      </c>
      <c r="N180" s="73">
        <v>0</v>
      </c>
      <c r="P180" s="73">
        <f t="shared" si="26"/>
        <v>0</v>
      </c>
      <c r="Q180" s="73">
        <f t="shared" si="27"/>
        <v>0</v>
      </c>
      <c r="R180" s="73">
        <f t="shared" si="28"/>
        <v>0</v>
      </c>
      <c r="S180" s="73">
        <f t="shared" si="29"/>
        <v>0</v>
      </c>
      <c r="T180" s="73">
        <f t="shared" si="30"/>
        <v>0</v>
      </c>
      <c r="U180" s="73">
        <f t="shared" si="31"/>
        <v>0</v>
      </c>
      <c r="V180" s="73">
        <f t="shared" si="32"/>
        <v>0</v>
      </c>
      <c r="W180" s="73">
        <f t="shared" si="33"/>
        <v>0</v>
      </c>
      <c r="X180" s="73">
        <f t="shared" si="34"/>
        <v>0</v>
      </c>
      <c r="Y180" s="73">
        <f t="shared" si="35"/>
        <v>0</v>
      </c>
      <c r="Z180" s="73">
        <f t="shared" si="36"/>
        <v>0</v>
      </c>
    </row>
    <row r="181" spans="1:27" hidden="1">
      <c r="A181" s="63">
        <f t="shared" si="37"/>
        <v>37067</v>
      </c>
      <c r="B181" s="65" t="str">
        <f>INDEX('Master Data'!$A$2:$B$8,MATCH(WEEKDAY('RAC V@r Total'!A181,3),'Master Data'!$A$2:$A$8,0),2)</f>
        <v>M</v>
      </c>
      <c r="D181" s="73">
        <v>-826692</v>
      </c>
      <c r="E181" s="73">
        <v>0</v>
      </c>
      <c r="F181" s="73">
        <v>0</v>
      </c>
      <c r="G181" s="73">
        <v>-446630</v>
      </c>
      <c r="H181" s="73">
        <v>-26299</v>
      </c>
      <c r="I181" s="73">
        <v>-826692</v>
      </c>
      <c r="J181" s="73">
        <v>-450056</v>
      </c>
      <c r="K181" s="73">
        <v>-1254657</v>
      </c>
      <c r="L181" s="73">
        <v>0</v>
      </c>
      <c r="M181" s="73">
        <v>-26299</v>
      </c>
      <c r="N181" s="73">
        <v>-1246951</v>
      </c>
      <c r="P181" s="73">
        <f t="shared" si="26"/>
        <v>826.69200000000001</v>
      </c>
      <c r="Q181" s="73">
        <f t="shared" si="27"/>
        <v>0</v>
      </c>
      <c r="R181" s="73">
        <f t="shared" si="28"/>
        <v>0</v>
      </c>
      <c r="S181" s="73">
        <f t="shared" si="29"/>
        <v>446.63</v>
      </c>
      <c r="T181" s="73">
        <f t="shared" si="30"/>
        <v>26.298999999999999</v>
      </c>
      <c r="U181" s="73">
        <f t="shared" si="31"/>
        <v>826.69200000000001</v>
      </c>
      <c r="V181" s="73">
        <f t="shared" si="32"/>
        <v>450.05599999999998</v>
      </c>
      <c r="W181" s="73">
        <f t="shared" si="33"/>
        <v>1254.6569999999999</v>
      </c>
      <c r="X181" s="73">
        <f t="shared" si="34"/>
        <v>0</v>
      </c>
      <c r="Y181" s="73">
        <f t="shared" si="35"/>
        <v>26.298999999999999</v>
      </c>
      <c r="Z181" s="73">
        <f t="shared" si="36"/>
        <v>1246.951</v>
      </c>
    </row>
    <row r="182" spans="1:27" hidden="1">
      <c r="A182" s="63">
        <f t="shared" si="37"/>
        <v>37068</v>
      </c>
      <c r="B182" s="65" t="str">
        <f>INDEX('Master Data'!$A$2:$B$8,MATCH(WEEKDAY('RAC V@r Total'!A182,3),'Master Data'!$A$2:$A$8,0),2)</f>
        <v>T</v>
      </c>
      <c r="D182" s="73">
        <v>-827156</v>
      </c>
      <c r="E182" s="73">
        <v>0</v>
      </c>
      <c r="F182" s="73">
        <v>0</v>
      </c>
      <c r="G182" s="73">
        <v>-446292</v>
      </c>
      <c r="H182" s="73">
        <v>-26158</v>
      </c>
      <c r="I182" s="73">
        <v>-827156</v>
      </c>
      <c r="J182" s="73">
        <v>-449960</v>
      </c>
      <c r="K182" s="73">
        <v>-1254716</v>
      </c>
      <c r="L182" s="73">
        <v>0</v>
      </c>
      <c r="M182" s="73">
        <v>-26158</v>
      </c>
      <c r="N182" s="73">
        <v>-1247086</v>
      </c>
      <c r="P182" s="73">
        <f t="shared" si="26"/>
        <v>827.15599999999995</v>
      </c>
      <c r="Q182" s="73">
        <f t="shared" si="27"/>
        <v>0</v>
      </c>
      <c r="R182" s="73">
        <f t="shared" si="28"/>
        <v>0</v>
      </c>
      <c r="S182" s="73">
        <f t="shared" si="29"/>
        <v>446.29199999999997</v>
      </c>
      <c r="T182" s="73">
        <f t="shared" si="30"/>
        <v>26.158000000000001</v>
      </c>
      <c r="U182" s="73">
        <f t="shared" si="31"/>
        <v>827.15599999999995</v>
      </c>
      <c r="V182" s="73">
        <f t="shared" si="32"/>
        <v>449.96</v>
      </c>
      <c r="W182" s="73">
        <f t="shared" si="33"/>
        <v>1254.7159999999999</v>
      </c>
      <c r="X182" s="73">
        <f t="shared" si="34"/>
        <v>0</v>
      </c>
      <c r="Y182" s="73">
        <f t="shared" si="35"/>
        <v>26.158000000000001</v>
      </c>
      <c r="Z182" s="73">
        <f t="shared" si="36"/>
        <v>1247.086</v>
      </c>
    </row>
    <row r="183" spans="1:27" hidden="1">
      <c r="A183" s="63">
        <f t="shared" si="37"/>
        <v>37069</v>
      </c>
      <c r="B183" s="65" t="str">
        <f>INDEX('Master Data'!$A$2:$B$8,MATCH(WEEKDAY('RAC V@r Total'!A183,3),'Master Data'!$A$2:$A$8,0),2)</f>
        <v>W</v>
      </c>
      <c r="D183" s="73">
        <v>-827620</v>
      </c>
      <c r="E183" s="73">
        <v>0</v>
      </c>
      <c r="F183" s="73">
        <v>0</v>
      </c>
      <c r="G183" s="73">
        <v>-445310</v>
      </c>
      <c r="H183" s="73">
        <v>-26076</v>
      </c>
      <c r="I183" s="73">
        <v>-827620</v>
      </c>
      <c r="J183" s="73">
        <v>-449116</v>
      </c>
      <c r="K183" s="73">
        <v>-1254443</v>
      </c>
      <c r="L183" s="73">
        <v>0</v>
      </c>
      <c r="M183" s="73">
        <v>-26076</v>
      </c>
      <c r="N183" s="73">
        <v>-1246857</v>
      </c>
      <c r="P183" s="73">
        <f t="shared" si="26"/>
        <v>827.62</v>
      </c>
      <c r="Q183" s="73">
        <f t="shared" si="27"/>
        <v>0</v>
      </c>
      <c r="R183" s="73">
        <f t="shared" si="28"/>
        <v>0</v>
      </c>
      <c r="S183" s="73">
        <f t="shared" si="29"/>
        <v>445.31</v>
      </c>
      <c r="T183" s="73">
        <f t="shared" si="30"/>
        <v>26.076000000000001</v>
      </c>
      <c r="U183" s="73">
        <f t="shared" si="31"/>
        <v>827.62</v>
      </c>
      <c r="V183" s="73">
        <f t="shared" si="32"/>
        <v>449.11599999999999</v>
      </c>
      <c r="W183" s="73">
        <f t="shared" si="33"/>
        <v>1254.443</v>
      </c>
      <c r="X183" s="73">
        <f t="shared" si="34"/>
        <v>0</v>
      </c>
      <c r="Y183" s="73">
        <f t="shared" si="35"/>
        <v>26.076000000000001</v>
      </c>
      <c r="Z183" s="73">
        <f t="shared" si="36"/>
        <v>1246.857</v>
      </c>
    </row>
    <row r="184" spans="1:27" hidden="1">
      <c r="A184" s="63">
        <f t="shared" si="37"/>
        <v>37070</v>
      </c>
      <c r="B184" s="65" t="str">
        <f>INDEX('Master Data'!$A$2:$B$8,MATCH(WEEKDAY('RAC V@r Total'!A184,3),'Master Data'!$A$2:$A$8,0),2)</f>
        <v>Th</v>
      </c>
      <c r="D184" s="73">
        <v>-828084</v>
      </c>
      <c r="E184" s="73">
        <v>0</v>
      </c>
      <c r="F184" s="73">
        <v>0</v>
      </c>
      <c r="G184" s="73">
        <v>-444435</v>
      </c>
      <c r="H184" s="73">
        <v>-25981</v>
      </c>
      <c r="I184" s="73">
        <v>-828084</v>
      </c>
      <c r="J184" s="73">
        <v>-448397</v>
      </c>
      <c r="K184" s="73">
        <v>-1254222</v>
      </c>
      <c r="L184" s="73">
        <v>0</v>
      </c>
      <c r="M184" s="73">
        <v>-25981</v>
      </c>
      <c r="N184" s="73">
        <v>-1246680</v>
      </c>
      <c r="P184" s="73">
        <f t="shared" si="26"/>
        <v>828.08399999999995</v>
      </c>
      <c r="Q184" s="73">
        <f t="shared" si="27"/>
        <v>0</v>
      </c>
      <c r="R184" s="73">
        <f t="shared" si="28"/>
        <v>0</v>
      </c>
      <c r="S184" s="73">
        <f t="shared" si="29"/>
        <v>444.435</v>
      </c>
      <c r="T184" s="73">
        <f t="shared" si="30"/>
        <v>25.981000000000002</v>
      </c>
      <c r="U184" s="73">
        <f t="shared" si="31"/>
        <v>828.08399999999995</v>
      </c>
      <c r="V184" s="73">
        <f t="shared" si="32"/>
        <v>448.39699999999999</v>
      </c>
      <c r="W184" s="73">
        <f t="shared" si="33"/>
        <v>1254.222</v>
      </c>
      <c r="X184" s="73">
        <f t="shared" si="34"/>
        <v>0</v>
      </c>
      <c r="Y184" s="73">
        <f t="shared" si="35"/>
        <v>25.981000000000002</v>
      </c>
      <c r="Z184" s="73">
        <f t="shared" si="36"/>
        <v>1246.68</v>
      </c>
    </row>
    <row r="185" spans="1:27" hidden="1">
      <c r="A185" s="63">
        <f t="shared" si="37"/>
        <v>37071</v>
      </c>
      <c r="B185" s="65" t="str">
        <f>INDEX('Master Data'!$A$2:$B$8,MATCH(WEEKDAY('RAC V@r Total'!A185,3),'Master Data'!$A$2:$A$8,0),2)</f>
        <v>F</v>
      </c>
      <c r="D185" s="73">
        <v>-725207</v>
      </c>
      <c r="E185" s="73">
        <v>0</v>
      </c>
      <c r="F185" s="73">
        <v>0</v>
      </c>
      <c r="G185" s="73">
        <v>-442586</v>
      </c>
      <c r="H185" s="73">
        <v>-80109</v>
      </c>
      <c r="I185" s="73">
        <v>-725207</v>
      </c>
      <c r="J185" s="73">
        <v>-450226</v>
      </c>
      <c r="K185" s="73">
        <v>-1120557</v>
      </c>
      <c r="L185" s="73">
        <v>0</v>
      </c>
      <c r="M185" s="73">
        <v>-80109</v>
      </c>
      <c r="N185" s="73">
        <v>-1141283</v>
      </c>
      <c r="P185" s="73">
        <f t="shared" si="26"/>
        <v>725.20699999999999</v>
      </c>
      <c r="Q185" s="73">
        <f t="shared" si="27"/>
        <v>0</v>
      </c>
      <c r="R185" s="73">
        <f t="shared" si="28"/>
        <v>0</v>
      </c>
      <c r="S185" s="73">
        <f t="shared" si="29"/>
        <v>442.58600000000001</v>
      </c>
      <c r="T185" s="73">
        <f t="shared" si="30"/>
        <v>80.108999999999995</v>
      </c>
      <c r="U185" s="73">
        <f t="shared" si="31"/>
        <v>725.20699999999999</v>
      </c>
      <c r="V185" s="73">
        <f t="shared" si="32"/>
        <v>450.226</v>
      </c>
      <c r="W185" s="73">
        <f t="shared" si="33"/>
        <v>1120.557</v>
      </c>
      <c r="X185" s="73">
        <f t="shared" si="34"/>
        <v>0</v>
      </c>
      <c r="Y185" s="73">
        <f t="shared" si="35"/>
        <v>80.108999999999995</v>
      </c>
      <c r="Z185" s="73">
        <f t="shared" si="36"/>
        <v>1141.2829999999999</v>
      </c>
    </row>
    <row r="186" spans="1:27">
      <c r="A186" s="63">
        <f t="shared" si="37"/>
        <v>37072</v>
      </c>
      <c r="B186" s="65" t="str">
        <f>INDEX('Master Data'!$A$2:$B$8,MATCH(WEEKDAY('RAC V@r Total'!A186,3),'Master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H186" s="73">
        <v>0</v>
      </c>
      <c r="I186" s="73">
        <v>0</v>
      </c>
      <c r="J186" s="73">
        <v>0</v>
      </c>
      <c r="K186" s="73">
        <v>0</v>
      </c>
      <c r="L186" s="73">
        <v>0</v>
      </c>
      <c r="M186" s="73">
        <v>0</v>
      </c>
      <c r="N186" s="73">
        <v>0</v>
      </c>
      <c r="P186" s="73">
        <f t="shared" si="26"/>
        <v>0</v>
      </c>
      <c r="Q186" s="73">
        <f t="shared" si="27"/>
        <v>0</v>
      </c>
      <c r="R186" s="73">
        <f t="shared" si="28"/>
        <v>0</v>
      </c>
      <c r="S186" s="73">
        <f t="shared" si="29"/>
        <v>0</v>
      </c>
      <c r="T186" s="73">
        <f t="shared" si="30"/>
        <v>0</v>
      </c>
      <c r="U186" s="73">
        <f t="shared" si="31"/>
        <v>0</v>
      </c>
      <c r="V186" s="73">
        <f t="shared" si="32"/>
        <v>0</v>
      </c>
      <c r="W186" s="73">
        <f t="shared" si="33"/>
        <v>0</v>
      </c>
      <c r="X186" s="73">
        <f t="shared" si="34"/>
        <v>0</v>
      </c>
      <c r="Y186" s="73">
        <f t="shared" si="35"/>
        <v>0</v>
      </c>
      <c r="Z186" s="73">
        <f t="shared" si="36"/>
        <v>0</v>
      </c>
    </row>
    <row r="187" spans="1:27" hidden="1">
      <c r="A187" s="63">
        <f t="shared" si="37"/>
        <v>37073</v>
      </c>
      <c r="B187" s="65" t="str">
        <f>INDEX('Master Data'!$A$2:$B$8,MATCH(WEEKDAY('RAC V@r Total'!A187,3),'Master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H187" s="73">
        <v>0</v>
      </c>
      <c r="I187" s="73">
        <v>0</v>
      </c>
      <c r="J187" s="73">
        <v>0</v>
      </c>
      <c r="K187" s="73">
        <v>0</v>
      </c>
      <c r="L187" s="73">
        <v>0</v>
      </c>
      <c r="M187" s="73">
        <v>0</v>
      </c>
      <c r="N187" s="73">
        <v>0</v>
      </c>
      <c r="P187" s="73">
        <f t="shared" si="26"/>
        <v>0</v>
      </c>
      <c r="Q187" s="73">
        <f t="shared" si="27"/>
        <v>0</v>
      </c>
      <c r="R187" s="73">
        <f t="shared" si="28"/>
        <v>0</v>
      </c>
      <c r="S187" s="73">
        <f t="shared" si="29"/>
        <v>0</v>
      </c>
      <c r="T187" s="73">
        <f t="shared" si="30"/>
        <v>0</v>
      </c>
      <c r="U187" s="73">
        <f t="shared" si="31"/>
        <v>0</v>
      </c>
      <c r="V187" s="73">
        <f t="shared" si="32"/>
        <v>0</v>
      </c>
      <c r="W187" s="73">
        <f t="shared" si="33"/>
        <v>0</v>
      </c>
      <c r="X187" s="73">
        <f t="shared" si="34"/>
        <v>0</v>
      </c>
      <c r="Y187" s="73">
        <f t="shared" si="35"/>
        <v>0</v>
      </c>
      <c r="Z187" s="73">
        <f t="shared" si="36"/>
        <v>0</v>
      </c>
    </row>
    <row r="188" spans="1:27" hidden="1">
      <c r="A188" s="63">
        <f t="shared" si="37"/>
        <v>37074</v>
      </c>
      <c r="B188" s="65" t="str">
        <f>INDEX('Master Data'!$A$2:$B$8,MATCH(WEEKDAY('RAC V@r Total'!A188,3),'Master Data'!$A$2:$A$8,0),2)</f>
        <v>M</v>
      </c>
      <c r="D188" s="73">
        <v>-717765</v>
      </c>
      <c r="E188" s="73">
        <v>0</v>
      </c>
      <c r="F188" s="73">
        <v>0</v>
      </c>
      <c r="G188" s="73">
        <v>-437123</v>
      </c>
      <c r="H188" s="73">
        <v>-63134</v>
      </c>
      <c r="I188" s="73">
        <v>-717765</v>
      </c>
      <c r="J188" s="73">
        <v>-438729</v>
      </c>
      <c r="K188" s="73">
        <v>-1122206</v>
      </c>
      <c r="L188" s="73">
        <v>0</v>
      </c>
      <c r="M188" s="73">
        <v>-63134</v>
      </c>
      <c r="N188" s="73">
        <v>-1107993</v>
      </c>
      <c r="P188" s="73">
        <f t="shared" si="26"/>
        <v>717.76499999999999</v>
      </c>
      <c r="Q188" s="73">
        <f t="shared" si="27"/>
        <v>0</v>
      </c>
      <c r="R188" s="73">
        <f t="shared" si="28"/>
        <v>0</v>
      </c>
      <c r="S188" s="73">
        <f t="shared" si="29"/>
        <v>437.12299999999999</v>
      </c>
      <c r="T188" s="73">
        <f t="shared" si="30"/>
        <v>63.134</v>
      </c>
      <c r="U188" s="73">
        <f t="shared" si="31"/>
        <v>717.76499999999999</v>
      </c>
      <c r="V188" s="73">
        <f t="shared" si="32"/>
        <v>438.72899999999998</v>
      </c>
      <c r="W188" s="73">
        <f t="shared" si="33"/>
        <v>1122.2059999999999</v>
      </c>
      <c r="X188" s="73">
        <f t="shared" si="34"/>
        <v>0</v>
      </c>
      <c r="Y188" s="73">
        <f t="shared" si="35"/>
        <v>63.134</v>
      </c>
      <c r="Z188" s="73">
        <f t="shared" si="36"/>
        <v>1107.9929999999999</v>
      </c>
    </row>
    <row r="189" spans="1:27" hidden="1">
      <c r="A189" s="63">
        <f t="shared" si="37"/>
        <v>37075</v>
      </c>
      <c r="B189" s="65" t="str">
        <f>INDEX('Master Data'!$A$2:$B$8,MATCH(WEEKDAY('RAC V@r Total'!A189,3),'Master Data'!$A$2:$A$8,0),2)</f>
        <v>T</v>
      </c>
      <c r="D189" s="73">
        <v>-718192</v>
      </c>
      <c r="E189" s="73">
        <v>0</v>
      </c>
      <c r="F189" s="73">
        <v>0</v>
      </c>
      <c r="G189" s="73">
        <v>-437559</v>
      </c>
      <c r="H189" s="73">
        <v>-62979</v>
      </c>
      <c r="I189" s="73">
        <v>-718192</v>
      </c>
      <c r="J189" s="73">
        <v>-439572</v>
      </c>
      <c r="K189" s="73">
        <v>-1123148</v>
      </c>
      <c r="L189" s="73">
        <v>0</v>
      </c>
      <c r="M189" s="73">
        <v>-62979</v>
      </c>
      <c r="N189" s="73">
        <v>-1109058</v>
      </c>
      <c r="P189" s="73">
        <f t="shared" si="26"/>
        <v>718.19200000000001</v>
      </c>
      <c r="Q189" s="73">
        <f t="shared" si="27"/>
        <v>0</v>
      </c>
      <c r="R189" s="73">
        <f t="shared" si="28"/>
        <v>0</v>
      </c>
      <c r="S189" s="73">
        <f t="shared" si="29"/>
        <v>437.55900000000003</v>
      </c>
      <c r="T189" s="73">
        <f t="shared" si="30"/>
        <v>62.978999999999999</v>
      </c>
      <c r="U189" s="73">
        <f t="shared" si="31"/>
        <v>718.19200000000001</v>
      </c>
      <c r="V189" s="73">
        <f t="shared" si="32"/>
        <v>439.572</v>
      </c>
      <c r="W189" s="73">
        <f t="shared" si="33"/>
        <v>1123.1479999999999</v>
      </c>
      <c r="X189" s="73">
        <f t="shared" si="34"/>
        <v>0</v>
      </c>
      <c r="Y189" s="73">
        <f t="shared" si="35"/>
        <v>62.978999999999999</v>
      </c>
      <c r="Z189" s="73">
        <f t="shared" si="36"/>
        <v>1109.058</v>
      </c>
    </row>
    <row r="190" spans="1:27" hidden="1">
      <c r="A190" s="63">
        <f t="shared" si="37"/>
        <v>37076</v>
      </c>
      <c r="B190" s="65" t="str">
        <f>INDEX('Master Data'!$A$2:$B$8,MATCH(WEEKDAY('RAC V@r Total'!A190,3),'Master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H190" s="73">
        <v>0</v>
      </c>
      <c r="I190" s="73">
        <v>0</v>
      </c>
      <c r="J190" s="73">
        <v>0</v>
      </c>
      <c r="K190" s="73">
        <v>0</v>
      </c>
      <c r="L190" s="73">
        <v>0</v>
      </c>
      <c r="M190" s="73">
        <v>0</v>
      </c>
      <c r="N190" s="73">
        <v>0</v>
      </c>
      <c r="P190" s="73">
        <f t="shared" si="26"/>
        <v>0</v>
      </c>
      <c r="Q190" s="73">
        <f t="shared" si="27"/>
        <v>0</v>
      </c>
      <c r="R190" s="73">
        <f t="shared" si="28"/>
        <v>0</v>
      </c>
      <c r="S190" s="73">
        <f t="shared" si="29"/>
        <v>0</v>
      </c>
      <c r="T190" s="73">
        <f t="shared" si="30"/>
        <v>0</v>
      </c>
      <c r="U190" s="73">
        <f t="shared" si="31"/>
        <v>0</v>
      </c>
      <c r="V190" s="73">
        <f t="shared" si="32"/>
        <v>0</v>
      </c>
      <c r="W190" s="73">
        <f t="shared" si="33"/>
        <v>0</v>
      </c>
      <c r="X190" s="73">
        <f t="shared" si="34"/>
        <v>0</v>
      </c>
      <c r="Y190" s="73">
        <f t="shared" si="35"/>
        <v>0</v>
      </c>
      <c r="Z190" s="73">
        <f t="shared" si="36"/>
        <v>0</v>
      </c>
    </row>
    <row r="191" spans="1:27" hidden="1">
      <c r="A191" s="63">
        <f t="shared" si="37"/>
        <v>37077</v>
      </c>
      <c r="B191" s="65" t="str">
        <f>INDEX('Master Data'!$A$2:$B$8,MATCH(WEEKDAY('RAC V@r Total'!A191,3),'Master Data'!$A$2:$A$8,0),2)</f>
        <v>Th</v>
      </c>
      <c r="D191" s="73">
        <v>-614001</v>
      </c>
      <c r="E191" s="73">
        <v>0</v>
      </c>
      <c r="F191" s="73">
        <v>0</v>
      </c>
      <c r="G191" s="73">
        <v>-437509</v>
      </c>
      <c r="H191" s="73">
        <v>-62942</v>
      </c>
      <c r="I191" s="73">
        <v>-614001</v>
      </c>
      <c r="J191" s="73">
        <v>-439706</v>
      </c>
      <c r="K191" s="73">
        <v>-1015819</v>
      </c>
      <c r="L191" s="73">
        <v>0</v>
      </c>
      <c r="M191" s="73">
        <v>-62942</v>
      </c>
      <c r="N191" s="73">
        <v>-1013484</v>
      </c>
      <c r="P191" s="73">
        <f t="shared" si="26"/>
        <v>614.00099999999998</v>
      </c>
      <c r="Q191" s="73">
        <f t="shared" si="27"/>
        <v>0</v>
      </c>
      <c r="R191" s="73">
        <f t="shared" si="28"/>
        <v>0</v>
      </c>
      <c r="S191" s="73">
        <f t="shared" si="29"/>
        <v>437.50900000000001</v>
      </c>
      <c r="T191" s="73">
        <f t="shared" si="30"/>
        <v>62.942</v>
      </c>
      <c r="U191" s="73">
        <f t="shared" si="31"/>
        <v>614.00099999999998</v>
      </c>
      <c r="V191" s="73">
        <f t="shared" si="32"/>
        <v>439.70600000000002</v>
      </c>
      <c r="W191" s="73">
        <f t="shared" si="33"/>
        <v>1015.819</v>
      </c>
      <c r="X191" s="73">
        <f t="shared" si="34"/>
        <v>0</v>
      </c>
      <c r="Y191" s="73">
        <f t="shared" si="35"/>
        <v>62.942</v>
      </c>
      <c r="Z191" s="73">
        <f t="shared" si="36"/>
        <v>1013.484</v>
      </c>
    </row>
    <row r="192" spans="1:27" hidden="1">
      <c r="A192" s="63">
        <f t="shared" si="37"/>
        <v>37078</v>
      </c>
      <c r="B192" s="65" t="str">
        <f>INDEX('Master Data'!$A$2:$B$8,MATCH(WEEKDAY('RAC V@r Total'!A192,3),'Master Data'!$A$2:$A$8,0),2)</f>
        <v>F</v>
      </c>
      <c r="D192" s="73">
        <v>-614301</v>
      </c>
      <c r="E192" s="73">
        <v>0</v>
      </c>
      <c r="F192" s="73">
        <v>0</v>
      </c>
      <c r="G192" s="73">
        <v>-437415</v>
      </c>
      <c r="H192" s="73">
        <v>-63223</v>
      </c>
      <c r="I192" s="73">
        <v>-614301</v>
      </c>
      <c r="J192" s="73">
        <v>-439469</v>
      </c>
      <c r="K192" s="73">
        <v>-1016095</v>
      </c>
      <c r="L192" s="73">
        <v>0</v>
      </c>
      <c r="M192" s="73">
        <v>-63223</v>
      </c>
      <c r="N192" s="73">
        <v>-1013745</v>
      </c>
      <c r="P192" s="73">
        <f t="shared" si="26"/>
        <v>614.30100000000004</v>
      </c>
      <c r="Q192" s="73">
        <f t="shared" si="27"/>
        <v>0</v>
      </c>
      <c r="R192" s="73">
        <f t="shared" si="28"/>
        <v>0</v>
      </c>
      <c r="S192" s="73">
        <f t="shared" si="29"/>
        <v>437.41500000000002</v>
      </c>
      <c r="T192" s="73">
        <f t="shared" si="30"/>
        <v>63.222999999999999</v>
      </c>
      <c r="U192" s="73">
        <f t="shared" si="31"/>
        <v>614.30100000000004</v>
      </c>
      <c r="V192" s="73">
        <f t="shared" si="32"/>
        <v>439.46899999999999</v>
      </c>
      <c r="W192" s="73">
        <f t="shared" si="33"/>
        <v>1016.095</v>
      </c>
      <c r="X192" s="73">
        <f t="shared" si="34"/>
        <v>0</v>
      </c>
      <c r="Y192" s="73">
        <f t="shared" si="35"/>
        <v>63.222999999999999</v>
      </c>
      <c r="Z192" s="73">
        <f t="shared" si="36"/>
        <v>1013.745</v>
      </c>
    </row>
    <row r="193" spans="1:26" hidden="1">
      <c r="A193" s="63">
        <f t="shared" si="37"/>
        <v>37079</v>
      </c>
      <c r="B193" s="65" t="str">
        <f>INDEX('Master Data'!$A$2:$B$8,MATCH(WEEKDAY('RAC V@r Total'!A193,3),'Master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H193" s="73">
        <v>0</v>
      </c>
      <c r="I193" s="73">
        <v>0</v>
      </c>
      <c r="J193" s="73">
        <v>0</v>
      </c>
      <c r="K193" s="73">
        <v>0</v>
      </c>
      <c r="L193" s="73">
        <v>0</v>
      </c>
      <c r="M193" s="73">
        <v>0</v>
      </c>
      <c r="N193" s="73">
        <v>0</v>
      </c>
      <c r="P193" s="73">
        <f t="shared" si="26"/>
        <v>0</v>
      </c>
      <c r="Q193" s="73">
        <f t="shared" si="27"/>
        <v>0</v>
      </c>
      <c r="R193" s="73">
        <f t="shared" si="28"/>
        <v>0</v>
      </c>
      <c r="S193" s="73">
        <f t="shared" si="29"/>
        <v>0</v>
      </c>
      <c r="T193" s="73">
        <f t="shared" si="30"/>
        <v>0</v>
      </c>
      <c r="U193" s="73">
        <f t="shared" si="31"/>
        <v>0</v>
      </c>
      <c r="V193" s="73">
        <f t="shared" si="32"/>
        <v>0</v>
      </c>
      <c r="W193" s="73">
        <f t="shared" si="33"/>
        <v>0</v>
      </c>
      <c r="X193" s="73">
        <f t="shared" si="34"/>
        <v>0</v>
      </c>
      <c r="Y193" s="73">
        <f t="shared" si="35"/>
        <v>0</v>
      </c>
      <c r="Z193" s="73">
        <f t="shared" si="36"/>
        <v>0</v>
      </c>
    </row>
    <row r="194" spans="1:26" hidden="1">
      <c r="A194" s="63">
        <f t="shared" si="37"/>
        <v>37080</v>
      </c>
      <c r="B194" s="65" t="str">
        <f>INDEX('Master Data'!$A$2:$B$8,MATCH(WEEKDAY('RAC V@r Total'!A194,3),'Master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H194" s="73">
        <v>0</v>
      </c>
      <c r="I194" s="73">
        <v>0</v>
      </c>
      <c r="J194" s="73">
        <v>0</v>
      </c>
      <c r="K194" s="73">
        <v>0</v>
      </c>
      <c r="L194" s="73">
        <v>0</v>
      </c>
      <c r="M194" s="73">
        <v>0</v>
      </c>
      <c r="N194" s="73">
        <v>0</v>
      </c>
      <c r="P194" s="73">
        <f t="shared" si="26"/>
        <v>0</v>
      </c>
      <c r="Q194" s="73">
        <f t="shared" si="27"/>
        <v>0</v>
      </c>
      <c r="R194" s="73">
        <f t="shared" si="28"/>
        <v>0</v>
      </c>
      <c r="S194" s="73">
        <f t="shared" si="29"/>
        <v>0</v>
      </c>
      <c r="T194" s="73">
        <f t="shared" si="30"/>
        <v>0</v>
      </c>
      <c r="U194" s="73">
        <f t="shared" si="31"/>
        <v>0</v>
      </c>
      <c r="V194" s="73">
        <f t="shared" si="32"/>
        <v>0</v>
      </c>
      <c r="W194" s="73">
        <f t="shared" si="33"/>
        <v>0</v>
      </c>
      <c r="X194" s="73">
        <f t="shared" si="34"/>
        <v>0</v>
      </c>
      <c r="Y194" s="73">
        <f t="shared" si="35"/>
        <v>0</v>
      </c>
      <c r="Z194" s="73">
        <f t="shared" si="36"/>
        <v>0</v>
      </c>
    </row>
    <row r="195" spans="1:26" hidden="1">
      <c r="A195" s="63">
        <f t="shared" si="37"/>
        <v>37081</v>
      </c>
      <c r="B195" s="65" t="str">
        <f>INDEX('Master Data'!$A$2:$B$8,MATCH(WEEKDAY('RAC V@r Total'!A195,3),'Master Data'!$A$2:$A$8,0),2)</f>
        <v>M</v>
      </c>
      <c r="D195" s="73">
        <v>-615201</v>
      </c>
      <c r="E195" s="73">
        <v>0</v>
      </c>
      <c r="F195" s="73">
        <v>0</v>
      </c>
      <c r="G195" s="73">
        <v>-438176</v>
      </c>
      <c r="H195" s="73">
        <v>-63301</v>
      </c>
      <c r="I195" s="73">
        <v>-615201</v>
      </c>
      <c r="J195" s="73">
        <v>-440935</v>
      </c>
      <c r="K195" s="73">
        <v>-1018514</v>
      </c>
      <c r="L195" s="73">
        <v>0</v>
      </c>
      <c r="M195" s="73">
        <v>-63301</v>
      </c>
      <c r="N195" s="73">
        <v>-1015696</v>
      </c>
      <c r="P195" s="73">
        <f t="shared" si="26"/>
        <v>615.20100000000002</v>
      </c>
      <c r="Q195" s="73">
        <f t="shared" si="27"/>
        <v>0</v>
      </c>
      <c r="R195" s="73">
        <f t="shared" si="28"/>
        <v>0</v>
      </c>
      <c r="S195" s="73">
        <f t="shared" si="29"/>
        <v>438.17599999999999</v>
      </c>
      <c r="T195" s="73">
        <f t="shared" si="30"/>
        <v>63.301000000000002</v>
      </c>
      <c r="U195" s="73">
        <f t="shared" si="31"/>
        <v>615.20100000000002</v>
      </c>
      <c r="V195" s="73">
        <f t="shared" si="32"/>
        <v>440.935</v>
      </c>
      <c r="W195" s="73">
        <f t="shared" si="33"/>
        <v>1018.514</v>
      </c>
      <c r="X195" s="73">
        <f t="shared" si="34"/>
        <v>0</v>
      </c>
      <c r="Y195" s="73">
        <f t="shared" si="35"/>
        <v>63.301000000000002</v>
      </c>
      <c r="Z195" s="73">
        <f t="shared" si="36"/>
        <v>1015.696</v>
      </c>
    </row>
    <row r="196" spans="1:26" hidden="1">
      <c r="A196" s="63">
        <f t="shared" si="37"/>
        <v>37082</v>
      </c>
      <c r="B196" s="65" t="str">
        <f>INDEX('Master Data'!$A$2:$B$8,MATCH(WEEKDAY('RAC V@r Total'!A196,3),'Master Data'!$A$2:$A$8,0),2)</f>
        <v>T</v>
      </c>
      <c r="D196" s="73">
        <v>-594171</v>
      </c>
      <c r="E196" s="73">
        <v>0</v>
      </c>
      <c r="F196" s="73">
        <v>0</v>
      </c>
      <c r="G196" s="73">
        <v>-433797</v>
      </c>
      <c r="H196" s="73">
        <v>-61688</v>
      </c>
      <c r="I196" s="73">
        <v>-594171</v>
      </c>
      <c r="J196" s="73">
        <v>-441110</v>
      </c>
      <c r="K196" s="73">
        <v>-997377</v>
      </c>
      <c r="L196" s="73">
        <v>0</v>
      </c>
      <c r="M196" s="73">
        <v>-61688</v>
      </c>
      <c r="N196" s="73">
        <v>-1007483</v>
      </c>
      <c r="P196" s="73">
        <f t="shared" si="26"/>
        <v>594.17100000000005</v>
      </c>
      <c r="Q196" s="73">
        <f t="shared" si="27"/>
        <v>0</v>
      </c>
      <c r="R196" s="73">
        <f t="shared" si="28"/>
        <v>0</v>
      </c>
      <c r="S196" s="73">
        <f t="shared" si="29"/>
        <v>433.79700000000003</v>
      </c>
      <c r="T196" s="73">
        <f t="shared" si="30"/>
        <v>61.688000000000002</v>
      </c>
      <c r="U196" s="73">
        <f t="shared" si="31"/>
        <v>594.17100000000005</v>
      </c>
      <c r="V196" s="73">
        <f t="shared" si="32"/>
        <v>441.11</v>
      </c>
      <c r="W196" s="73">
        <f t="shared" si="33"/>
        <v>997.37699999999995</v>
      </c>
      <c r="X196" s="73">
        <f t="shared" si="34"/>
        <v>0</v>
      </c>
      <c r="Y196" s="73">
        <f t="shared" si="35"/>
        <v>61.688000000000002</v>
      </c>
      <c r="Z196" s="73">
        <f t="shared" si="36"/>
        <v>1007.4829999999999</v>
      </c>
    </row>
    <row r="197" spans="1:26" hidden="1">
      <c r="A197" s="63">
        <f t="shared" si="37"/>
        <v>37083</v>
      </c>
      <c r="B197" s="65" t="str">
        <f>INDEX('Master Data'!$A$2:$B$8,MATCH(WEEKDAY('RAC V@r Total'!A197,3),'Master Data'!$A$2:$A$8,0),2)</f>
        <v>W</v>
      </c>
      <c r="D197" s="73">
        <v>-594479</v>
      </c>
      <c r="E197" s="73">
        <v>0</v>
      </c>
      <c r="F197" s="73">
        <v>0</v>
      </c>
      <c r="G197" s="73">
        <v>-434173</v>
      </c>
      <c r="H197" s="73">
        <v>-61642.73</v>
      </c>
      <c r="I197" s="73">
        <f>D197</f>
        <v>-594479</v>
      </c>
      <c r="J197" s="73">
        <v>-441380</v>
      </c>
      <c r="K197" s="73">
        <v>-998402</v>
      </c>
      <c r="L197" s="73">
        <v>0</v>
      </c>
      <c r="M197" s="73">
        <f>H197</f>
        <v>-61642.73</v>
      </c>
      <c r="N197" s="73">
        <v>-1008364.84</v>
      </c>
      <c r="P197" s="73">
        <f t="shared" si="26"/>
        <v>594.47900000000004</v>
      </c>
      <c r="Q197" s="73">
        <f t="shared" si="27"/>
        <v>0</v>
      </c>
      <c r="R197" s="73">
        <f t="shared" si="28"/>
        <v>0</v>
      </c>
      <c r="S197" s="73">
        <f t="shared" si="29"/>
        <v>434.173</v>
      </c>
      <c r="T197" s="73">
        <f t="shared" si="30"/>
        <v>61.64273</v>
      </c>
      <c r="U197" s="73">
        <f t="shared" si="31"/>
        <v>594.47900000000004</v>
      </c>
      <c r="V197" s="73">
        <f t="shared" si="32"/>
        <v>441.38</v>
      </c>
      <c r="W197" s="73">
        <f t="shared" si="33"/>
        <v>998.40200000000004</v>
      </c>
      <c r="X197" s="73">
        <f t="shared" si="34"/>
        <v>0</v>
      </c>
      <c r="Y197" s="73">
        <f t="shared" si="35"/>
        <v>61.64273</v>
      </c>
      <c r="Z197" s="73">
        <f t="shared" si="36"/>
        <v>1008.36484</v>
      </c>
    </row>
    <row r="198" spans="1:26" hidden="1">
      <c r="A198" s="63">
        <f t="shared" si="37"/>
        <v>37084</v>
      </c>
      <c r="B198" s="65" t="str">
        <f>INDEX('Master Data'!$A$2:$B$8,MATCH(WEEKDAY('RAC V@r Total'!A198,3),'Master Data'!$A$2:$A$8,0),2)</f>
        <v>Th</v>
      </c>
      <c r="D198" s="73">
        <v>-594787</v>
      </c>
      <c r="E198" s="73">
        <v>0</v>
      </c>
      <c r="F198" s="73">
        <v>0</v>
      </c>
      <c r="G198" s="73">
        <v>-434264</v>
      </c>
      <c r="H198" s="73">
        <v>-61732</v>
      </c>
      <c r="I198" s="73">
        <v>-594787</v>
      </c>
      <c r="J198" s="73">
        <v>-441499</v>
      </c>
      <c r="K198" s="73">
        <v>-998925</v>
      </c>
      <c r="L198" s="73">
        <v>0</v>
      </c>
      <c r="M198" s="73">
        <v>-61732</v>
      </c>
      <c r="N198" s="73">
        <v>-1008859</v>
      </c>
      <c r="P198" s="73">
        <f t="shared" ref="P198:P212" si="38">ABS(D198)/$P$3</f>
        <v>594.78700000000003</v>
      </c>
      <c r="Q198" s="73">
        <f t="shared" ref="Q198:Q212" si="39">ABS(E198)/$P$3</f>
        <v>0</v>
      </c>
      <c r="R198" s="73">
        <f t="shared" ref="R198:R212" si="40">ABS(F198)/$P$3</f>
        <v>0</v>
      </c>
      <c r="S198" s="73">
        <f t="shared" ref="S198:S212" si="41">ABS(G198)/$P$3</f>
        <v>434.26400000000001</v>
      </c>
      <c r="T198" s="73">
        <f t="shared" ref="T198:T212" si="42">ABS(H198)/$P$3</f>
        <v>61.731999999999999</v>
      </c>
      <c r="U198" s="73">
        <f t="shared" ref="U198:U212" si="43">ABS(I198)/$P$3</f>
        <v>594.78700000000003</v>
      </c>
      <c r="V198" s="73">
        <f t="shared" ref="V198:V212" si="44">ABS(J198)/$P$3</f>
        <v>441.49900000000002</v>
      </c>
      <c r="W198" s="73">
        <f t="shared" ref="W198:W212" si="45">ABS(K198)/$P$3</f>
        <v>998.92499999999995</v>
      </c>
      <c r="X198" s="73">
        <f t="shared" ref="X198:X212" si="46">ABS(L198)/$P$3</f>
        <v>0</v>
      </c>
      <c r="Y198" s="73">
        <f t="shared" ref="Y198:Y212" si="47">ABS(M198)/$P$3</f>
        <v>61.731999999999999</v>
      </c>
      <c r="Z198" s="73">
        <f t="shared" ref="Z198:Z212" si="48">ABS(N198)/$P$3</f>
        <v>1008.859</v>
      </c>
    </row>
    <row r="199" spans="1:26" hidden="1">
      <c r="A199" s="63">
        <f t="shared" ref="A199:A262" si="49">A198+1</f>
        <v>37085</v>
      </c>
      <c r="B199" s="65" t="str">
        <f>INDEX('Master Data'!$A$2:$B$8,MATCH(WEEKDAY('RAC V@r Total'!A199,3),'Master Data'!$A$2:$A$8,0),2)</f>
        <v>F</v>
      </c>
      <c r="D199" s="73">
        <v>-882843</v>
      </c>
      <c r="E199" s="73">
        <v>0</v>
      </c>
      <c r="F199" s="73">
        <v>0</v>
      </c>
      <c r="G199" s="73">
        <v>-434069</v>
      </c>
      <c r="H199" s="73">
        <v>-61854</v>
      </c>
      <c r="I199" s="73">
        <v>-882843</v>
      </c>
      <c r="J199" s="73">
        <v>-441397</v>
      </c>
      <c r="K199" s="73">
        <v>-1259795</v>
      </c>
      <c r="L199" s="73">
        <v>0</v>
      </c>
      <c r="M199" s="73">
        <v>-61854</v>
      </c>
      <c r="N199" s="73">
        <v>-1259162</v>
      </c>
      <c r="P199" s="73">
        <f t="shared" si="38"/>
        <v>882.84299999999996</v>
      </c>
      <c r="Q199" s="73">
        <f t="shared" si="39"/>
        <v>0</v>
      </c>
      <c r="R199" s="73">
        <f t="shared" si="40"/>
        <v>0</v>
      </c>
      <c r="S199" s="73">
        <f t="shared" si="41"/>
        <v>434.06900000000002</v>
      </c>
      <c r="T199" s="73">
        <f t="shared" si="42"/>
        <v>61.853999999999999</v>
      </c>
      <c r="U199" s="73">
        <f t="shared" si="43"/>
        <v>882.84299999999996</v>
      </c>
      <c r="V199" s="73">
        <f t="shared" si="44"/>
        <v>441.39699999999999</v>
      </c>
      <c r="W199" s="73">
        <f t="shared" si="45"/>
        <v>1259.7950000000001</v>
      </c>
      <c r="X199" s="73">
        <f t="shared" si="46"/>
        <v>0</v>
      </c>
      <c r="Y199" s="73">
        <f t="shared" si="47"/>
        <v>61.853999999999999</v>
      </c>
      <c r="Z199" s="73">
        <f t="shared" si="48"/>
        <v>1259.162</v>
      </c>
    </row>
    <row r="200" spans="1:26" hidden="1">
      <c r="A200" s="63">
        <f t="shared" si="49"/>
        <v>37086</v>
      </c>
      <c r="B200" s="65" t="str">
        <f>INDEX('Master Data'!$A$2:$B$8,MATCH(WEEKDAY('RAC V@r Total'!A200,3),'Master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H200" s="73">
        <v>0</v>
      </c>
      <c r="I200" s="73">
        <v>0</v>
      </c>
      <c r="J200" s="73">
        <v>0</v>
      </c>
      <c r="K200" s="73">
        <v>0</v>
      </c>
      <c r="L200" s="73">
        <v>0</v>
      </c>
      <c r="M200" s="73">
        <v>0</v>
      </c>
      <c r="N200" s="73">
        <v>0</v>
      </c>
      <c r="P200" s="73">
        <f t="shared" si="38"/>
        <v>0</v>
      </c>
      <c r="Q200" s="73">
        <f t="shared" si="39"/>
        <v>0</v>
      </c>
      <c r="R200" s="73">
        <f t="shared" si="40"/>
        <v>0</v>
      </c>
      <c r="S200" s="73">
        <f t="shared" si="41"/>
        <v>0</v>
      </c>
      <c r="T200" s="73">
        <f t="shared" si="42"/>
        <v>0</v>
      </c>
      <c r="U200" s="73">
        <f t="shared" si="43"/>
        <v>0</v>
      </c>
      <c r="V200" s="73">
        <f t="shared" si="44"/>
        <v>0</v>
      </c>
      <c r="W200" s="73">
        <f t="shared" si="45"/>
        <v>0</v>
      </c>
      <c r="X200" s="73">
        <f t="shared" si="46"/>
        <v>0</v>
      </c>
      <c r="Y200" s="73">
        <f t="shared" si="47"/>
        <v>0</v>
      </c>
      <c r="Z200" s="73">
        <f t="shared" si="48"/>
        <v>0</v>
      </c>
    </row>
    <row r="201" spans="1:26" hidden="1">
      <c r="A201" s="63">
        <f t="shared" si="49"/>
        <v>37087</v>
      </c>
      <c r="B201" s="65" t="str">
        <f>INDEX('Master Data'!$A$2:$B$8,MATCH(WEEKDAY('RAC V@r Total'!A201,3),'Master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H201" s="73">
        <v>0</v>
      </c>
      <c r="I201" s="73">
        <v>0</v>
      </c>
      <c r="J201" s="73">
        <v>0</v>
      </c>
      <c r="K201" s="73">
        <v>0</v>
      </c>
      <c r="L201" s="73">
        <v>0</v>
      </c>
      <c r="M201" s="73">
        <v>0</v>
      </c>
      <c r="N201" s="73">
        <v>0</v>
      </c>
      <c r="P201" s="73">
        <f t="shared" si="38"/>
        <v>0</v>
      </c>
      <c r="Q201" s="73">
        <f t="shared" si="39"/>
        <v>0</v>
      </c>
      <c r="R201" s="73">
        <f t="shared" si="40"/>
        <v>0</v>
      </c>
      <c r="S201" s="73">
        <f t="shared" si="41"/>
        <v>0</v>
      </c>
      <c r="T201" s="73">
        <f t="shared" si="42"/>
        <v>0</v>
      </c>
      <c r="U201" s="73">
        <f t="shared" si="43"/>
        <v>0</v>
      </c>
      <c r="V201" s="73">
        <f t="shared" si="44"/>
        <v>0</v>
      </c>
      <c r="W201" s="73">
        <f t="shared" si="45"/>
        <v>0</v>
      </c>
      <c r="X201" s="73">
        <f t="shared" si="46"/>
        <v>0</v>
      </c>
      <c r="Y201" s="73">
        <f t="shared" si="47"/>
        <v>0</v>
      </c>
      <c r="Z201" s="73">
        <f t="shared" si="48"/>
        <v>0</v>
      </c>
    </row>
    <row r="202" spans="1:26" hidden="1">
      <c r="A202" s="63">
        <f t="shared" si="49"/>
        <v>37088</v>
      </c>
      <c r="B202" s="65" t="str">
        <f>INDEX('Master Data'!$A$2:$B$8,MATCH(WEEKDAY('RAC V@r Total'!A202,3),'Master Data'!$A$2:$A$8,0),2)</f>
        <v>M</v>
      </c>
      <c r="D202" s="73">
        <v>-596019</v>
      </c>
      <c r="E202" s="73">
        <v>0</v>
      </c>
      <c r="F202" s="73">
        <v>0</v>
      </c>
      <c r="G202" s="73">
        <v>-393688</v>
      </c>
      <c r="H202" s="73">
        <v>-62164</v>
      </c>
      <c r="I202" s="73">
        <v>-596019</v>
      </c>
      <c r="J202" s="73">
        <v>-407169</v>
      </c>
      <c r="K202" s="73">
        <v>-964082</v>
      </c>
      <c r="L202" s="73">
        <v>0</v>
      </c>
      <c r="M202" s="73">
        <v>-62164</v>
      </c>
      <c r="N202" s="73">
        <v>-969167</v>
      </c>
      <c r="P202" s="73">
        <f t="shared" si="38"/>
        <v>596.01900000000001</v>
      </c>
      <c r="Q202" s="73">
        <f t="shared" si="39"/>
        <v>0</v>
      </c>
      <c r="R202" s="73">
        <f t="shared" si="40"/>
        <v>0</v>
      </c>
      <c r="S202" s="73">
        <f t="shared" si="41"/>
        <v>393.68799999999999</v>
      </c>
      <c r="T202" s="73">
        <f t="shared" si="42"/>
        <v>62.164000000000001</v>
      </c>
      <c r="U202" s="73">
        <f t="shared" si="43"/>
        <v>596.01900000000001</v>
      </c>
      <c r="V202" s="73">
        <f t="shared" si="44"/>
        <v>407.16899999999998</v>
      </c>
      <c r="W202" s="73">
        <f t="shared" si="45"/>
        <v>964.08199999999999</v>
      </c>
      <c r="X202" s="73">
        <f t="shared" si="46"/>
        <v>0</v>
      </c>
      <c r="Y202" s="73">
        <f t="shared" si="47"/>
        <v>62.164000000000001</v>
      </c>
      <c r="Z202" s="73">
        <f t="shared" si="48"/>
        <v>969.16700000000003</v>
      </c>
    </row>
    <row r="203" spans="1:26" hidden="1">
      <c r="A203" s="63">
        <f t="shared" si="49"/>
        <v>37089</v>
      </c>
      <c r="B203" s="65" t="str">
        <f>INDEX('Master Data'!$A$2:$B$8,MATCH(WEEKDAY('RAC V@r Total'!A203,3),'Master Data'!$A$2:$A$8,0),2)</f>
        <v>T</v>
      </c>
      <c r="D203" s="73">
        <v>-596328</v>
      </c>
      <c r="E203" s="73">
        <v>0</v>
      </c>
      <c r="F203" s="73">
        <v>0</v>
      </c>
      <c r="G203" s="73">
        <v>-394263</v>
      </c>
      <c r="H203" s="73">
        <v>-62085</v>
      </c>
      <c r="I203" s="73">
        <v>-596328</v>
      </c>
      <c r="J203" s="73">
        <v>-407727</v>
      </c>
      <c r="K203" s="73">
        <v>-965070</v>
      </c>
      <c r="L203" s="73">
        <v>0</v>
      </c>
      <c r="M203" s="73">
        <v>-62085</v>
      </c>
      <c r="N203" s="73">
        <v>-970127</v>
      </c>
      <c r="P203" s="73">
        <f t="shared" si="38"/>
        <v>596.32799999999997</v>
      </c>
      <c r="Q203" s="73">
        <f t="shared" si="39"/>
        <v>0</v>
      </c>
      <c r="R203" s="73">
        <f t="shared" si="40"/>
        <v>0</v>
      </c>
      <c r="S203" s="73">
        <f t="shared" si="41"/>
        <v>394.26299999999998</v>
      </c>
      <c r="T203" s="73">
        <f t="shared" si="42"/>
        <v>62.085000000000001</v>
      </c>
      <c r="U203" s="73">
        <f t="shared" si="43"/>
        <v>596.32799999999997</v>
      </c>
      <c r="V203" s="73">
        <f t="shared" si="44"/>
        <v>407.72699999999998</v>
      </c>
      <c r="W203" s="73">
        <f t="shared" si="45"/>
        <v>965.07</v>
      </c>
      <c r="X203" s="73">
        <f t="shared" si="46"/>
        <v>0</v>
      </c>
      <c r="Y203" s="73">
        <f t="shared" si="47"/>
        <v>62.085000000000001</v>
      </c>
      <c r="Z203" s="73">
        <f t="shared" si="48"/>
        <v>970.12699999999995</v>
      </c>
    </row>
    <row r="204" spans="1:26" hidden="1">
      <c r="A204" s="63">
        <f t="shared" si="49"/>
        <v>37090</v>
      </c>
      <c r="B204" s="65" t="str">
        <f>INDEX('Master Data'!$A$2:$B$8,MATCH(WEEKDAY('RAC V@r Total'!A204,3),'Master Data'!$A$2:$A$8,0),2)</f>
        <v>W</v>
      </c>
      <c r="D204" s="73">
        <v>-596636</v>
      </c>
      <c r="E204" s="73">
        <v>0</v>
      </c>
      <c r="F204" s="73">
        <v>0</v>
      </c>
      <c r="G204" s="73">
        <v>-394482</v>
      </c>
      <c r="H204" s="73">
        <v>-62614</v>
      </c>
      <c r="I204" s="73">
        <v>-596636</v>
      </c>
      <c r="J204" s="73">
        <v>-408063</v>
      </c>
      <c r="K204" s="73">
        <v>-965665</v>
      </c>
      <c r="L204" s="73">
        <v>0</v>
      </c>
      <c r="M204" s="73">
        <v>-62614</v>
      </c>
      <c r="N204" s="73">
        <v>-970766</v>
      </c>
      <c r="P204" s="73">
        <f t="shared" si="38"/>
        <v>596.63599999999997</v>
      </c>
      <c r="Q204" s="73">
        <f t="shared" si="39"/>
        <v>0</v>
      </c>
      <c r="R204" s="73">
        <f t="shared" si="40"/>
        <v>0</v>
      </c>
      <c r="S204" s="73">
        <f t="shared" si="41"/>
        <v>394.48200000000003</v>
      </c>
      <c r="T204" s="73">
        <f t="shared" si="42"/>
        <v>62.613999999999997</v>
      </c>
      <c r="U204" s="73">
        <f t="shared" si="43"/>
        <v>596.63599999999997</v>
      </c>
      <c r="V204" s="73">
        <f t="shared" si="44"/>
        <v>408.06299999999999</v>
      </c>
      <c r="W204" s="73">
        <f t="shared" si="45"/>
        <v>965.66499999999996</v>
      </c>
      <c r="X204" s="73">
        <f t="shared" si="46"/>
        <v>0</v>
      </c>
      <c r="Y204" s="73">
        <f t="shared" si="47"/>
        <v>62.613999999999997</v>
      </c>
      <c r="Z204" s="73">
        <f t="shared" si="48"/>
        <v>970.76599999999996</v>
      </c>
    </row>
    <row r="205" spans="1:26" hidden="1">
      <c r="A205" s="63">
        <f t="shared" si="49"/>
        <v>37091</v>
      </c>
      <c r="B205" s="65" t="str">
        <f>INDEX('Master Data'!$A$2:$B$8,MATCH(WEEKDAY('RAC V@r Total'!A205,3),'Master Data'!$A$2:$A$8,0),2)</f>
        <v>Th</v>
      </c>
      <c r="D205" s="73">
        <v>-596945</v>
      </c>
      <c r="E205" s="73">
        <v>0</v>
      </c>
      <c r="F205" s="73">
        <v>0</v>
      </c>
      <c r="G205" s="73">
        <v>-396062</v>
      </c>
      <c r="H205" s="73">
        <v>-62587</v>
      </c>
      <c r="I205" s="73">
        <v>-596945</v>
      </c>
      <c r="J205" s="73">
        <v>-409636</v>
      </c>
      <c r="K205" s="73">
        <v>-967767</v>
      </c>
      <c r="L205" s="73">
        <v>0</v>
      </c>
      <c r="M205" s="73">
        <v>-62587</v>
      </c>
      <c r="N205" s="73">
        <v>-972442</v>
      </c>
      <c r="P205" s="73">
        <f t="shared" si="38"/>
        <v>596.94500000000005</v>
      </c>
      <c r="Q205" s="73">
        <f t="shared" si="39"/>
        <v>0</v>
      </c>
      <c r="R205" s="73">
        <f t="shared" si="40"/>
        <v>0</v>
      </c>
      <c r="S205" s="73">
        <f t="shared" si="41"/>
        <v>396.06200000000001</v>
      </c>
      <c r="T205" s="73">
        <f t="shared" si="42"/>
        <v>62.587000000000003</v>
      </c>
      <c r="U205" s="73">
        <f t="shared" si="43"/>
        <v>596.94500000000005</v>
      </c>
      <c r="V205" s="73">
        <f t="shared" si="44"/>
        <v>409.63600000000002</v>
      </c>
      <c r="W205" s="73">
        <f t="shared" si="45"/>
        <v>967.76700000000005</v>
      </c>
      <c r="X205" s="73">
        <f t="shared" si="46"/>
        <v>0</v>
      </c>
      <c r="Y205" s="73">
        <f t="shared" si="47"/>
        <v>62.587000000000003</v>
      </c>
      <c r="Z205" s="73">
        <f t="shared" si="48"/>
        <v>972.44200000000001</v>
      </c>
    </row>
    <row r="206" spans="1:26" hidden="1">
      <c r="A206" s="63">
        <f t="shared" si="49"/>
        <v>37092</v>
      </c>
      <c r="B206" s="65" t="str">
        <f>INDEX('Master Data'!$A$2:$B$8,MATCH(WEEKDAY('RAC V@r Total'!A206,3),'Master Data'!$A$2:$A$8,0),2)</f>
        <v>F</v>
      </c>
      <c r="D206" s="73">
        <v>-597254</v>
      </c>
      <c r="E206" s="73">
        <v>0</v>
      </c>
      <c r="F206" s="73">
        <v>0</v>
      </c>
      <c r="G206" s="73">
        <v>-396111</v>
      </c>
      <c r="H206" s="73">
        <v>-62569</v>
      </c>
      <c r="I206" s="73">
        <v>-597254</v>
      </c>
      <c r="J206" s="73">
        <v>-409681</v>
      </c>
      <c r="K206" s="73">
        <v>-968175</v>
      </c>
      <c r="L206" s="73">
        <v>0</v>
      </c>
      <c r="M206" s="73">
        <v>-62569</v>
      </c>
      <c r="N206" s="73">
        <v>-973028</v>
      </c>
      <c r="P206" s="73">
        <f t="shared" si="38"/>
        <v>597.25400000000002</v>
      </c>
      <c r="Q206" s="73">
        <f t="shared" si="39"/>
        <v>0</v>
      </c>
      <c r="R206" s="73">
        <f t="shared" si="40"/>
        <v>0</v>
      </c>
      <c r="S206" s="73">
        <f t="shared" si="41"/>
        <v>396.11099999999999</v>
      </c>
      <c r="T206" s="73">
        <f t="shared" si="42"/>
        <v>62.569000000000003</v>
      </c>
      <c r="U206" s="73">
        <f t="shared" si="43"/>
        <v>597.25400000000002</v>
      </c>
      <c r="V206" s="73">
        <f t="shared" si="44"/>
        <v>409.68099999999998</v>
      </c>
      <c r="W206" s="73">
        <f t="shared" si="45"/>
        <v>968.17499999999995</v>
      </c>
      <c r="X206" s="73">
        <f t="shared" si="46"/>
        <v>0</v>
      </c>
      <c r="Y206" s="73">
        <f t="shared" si="47"/>
        <v>62.569000000000003</v>
      </c>
      <c r="Z206" s="73">
        <f t="shared" si="48"/>
        <v>973.02800000000002</v>
      </c>
    </row>
    <row r="207" spans="1:26" hidden="1">
      <c r="A207" s="63">
        <f t="shared" si="49"/>
        <v>37093</v>
      </c>
      <c r="B207" s="65" t="str">
        <f>INDEX('Master Data'!$A$2:$B$8,MATCH(WEEKDAY('RAC V@r Total'!A207,3),'Master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H207" s="73">
        <v>0</v>
      </c>
      <c r="I207" s="73">
        <v>0</v>
      </c>
      <c r="J207" s="73">
        <v>0</v>
      </c>
      <c r="K207" s="73">
        <v>0</v>
      </c>
      <c r="L207" s="73">
        <v>0</v>
      </c>
      <c r="M207" s="73">
        <v>0</v>
      </c>
      <c r="N207" s="73">
        <v>0</v>
      </c>
      <c r="P207" s="73">
        <f t="shared" si="38"/>
        <v>0</v>
      </c>
      <c r="Q207" s="73">
        <f t="shared" si="39"/>
        <v>0</v>
      </c>
      <c r="R207" s="73">
        <f t="shared" si="40"/>
        <v>0</v>
      </c>
      <c r="S207" s="73">
        <f t="shared" si="41"/>
        <v>0</v>
      </c>
      <c r="T207" s="73">
        <f t="shared" si="42"/>
        <v>0</v>
      </c>
      <c r="U207" s="73">
        <f t="shared" si="43"/>
        <v>0</v>
      </c>
      <c r="V207" s="73">
        <f t="shared" si="44"/>
        <v>0</v>
      </c>
      <c r="W207" s="73">
        <f t="shared" si="45"/>
        <v>0</v>
      </c>
      <c r="X207" s="73">
        <f t="shared" si="46"/>
        <v>0</v>
      </c>
      <c r="Y207" s="73">
        <f t="shared" si="47"/>
        <v>0</v>
      </c>
      <c r="Z207" s="73">
        <f t="shared" si="48"/>
        <v>0</v>
      </c>
    </row>
    <row r="208" spans="1:26" hidden="1">
      <c r="A208" s="63">
        <f t="shared" si="49"/>
        <v>37094</v>
      </c>
      <c r="B208" s="65" t="str">
        <f>INDEX('Master Data'!$A$2:$B$8,MATCH(WEEKDAY('RAC V@r Total'!A208,3),'Master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H208" s="73">
        <v>0</v>
      </c>
      <c r="I208" s="73">
        <v>0</v>
      </c>
      <c r="J208" s="73">
        <v>0</v>
      </c>
      <c r="K208" s="73">
        <v>0</v>
      </c>
      <c r="L208" s="73">
        <v>0</v>
      </c>
      <c r="M208" s="73">
        <v>0</v>
      </c>
      <c r="N208" s="73">
        <v>0</v>
      </c>
      <c r="P208" s="73">
        <f t="shared" si="38"/>
        <v>0</v>
      </c>
      <c r="Q208" s="73">
        <f t="shared" si="39"/>
        <v>0</v>
      </c>
      <c r="R208" s="73">
        <f t="shared" si="40"/>
        <v>0</v>
      </c>
      <c r="S208" s="73">
        <f t="shared" si="41"/>
        <v>0</v>
      </c>
      <c r="T208" s="73">
        <f t="shared" si="42"/>
        <v>0</v>
      </c>
      <c r="U208" s="73">
        <f t="shared" si="43"/>
        <v>0</v>
      </c>
      <c r="V208" s="73">
        <f t="shared" si="44"/>
        <v>0</v>
      </c>
      <c r="W208" s="73">
        <f t="shared" si="45"/>
        <v>0</v>
      </c>
      <c r="X208" s="73">
        <f t="shared" si="46"/>
        <v>0</v>
      </c>
      <c r="Y208" s="73">
        <f t="shared" si="47"/>
        <v>0</v>
      </c>
      <c r="Z208" s="73">
        <f t="shared" si="48"/>
        <v>0</v>
      </c>
    </row>
    <row r="209" spans="1:26" hidden="1">
      <c r="A209" s="63">
        <f t="shared" si="49"/>
        <v>37095</v>
      </c>
      <c r="B209" s="65" t="str">
        <f>INDEX('Master Data'!$A$2:$B$8,MATCH(WEEKDAY('RAC V@r Total'!A209,3),'Master Data'!$A$2:$A$8,0),2)</f>
        <v>M</v>
      </c>
      <c r="D209" s="73">
        <v>-598182</v>
      </c>
      <c r="E209" s="73">
        <v>0</v>
      </c>
      <c r="F209" s="73">
        <v>0</v>
      </c>
      <c r="G209" s="73">
        <v>-396694</v>
      </c>
      <c r="H209" s="73">
        <v>-62683</v>
      </c>
      <c r="I209" s="73">
        <v>-598182</v>
      </c>
      <c r="J209" s="73">
        <v>-410288</v>
      </c>
      <c r="K209" s="73">
        <v>-969871</v>
      </c>
      <c r="L209" s="73">
        <v>0</v>
      </c>
      <c r="M209" s="73">
        <v>-62683</v>
      </c>
      <c r="N209" s="73">
        <v>-975047</v>
      </c>
      <c r="P209" s="73">
        <f t="shared" si="38"/>
        <v>598.18200000000002</v>
      </c>
      <c r="Q209" s="73">
        <f t="shared" si="39"/>
        <v>0</v>
      </c>
      <c r="R209" s="73">
        <f t="shared" si="40"/>
        <v>0</v>
      </c>
      <c r="S209" s="73">
        <f t="shared" si="41"/>
        <v>396.69400000000002</v>
      </c>
      <c r="T209" s="73">
        <f t="shared" si="42"/>
        <v>62.683</v>
      </c>
      <c r="U209" s="73">
        <f t="shared" si="43"/>
        <v>598.18200000000002</v>
      </c>
      <c r="V209" s="73">
        <f t="shared" si="44"/>
        <v>410.28800000000001</v>
      </c>
      <c r="W209" s="73">
        <f t="shared" si="45"/>
        <v>969.87099999999998</v>
      </c>
      <c r="X209" s="73">
        <f t="shared" si="46"/>
        <v>0</v>
      </c>
      <c r="Y209" s="73">
        <f t="shared" si="47"/>
        <v>62.683</v>
      </c>
      <c r="Z209" s="73">
        <f t="shared" si="48"/>
        <v>975.04700000000003</v>
      </c>
    </row>
    <row r="210" spans="1:26" hidden="1">
      <c r="A210" s="63">
        <f t="shared" si="49"/>
        <v>37096</v>
      </c>
      <c r="B210" s="65" t="str">
        <f>INDEX('Master Data'!$A$2:$B$8,MATCH(WEEKDAY('RAC V@r Total'!A210,3),'Master Data'!$A$2:$A$8,0),2)</f>
        <v>T</v>
      </c>
      <c r="D210" s="73">
        <v>-576826</v>
      </c>
      <c r="E210" s="73">
        <v>0</v>
      </c>
      <c r="F210" s="73">
        <v>0</v>
      </c>
      <c r="G210" s="73">
        <v>-397032</v>
      </c>
      <c r="H210" s="73">
        <v>-62723</v>
      </c>
      <c r="I210" s="73">
        <v>-576826</v>
      </c>
      <c r="J210" s="73">
        <v>-410560</v>
      </c>
      <c r="K210" s="73">
        <v>-948962</v>
      </c>
      <c r="L210" s="73">
        <v>0</v>
      </c>
      <c r="M210" s="73">
        <v>-62723</v>
      </c>
      <c r="N210" s="73">
        <v>-951125</v>
      </c>
      <c r="P210" s="73">
        <f t="shared" si="38"/>
        <v>576.82600000000002</v>
      </c>
      <c r="Q210" s="73">
        <f t="shared" si="39"/>
        <v>0</v>
      </c>
      <c r="R210" s="73">
        <f t="shared" si="40"/>
        <v>0</v>
      </c>
      <c r="S210" s="73">
        <f t="shared" si="41"/>
        <v>397.03199999999998</v>
      </c>
      <c r="T210" s="73">
        <f t="shared" si="42"/>
        <v>62.722999999999999</v>
      </c>
      <c r="U210" s="73">
        <f t="shared" si="43"/>
        <v>576.82600000000002</v>
      </c>
      <c r="V210" s="73">
        <f t="shared" si="44"/>
        <v>410.56</v>
      </c>
      <c r="W210" s="73">
        <f t="shared" si="45"/>
        <v>948.96199999999999</v>
      </c>
      <c r="X210" s="73">
        <f t="shared" si="46"/>
        <v>0</v>
      </c>
      <c r="Y210" s="73">
        <f t="shared" si="47"/>
        <v>62.722999999999999</v>
      </c>
      <c r="Z210" s="73">
        <f t="shared" si="48"/>
        <v>951.125</v>
      </c>
    </row>
    <row r="211" spans="1:26" hidden="1">
      <c r="A211" s="63">
        <f t="shared" si="49"/>
        <v>37097</v>
      </c>
      <c r="B211" s="65" t="str">
        <f>INDEX('Master Data'!$A$2:$B$8,MATCH(WEEKDAY('RAC V@r Total'!A211,3),'Master Data'!$A$2:$A$8,0),2)</f>
        <v>W</v>
      </c>
      <c r="D211" s="73">
        <v>-577121.74</v>
      </c>
      <c r="E211" s="73">
        <v>0</v>
      </c>
      <c r="F211" s="73">
        <v>0</v>
      </c>
      <c r="G211" s="73">
        <v>-430486.27</v>
      </c>
      <c r="H211" s="73">
        <v>-62478.58</v>
      </c>
      <c r="I211" s="73">
        <v>-577121.74</v>
      </c>
      <c r="J211" s="73">
        <v>-440955.08</v>
      </c>
      <c r="K211" s="73">
        <v>-981331.57</v>
      </c>
      <c r="L211" s="73">
        <v>0</v>
      </c>
      <c r="M211" s="73">
        <v>-62478.58</v>
      </c>
      <c r="N211" s="73">
        <v>-988949.34</v>
      </c>
      <c r="P211" s="73">
        <f t="shared" si="38"/>
        <v>577.12174000000005</v>
      </c>
      <c r="Q211" s="73">
        <f t="shared" si="39"/>
        <v>0</v>
      </c>
      <c r="R211" s="73">
        <f t="shared" si="40"/>
        <v>0</v>
      </c>
      <c r="S211" s="73">
        <f t="shared" si="41"/>
        <v>430.48626999999999</v>
      </c>
      <c r="T211" s="73">
        <f t="shared" si="42"/>
        <v>62.478580000000001</v>
      </c>
      <c r="U211" s="73">
        <f t="shared" si="43"/>
        <v>577.12174000000005</v>
      </c>
      <c r="V211" s="73">
        <f t="shared" si="44"/>
        <v>440.95508000000001</v>
      </c>
      <c r="W211" s="73">
        <f t="shared" si="45"/>
        <v>981.33156999999994</v>
      </c>
      <c r="X211" s="73">
        <f t="shared" si="46"/>
        <v>0</v>
      </c>
      <c r="Y211" s="73">
        <f t="shared" si="47"/>
        <v>62.478580000000001</v>
      </c>
      <c r="Z211" s="73">
        <f t="shared" si="48"/>
        <v>988.94934000000001</v>
      </c>
    </row>
    <row r="212" spans="1:26" hidden="1">
      <c r="A212" s="63">
        <f t="shared" si="49"/>
        <v>37098</v>
      </c>
      <c r="B212" s="65" t="str">
        <f>INDEX('Master Data'!$A$2:$B$8,MATCH(WEEKDAY('RAC V@r Total'!A212,3),'Master Data'!$A$2:$A$8,0),2)</f>
        <v>Th</v>
      </c>
      <c r="D212" s="73">
        <v>-577418</v>
      </c>
      <c r="E212" s="73">
        <v>0</v>
      </c>
      <c r="F212" s="73">
        <v>0</v>
      </c>
      <c r="G212" s="73">
        <v>-430378</v>
      </c>
      <c r="H212" s="73">
        <v>-62598</v>
      </c>
      <c r="I212" s="73">
        <v>-577418</v>
      </c>
      <c r="J212" s="73">
        <v>-440866</v>
      </c>
      <c r="K212" s="73">
        <v>-981628</v>
      </c>
      <c r="L212" s="73">
        <v>0</v>
      </c>
      <c r="M212" s="73">
        <v>-62598</v>
      </c>
      <c r="N212" s="73">
        <v>-989226</v>
      </c>
      <c r="P212" s="73">
        <f t="shared" si="38"/>
        <v>577.41800000000001</v>
      </c>
      <c r="Q212" s="73">
        <f t="shared" si="39"/>
        <v>0</v>
      </c>
      <c r="R212" s="73">
        <f t="shared" si="40"/>
        <v>0</v>
      </c>
      <c r="S212" s="73">
        <f t="shared" si="41"/>
        <v>430.37799999999999</v>
      </c>
      <c r="T212" s="73">
        <f t="shared" si="42"/>
        <v>62.597999999999999</v>
      </c>
      <c r="U212" s="73">
        <f t="shared" si="43"/>
        <v>577.41800000000001</v>
      </c>
      <c r="V212" s="73">
        <f t="shared" si="44"/>
        <v>440.86599999999999</v>
      </c>
      <c r="W212" s="73">
        <f t="shared" si="45"/>
        <v>981.62800000000004</v>
      </c>
      <c r="X212" s="73">
        <f t="shared" si="46"/>
        <v>0</v>
      </c>
      <c r="Y212" s="73">
        <f t="shared" si="47"/>
        <v>62.597999999999999</v>
      </c>
      <c r="Z212" s="73">
        <f t="shared" si="48"/>
        <v>989.226</v>
      </c>
    </row>
    <row r="213" spans="1:26" hidden="1">
      <c r="A213" s="63">
        <f t="shared" si="49"/>
        <v>37099</v>
      </c>
      <c r="B213" s="65" t="str">
        <f>INDEX('Master Data'!$A$2:$B$8,MATCH(WEEKDAY('RAC V@r Total'!A213,3),'Master Data'!$A$2:$A$8,0),2)</f>
        <v>F</v>
      </c>
      <c r="D213" s="73">
        <v>-577714</v>
      </c>
      <c r="E213" s="73">
        <v>0</v>
      </c>
      <c r="F213" s="73">
        <v>0</v>
      </c>
      <c r="G213" s="73">
        <v>-430639</v>
      </c>
      <c r="H213" s="73">
        <v>-62909</v>
      </c>
      <c r="I213" s="73">
        <v>-577714</v>
      </c>
      <c r="J213" s="73">
        <v>-441179</v>
      </c>
      <c r="K213" s="73">
        <v>-982161</v>
      </c>
      <c r="L213" s="73">
        <v>0</v>
      </c>
      <c r="M213" s="73">
        <v>-62909</v>
      </c>
      <c r="N213" s="73">
        <v>-989720</v>
      </c>
      <c r="P213" s="73">
        <f>ABS(D213)/$P$3</f>
        <v>577.71400000000006</v>
      </c>
      <c r="Q213" s="73">
        <f t="shared" ref="Q213:Z213" si="50">ABS(E213)/$P$3</f>
        <v>0</v>
      </c>
      <c r="R213" s="73">
        <f t="shared" si="50"/>
        <v>0</v>
      </c>
      <c r="S213" s="73">
        <f t="shared" si="50"/>
        <v>430.63900000000001</v>
      </c>
      <c r="T213" s="73">
        <f t="shared" si="50"/>
        <v>62.908999999999999</v>
      </c>
      <c r="U213" s="73">
        <f t="shared" si="50"/>
        <v>577.71400000000006</v>
      </c>
      <c r="V213" s="73">
        <f t="shared" si="50"/>
        <v>441.17899999999997</v>
      </c>
      <c r="W213" s="73">
        <f t="shared" si="50"/>
        <v>982.16099999999994</v>
      </c>
      <c r="X213" s="73">
        <f t="shared" si="50"/>
        <v>0</v>
      </c>
      <c r="Y213" s="73">
        <f t="shared" si="50"/>
        <v>62.908999999999999</v>
      </c>
      <c r="Z213" s="73">
        <f t="shared" si="50"/>
        <v>989.72</v>
      </c>
    </row>
    <row r="214" spans="1:26" hidden="1">
      <c r="A214" s="63">
        <f t="shared" si="49"/>
        <v>37100</v>
      </c>
      <c r="B214" s="65" t="str">
        <f>INDEX('Master Data'!$A$2:$B$8,MATCH(WEEKDAY('RAC V@r Total'!A214,3),'Master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H214" s="73">
        <v>0</v>
      </c>
      <c r="I214" s="73">
        <v>0</v>
      </c>
      <c r="J214" s="73">
        <v>0</v>
      </c>
      <c r="K214" s="73">
        <v>0</v>
      </c>
      <c r="L214" s="73">
        <v>0</v>
      </c>
      <c r="M214" s="73">
        <v>0</v>
      </c>
      <c r="N214" s="73">
        <v>0</v>
      </c>
      <c r="P214" s="73">
        <f t="shared" ref="P214:P277" si="51">ABS(D214)/$P$3</f>
        <v>0</v>
      </c>
      <c r="Q214" s="73">
        <f t="shared" ref="Q214:Q277" si="52">ABS(E214)/$P$3</f>
        <v>0</v>
      </c>
      <c r="R214" s="73">
        <f t="shared" ref="R214:R277" si="53">ABS(F214)/$P$3</f>
        <v>0</v>
      </c>
      <c r="S214" s="73">
        <f t="shared" ref="S214:S277" si="54">ABS(G214)/$P$3</f>
        <v>0</v>
      </c>
      <c r="T214" s="73">
        <f t="shared" ref="T214:T277" si="55">ABS(H214)/$P$3</f>
        <v>0</v>
      </c>
      <c r="U214" s="73">
        <f t="shared" ref="U214:U277" si="56">ABS(I214)/$P$3</f>
        <v>0</v>
      </c>
      <c r="V214" s="73">
        <f t="shared" ref="V214:V277" si="57">ABS(J214)/$P$3</f>
        <v>0</v>
      </c>
      <c r="W214" s="73">
        <f t="shared" ref="W214:W277" si="58">ABS(K214)/$P$3</f>
        <v>0</v>
      </c>
      <c r="X214" s="73">
        <f t="shared" ref="X214:X277" si="59">ABS(L214)/$P$3</f>
        <v>0</v>
      </c>
      <c r="Y214" s="73">
        <f t="shared" ref="Y214:Y277" si="60">ABS(M214)/$P$3</f>
        <v>0</v>
      </c>
      <c r="Z214" s="73">
        <f t="shared" ref="Z214:Z277" si="61">ABS(N214)/$P$3</f>
        <v>0</v>
      </c>
    </row>
    <row r="215" spans="1:26" hidden="1">
      <c r="A215" s="63">
        <f t="shared" si="49"/>
        <v>37101</v>
      </c>
      <c r="B215" s="65" t="str">
        <f>INDEX('Master Data'!$A$2:$B$8,MATCH(WEEKDAY('RAC V@r Total'!A215,3),'Master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H215" s="73">
        <v>0</v>
      </c>
      <c r="I215" s="73">
        <v>0</v>
      </c>
      <c r="J215" s="73">
        <v>0</v>
      </c>
      <c r="K215" s="73">
        <v>0</v>
      </c>
      <c r="L215" s="73">
        <v>0</v>
      </c>
      <c r="M215" s="73">
        <v>0</v>
      </c>
      <c r="N215" s="73">
        <v>0</v>
      </c>
      <c r="P215" s="73">
        <f t="shared" si="51"/>
        <v>0</v>
      </c>
      <c r="Q215" s="73">
        <f t="shared" si="52"/>
        <v>0</v>
      </c>
      <c r="R215" s="73">
        <f t="shared" si="53"/>
        <v>0</v>
      </c>
      <c r="S215" s="73">
        <f t="shared" si="54"/>
        <v>0</v>
      </c>
      <c r="T215" s="73">
        <f t="shared" si="55"/>
        <v>0</v>
      </c>
      <c r="U215" s="73">
        <f t="shared" si="56"/>
        <v>0</v>
      </c>
      <c r="V215" s="73">
        <f t="shared" si="57"/>
        <v>0</v>
      </c>
      <c r="W215" s="73">
        <f t="shared" si="58"/>
        <v>0</v>
      </c>
      <c r="X215" s="73">
        <f t="shared" si="59"/>
        <v>0</v>
      </c>
      <c r="Y215" s="73">
        <f t="shared" si="60"/>
        <v>0</v>
      </c>
      <c r="Z215" s="73">
        <f t="shared" si="61"/>
        <v>0</v>
      </c>
    </row>
    <row r="216" spans="1:26" hidden="1">
      <c r="A216" s="63">
        <f t="shared" si="49"/>
        <v>37102</v>
      </c>
      <c r="B216" s="65" t="str">
        <f>INDEX('Master Data'!$A$2:$B$8,MATCH(WEEKDAY('RAC V@r Total'!A216,3),'Master Data'!$A$2:$A$8,0),2)</f>
        <v>M</v>
      </c>
      <c r="D216" s="73">
        <v>-399197</v>
      </c>
      <c r="E216" s="73">
        <v>0</v>
      </c>
      <c r="F216" s="73">
        <v>0</v>
      </c>
      <c r="G216" s="73">
        <v>-431707</v>
      </c>
      <c r="H216" s="73">
        <v>-62975</v>
      </c>
      <c r="I216" s="73">
        <v>-399197</v>
      </c>
      <c r="J216" s="73">
        <v>-442258</v>
      </c>
      <c r="K216" s="73">
        <v>-809362</v>
      </c>
      <c r="L216" s="73">
        <v>0</v>
      </c>
      <c r="M216" s="73">
        <v>-62975</v>
      </c>
      <c r="N216" s="73">
        <v>-824508</v>
      </c>
      <c r="P216" s="73">
        <f t="shared" si="51"/>
        <v>399.197</v>
      </c>
      <c r="Q216" s="73">
        <f t="shared" si="52"/>
        <v>0</v>
      </c>
      <c r="R216" s="73">
        <f t="shared" si="53"/>
        <v>0</v>
      </c>
      <c r="S216" s="73">
        <f t="shared" si="54"/>
        <v>431.70699999999999</v>
      </c>
      <c r="T216" s="73">
        <f t="shared" si="55"/>
        <v>62.975000000000001</v>
      </c>
      <c r="U216" s="73">
        <f t="shared" si="56"/>
        <v>399.197</v>
      </c>
      <c r="V216" s="73">
        <f t="shared" si="57"/>
        <v>442.25799999999998</v>
      </c>
      <c r="W216" s="73">
        <f t="shared" si="58"/>
        <v>809.36199999999997</v>
      </c>
      <c r="X216" s="73">
        <f t="shared" si="59"/>
        <v>0</v>
      </c>
      <c r="Y216" s="73">
        <f t="shared" si="60"/>
        <v>62.975000000000001</v>
      </c>
      <c r="Z216" s="73">
        <f t="shared" si="61"/>
        <v>824.50800000000004</v>
      </c>
    </row>
    <row r="217" spans="1:26">
      <c r="A217" s="63">
        <f t="shared" si="49"/>
        <v>37103</v>
      </c>
      <c r="B217" s="65" t="str">
        <f>INDEX('Master Data'!$A$2:$B$8,MATCH(WEEKDAY('RAC V@r Total'!A217,3),'Master Data'!$A$2:$A$8,0),2)</f>
        <v>T</v>
      </c>
      <c r="D217" s="73">
        <v>-354782</v>
      </c>
      <c r="E217" s="73">
        <v>0</v>
      </c>
      <c r="F217" s="73">
        <v>0</v>
      </c>
      <c r="G217" s="73">
        <v>-431938</v>
      </c>
      <c r="H217" s="73">
        <v>-63835</v>
      </c>
      <c r="I217" s="73">
        <v>-354782</v>
      </c>
      <c r="J217" s="73">
        <v>-442546</v>
      </c>
      <c r="K217" s="73">
        <v>-776916</v>
      </c>
      <c r="L217" s="73">
        <v>0</v>
      </c>
      <c r="M217" s="73">
        <v>-63835</v>
      </c>
      <c r="N217" s="73">
        <v>-784534</v>
      </c>
      <c r="P217" s="73">
        <f t="shared" si="51"/>
        <v>354.78199999999998</v>
      </c>
      <c r="Q217" s="73">
        <f t="shared" si="52"/>
        <v>0</v>
      </c>
      <c r="R217" s="73">
        <f t="shared" si="53"/>
        <v>0</v>
      </c>
      <c r="S217" s="73">
        <f t="shared" si="54"/>
        <v>431.93799999999999</v>
      </c>
      <c r="T217" s="73">
        <f t="shared" si="55"/>
        <v>63.835000000000001</v>
      </c>
      <c r="U217" s="73">
        <f t="shared" si="56"/>
        <v>354.78199999999998</v>
      </c>
      <c r="V217" s="73">
        <f t="shared" si="57"/>
        <v>442.54599999999999</v>
      </c>
      <c r="W217" s="73">
        <f t="shared" si="58"/>
        <v>776.91600000000005</v>
      </c>
      <c r="X217" s="73">
        <f t="shared" si="59"/>
        <v>0</v>
      </c>
      <c r="Y217" s="73">
        <f t="shared" si="60"/>
        <v>63.835000000000001</v>
      </c>
      <c r="Z217" s="73">
        <f t="shared" si="61"/>
        <v>784.53399999999999</v>
      </c>
    </row>
    <row r="218" spans="1:26" hidden="1">
      <c r="A218" s="63">
        <f t="shared" si="49"/>
        <v>37104</v>
      </c>
      <c r="B218" s="65" t="str">
        <f>INDEX('Master Data'!$A$2:$B$8,MATCH(WEEKDAY('RAC V@r Total'!A218,3),'Master Data'!$A$2:$A$8,0),2)</f>
        <v>W</v>
      </c>
      <c r="D218" s="73">
        <v>-345509</v>
      </c>
      <c r="E218" s="73">
        <v>0</v>
      </c>
      <c r="F218" s="73">
        <v>0</v>
      </c>
      <c r="G218" s="73">
        <v>-425985</v>
      </c>
      <c r="H218" s="73">
        <v>-84928</v>
      </c>
      <c r="I218" s="73">
        <v>-345509</v>
      </c>
      <c r="J218" s="73">
        <v>-439168</v>
      </c>
      <c r="K218" s="73">
        <v>-778349</v>
      </c>
      <c r="L218" s="73">
        <v>0</v>
      </c>
      <c r="M218" s="73">
        <v>-84928</v>
      </c>
      <c r="N218" s="73">
        <v>-779188</v>
      </c>
      <c r="P218" s="73">
        <f t="shared" si="51"/>
        <v>345.50900000000001</v>
      </c>
      <c r="Q218" s="73">
        <f t="shared" si="52"/>
        <v>0</v>
      </c>
      <c r="R218" s="73">
        <f t="shared" si="53"/>
        <v>0</v>
      </c>
      <c r="S218" s="73">
        <f t="shared" si="54"/>
        <v>425.98500000000001</v>
      </c>
      <c r="T218" s="73">
        <f t="shared" si="55"/>
        <v>84.927999999999997</v>
      </c>
      <c r="U218" s="73">
        <f t="shared" si="56"/>
        <v>345.50900000000001</v>
      </c>
      <c r="V218" s="73">
        <f t="shared" si="57"/>
        <v>439.16800000000001</v>
      </c>
      <c r="W218" s="73">
        <f t="shared" si="58"/>
        <v>778.34900000000005</v>
      </c>
      <c r="X218" s="73">
        <f t="shared" si="59"/>
        <v>0</v>
      </c>
      <c r="Y218" s="73">
        <f t="shared" si="60"/>
        <v>84.927999999999997</v>
      </c>
      <c r="Z218" s="73">
        <f t="shared" si="61"/>
        <v>779.18799999999999</v>
      </c>
    </row>
    <row r="219" spans="1:26" hidden="1">
      <c r="A219" s="63">
        <f t="shared" si="49"/>
        <v>37105</v>
      </c>
      <c r="B219" s="65" t="str">
        <f>INDEX('Master Data'!$A$2:$B$8,MATCH(WEEKDAY('RAC V@r Total'!A219,3),'Master Data'!$A$2:$A$8,0),2)</f>
        <v>Th</v>
      </c>
      <c r="D219" s="73">
        <v>-343755.54</v>
      </c>
      <c r="E219" s="73">
        <v>0</v>
      </c>
      <c r="F219" s="73">
        <v>0</v>
      </c>
      <c r="G219" s="73">
        <v>-425043.02</v>
      </c>
      <c r="H219" s="73">
        <v>-99828</v>
      </c>
      <c r="I219" s="73">
        <v>-343755.5</v>
      </c>
      <c r="J219" s="73">
        <v>-425043.02</v>
      </c>
      <c r="K219" s="73">
        <v>-775467.84</v>
      </c>
      <c r="L219" s="73">
        <v>0</v>
      </c>
      <c r="M219" s="73">
        <v>-84476.588000000003</v>
      </c>
      <c r="N219" s="73">
        <v>-776061.69</v>
      </c>
      <c r="P219" s="73">
        <f t="shared" si="51"/>
        <v>343.75554</v>
      </c>
      <c r="Q219" s="73">
        <f t="shared" si="52"/>
        <v>0</v>
      </c>
      <c r="R219" s="73">
        <f t="shared" si="53"/>
        <v>0</v>
      </c>
      <c r="S219" s="73">
        <f t="shared" si="54"/>
        <v>425.04302000000001</v>
      </c>
      <c r="T219" s="73">
        <f t="shared" si="55"/>
        <v>99.828000000000003</v>
      </c>
      <c r="U219" s="73">
        <f t="shared" si="56"/>
        <v>343.75549999999998</v>
      </c>
      <c r="V219" s="73">
        <f t="shared" si="57"/>
        <v>425.04302000000001</v>
      </c>
      <c r="W219" s="73">
        <f t="shared" si="58"/>
        <v>775.46784000000002</v>
      </c>
      <c r="X219" s="73">
        <f t="shared" si="59"/>
        <v>0</v>
      </c>
      <c r="Y219" s="73">
        <f t="shared" si="60"/>
        <v>84.476588000000007</v>
      </c>
      <c r="Z219" s="73">
        <f t="shared" si="61"/>
        <v>776.06169</v>
      </c>
    </row>
    <row r="220" spans="1:26" hidden="1">
      <c r="A220" s="63">
        <f t="shared" si="49"/>
        <v>37106</v>
      </c>
      <c r="B220" s="65" t="str">
        <f>INDEX('Master Data'!$A$2:$B$8,MATCH(WEEKDAY('RAC V@r Total'!A220,3),'Master Data'!$A$2:$A$8,0),2)</f>
        <v>F</v>
      </c>
      <c r="D220" s="73">
        <v>-343953</v>
      </c>
      <c r="E220" s="73">
        <v>0</v>
      </c>
      <c r="F220" s="73">
        <v>0</v>
      </c>
      <c r="G220" s="73">
        <v>-425181</v>
      </c>
      <c r="H220" s="73">
        <v>-84308</v>
      </c>
      <c r="I220" s="73">
        <v>-343953</v>
      </c>
      <c r="J220" s="73">
        <v>-438412</v>
      </c>
      <c r="K220" s="73">
        <v>-775717</v>
      </c>
      <c r="L220" s="73">
        <v>0</v>
      </c>
      <c r="M220" s="73">
        <v>-84308</v>
      </c>
      <c r="N220" s="73">
        <v>-776263</v>
      </c>
      <c r="P220" s="73">
        <f t="shared" si="51"/>
        <v>343.95299999999997</v>
      </c>
      <c r="Q220" s="73">
        <f t="shared" si="52"/>
        <v>0</v>
      </c>
      <c r="R220" s="73">
        <f t="shared" si="53"/>
        <v>0</v>
      </c>
      <c r="S220" s="73">
        <f t="shared" si="54"/>
        <v>425.18099999999998</v>
      </c>
      <c r="T220" s="73">
        <f t="shared" si="55"/>
        <v>84.308000000000007</v>
      </c>
      <c r="U220" s="73">
        <f t="shared" si="56"/>
        <v>343.95299999999997</v>
      </c>
      <c r="V220" s="73">
        <f t="shared" si="57"/>
        <v>438.41199999999998</v>
      </c>
      <c r="W220" s="73">
        <f t="shared" si="58"/>
        <v>775.71699999999998</v>
      </c>
      <c r="X220" s="73">
        <f t="shared" si="59"/>
        <v>0</v>
      </c>
      <c r="Y220" s="73">
        <f t="shared" si="60"/>
        <v>84.308000000000007</v>
      </c>
      <c r="Z220" s="73">
        <f t="shared" si="61"/>
        <v>776.26300000000003</v>
      </c>
    </row>
    <row r="221" spans="1:26" hidden="1">
      <c r="A221" s="63">
        <f t="shared" si="49"/>
        <v>37107</v>
      </c>
      <c r="B221" s="65" t="str">
        <f>INDEX('Master Data'!$A$2:$B$8,MATCH(WEEKDAY('RAC V@r Total'!A221,3),'Master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H221" s="73">
        <v>0</v>
      </c>
      <c r="I221" s="73">
        <v>0</v>
      </c>
      <c r="J221" s="73">
        <v>0</v>
      </c>
      <c r="K221" s="73">
        <v>0</v>
      </c>
      <c r="L221" s="73">
        <v>0</v>
      </c>
      <c r="M221" s="73">
        <v>0</v>
      </c>
      <c r="N221" s="73">
        <v>0</v>
      </c>
      <c r="P221" s="73">
        <f t="shared" si="51"/>
        <v>0</v>
      </c>
      <c r="Q221" s="73">
        <f t="shared" si="52"/>
        <v>0</v>
      </c>
      <c r="R221" s="73">
        <f t="shared" si="53"/>
        <v>0</v>
      </c>
      <c r="S221" s="73">
        <f t="shared" si="54"/>
        <v>0</v>
      </c>
      <c r="T221" s="73">
        <f t="shared" si="55"/>
        <v>0</v>
      </c>
      <c r="U221" s="73">
        <f t="shared" si="56"/>
        <v>0</v>
      </c>
      <c r="V221" s="73">
        <f t="shared" si="57"/>
        <v>0</v>
      </c>
      <c r="W221" s="73">
        <f t="shared" si="58"/>
        <v>0</v>
      </c>
      <c r="X221" s="73">
        <f t="shared" si="59"/>
        <v>0</v>
      </c>
      <c r="Y221" s="73">
        <f t="shared" si="60"/>
        <v>0</v>
      </c>
      <c r="Z221" s="73">
        <f t="shared" si="61"/>
        <v>0</v>
      </c>
    </row>
    <row r="222" spans="1:26" hidden="1">
      <c r="A222" s="63">
        <f t="shared" si="49"/>
        <v>37108</v>
      </c>
      <c r="B222" s="65" t="str">
        <f>INDEX('Master Data'!$A$2:$B$8,MATCH(WEEKDAY('RAC V@r Total'!A222,3),'Master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H222" s="73">
        <v>0</v>
      </c>
      <c r="I222" s="73">
        <v>0</v>
      </c>
      <c r="J222" s="73">
        <v>0</v>
      </c>
      <c r="K222" s="73">
        <v>0</v>
      </c>
      <c r="L222" s="73">
        <v>0</v>
      </c>
      <c r="M222" s="73">
        <v>0</v>
      </c>
      <c r="N222" s="73">
        <v>0</v>
      </c>
      <c r="P222" s="73">
        <f t="shared" si="51"/>
        <v>0</v>
      </c>
      <c r="Q222" s="73">
        <f t="shared" si="52"/>
        <v>0</v>
      </c>
      <c r="R222" s="73">
        <f t="shared" si="53"/>
        <v>0</v>
      </c>
      <c r="S222" s="73">
        <f t="shared" si="54"/>
        <v>0</v>
      </c>
      <c r="T222" s="73">
        <f t="shared" si="55"/>
        <v>0</v>
      </c>
      <c r="U222" s="73">
        <f t="shared" si="56"/>
        <v>0</v>
      </c>
      <c r="V222" s="73">
        <f t="shared" si="57"/>
        <v>0</v>
      </c>
      <c r="W222" s="73">
        <f t="shared" si="58"/>
        <v>0</v>
      </c>
      <c r="X222" s="73">
        <f t="shared" si="59"/>
        <v>0</v>
      </c>
      <c r="Y222" s="73">
        <f t="shared" si="60"/>
        <v>0</v>
      </c>
      <c r="Z222" s="73">
        <f t="shared" si="61"/>
        <v>0</v>
      </c>
    </row>
    <row r="223" spans="1:26" hidden="1">
      <c r="A223" s="63">
        <f t="shared" si="49"/>
        <v>37109</v>
      </c>
      <c r="B223" s="65" t="str">
        <f>INDEX('Master Data'!$A$2:$B$8,MATCH(WEEKDAY('RAC V@r Total'!A223,3),'Master Data'!$A$2:$A$8,0),2)</f>
        <v>M</v>
      </c>
      <c r="D223" s="73">
        <v>-344546</v>
      </c>
      <c r="E223" s="73">
        <v>0</v>
      </c>
      <c r="F223" s="73">
        <v>0</v>
      </c>
      <c r="G223" s="73">
        <v>-425186</v>
      </c>
      <c r="H223" s="73">
        <v>-84426</v>
      </c>
      <c r="I223" s="73">
        <v>-344546</v>
      </c>
      <c r="J223" s="73">
        <v>-437948</v>
      </c>
      <c r="K223" s="73">
        <v>-775886</v>
      </c>
      <c r="L223" s="73">
        <v>0</v>
      </c>
      <c r="M223" s="73">
        <v>-84426</v>
      </c>
      <c r="N223" s="73">
        <v>-776501</v>
      </c>
      <c r="P223" s="73">
        <f t="shared" si="51"/>
        <v>344.54599999999999</v>
      </c>
      <c r="Q223" s="73">
        <f t="shared" si="52"/>
        <v>0</v>
      </c>
      <c r="R223" s="73">
        <f t="shared" si="53"/>
        <v>0</v>
      </c>
      <c r="S223" s="73">
        <f t="shared" si="54"/>
        <v>425.18599999999998</v>
      </c>
      <c r="T223" s="73">
        <f t="shared" si="55"/>
        <v>84.426000000000002</v>
      </c>
      <c r="U223" s="73">
        <f t="shared" si="56"/>
        <v>344.54599999999999</v>
      </c>
      <c r="V223" s="73">
        <f t="shared" si="57"/>
        <v>437.94799999999998</v>
      </c>
      <c r="W223" s="73">
        <f t="shared" si="58"/>
        <v>775.88599999999997</v>
      </c>
      <c r="X223" s="73">
        <f t="shared" si="59"/>
        <v>0</v>
      </c>
      <c r="Y223" s="73">
        <f t="shared" si="60"/>
        <v>84.426000000000002</v>
      </c>
      <c r="Z223" s="73">
        <f t="shared" si="61"/>
        <v>776.50099999999998</v>
      </c>
    </row>
    <row r="224" spans="1:26" hidden="1">
      <c r="A224" s="63">
        <f t="shared" si="49"/>
        <v>37110</v>
      </c>
      <c r="B224" s="65" t="str">
        <f>INDEX('Master Data'!$A$2:$B$8,MATCH(WEEKDAY('RAC V@r Total'!A224,3),'Master Data'!$A$2:$A$8,0),2)</f>
        <v>T</v>
      </c>
      <c r="D224" s="73">
        <v>-344744</v>
      </c>
      <c r="E224" s="73">
        <v>0</v>
      </c>
      <c r="F224" s="73">
        <v>0</v>
      </c>
      <c r="G224" s="73">
        <v>-425389</v>
      </c>
      <c r="H224" s="73">
        <v>-84414</v>
      </c>
      <c r="I224" s="73">
        <v>-344744</v>
      </c>
      <c r="J224" s="73">
        <v>-437940</v>
      </c>
      <c r="K224" s="73">
        <v>-776186</v>
      </c>
      <c r="L224" s="73">
        <v>0</v>
      </c>
      <c r="M224" s="73">
        <v>-84414</v>
      </c>
      <c r="N224" s="73">
        <v>-776720</v>
      </c>
      <c r="P224" s="73">
        <f t="shared" si="51"/>
        <v>344.74400000000003</v>
      </c>
      <c r="Q224" s="73">
        <f t="shared" si="52"/>
        <v>0</v>
      </c>
      <c r="R224" s="73">
        <f t="shared" si="53"/>
        <v>0</v>
      </c>
      <c r="S224" s="73">
        <f t="shared" si="54"/>
        <v>425.38900000000001</v>
      </c>
      <c r="T224" s="73">
        <f t="shared" si="55"/>
        <v>84.414000000000001</v>
      </c>
      <c r="U224" s="73">
        <f t="shared" si="56"/>
        <v>344.74400000000003</v>
      </c>
      <c r="V224" s="73">
        <f t="shared" si="57"/>
        <v>437.94</v>
      </c>
      <c r="W224" s="73">
        <f t="shared" si="58"/>
        <v>776.18600000000004</v>
      </c>
      <c r="X224" s="73">
        <f t="shared" si="59"/>
        <v>0</v>
      </c>
      <c r="Y224" s="73">
        <f t="shared" si="60"/>
        <v>84.414000000000001</v>
      </c>
      <c r="Z224" s="73">
        <f t="shared" si="61"/>
        <v>776.72</v>
      </c>
    </row>
    <row r="225" spans="1:26" hidden="1">
      <c r="A225" s="63">
        <f t="shared" si="49"/>
        <v>37111</v>
      </c>
      <c r="B225" s="65" t="str">
        <f>INDEX('Master Data'!$A$2:$B$8,MATCH(WEEKDAY('RAC V@r Total'!A225,3),'Master Data'!$A$2:$A$8,0),2)</f>
        <v>W</v>
      </c>
      <c r="D225" s="73">
        <v>-67060</v>
      </c>
      <c r="E225" s="73">
        <v>0</v>
      </c>
      <c r="F225" s="73">
        <v>0</v>
      </c>
      <c r="G225" s="73">
        <v>-425366</v>
      </c>
      <c r="H225" s="73">
        <v>-85183</v>
      </c>
      <c r="I225" s="73">
        <v>-67060</v>
      </c>
      <c r="J225" s="73">
        <v>-437790</v>
      </c>
      <c r="K225" s="73">
        <v>-467382</v>
      </c>
      <c r="L225" s="73">
        <v>0</v>
      </c>
      <c r="M225" s="73">
        <v>-85183</v>
      </c>
      <c r="N225" s="73">
        <v>-475870</v>
      </c>
      <c r="P225" s="73">
        <f t="shared" si="51"/>
        <v>67.06</v>
      </c>
      <c r="Q225" s="73">
        <f t="shared" si="52"/>
        <v>0</v>
      </c>
      <c r="R225" s="73">
        <f t="shared" si="53"/>
        <v>0</v>
      </c>
      <c r="S225" s="73">
        <f t="shared" si="54"/>
        <v>425.36599999999999</v>
      </c>
      <c r="T225" s="73">
        <f t="shared" si="55"/>
        <v>85.183000000000007</v>
      </c>
      <c r="U225" s="73">
        <f t="shared" si="56"/>
        <v>67.06</v>
      </c>
      <c r="V225" s="73">
        <f t="shared" si="57"/>
        <v>437.79</v>
      </c>
      <c r="W225" s="73">
        <f t="shared" si="58"/>
        <v>467.38200000000001</v>
      </c>
      <c r="X225" s="73">
        <f t="shared" si="59"/>
        <v>0</v>
      </c>
      <c r="Y225" s="73">
        <f t="shared" si="60"/>
        <v>85.183000000000007</v>
      </c>
      <c r="Z225" s="73">
        <f t="shared" si="61"/>
        <v>475.87</v>
      </c>
    </row>
    <row r="226" spans="1:26" hidden="1">
      <c r="A226" s="63">
        <f t="shared" si="49"/>
        <v>37112</v>
      </c>
      <c r="B226" s="65" t="str">
        <f>INDEX('Master Data'!$A$2:$B$8,MATCH(WEEKDAY('RAC V@r Total'!A226,3),'Master Data'!$A$2:$A$8,0),2)</f>
        <v>Th</v>
      </c>
      <c r="D226" s="73">
        <v>-67102</v>
      </c>
      <c r="E226" s="73">
        <v>0</v>
      </c>
      <c r="F226" s="73">
        <v>0</v>
      </c>
      <c r="G226" s="73">
        <v>-426295</v>
      </c>
      <c r="H226" s="73">
        <v>-84867</v>
      </c>
      <c r="I226" s="73">
        <v>-67102</v>
      </c>
      <c r="J226" s="73">
        <v>-438303</v>
      </c>
      <c r="K226" s="73">
        <v>-468142</v>
      </c>
      <c r="L226" s="73">
        <v>0</v>
      </c>
      <c r="M226" s="73">
        <v>-84867</v>
      </c>
      <c r="N226" s="73">
        <v>-476628</v>
      </c>
      <c r="P226" s="73">
        <f t="shared" si="51"/>
        <v>67.102000000000004</v>
      </c>
      <c r="Q226" s="73">
        <f t="shared" si="52"/>
        <v>0</v>
      </c>
      <c r="R226" s="73">
        <f t="shared" si="53"/>
        <v>0</v>
      </c>
      <c r="S226" s="73">
        <f t="shared" si="54"/>
        <v>426.29500000000002</v>
      </c>
      <c r="T226" s="73">
        <f t="shared" si="55"/>
        <v>84.867000000000004</v>
      </c>
      <c r="U226" s="73">
        <f t="shared" si="56"/>
        <v>67.102000000000004</v>
      </c>
      <c r="V226" s="73">
        <f t="shared" si="57"/>
        <v>438.303</v>
      </c>
      <c r="W226" s="73">
        <f t="shared" si="58"/>
        <v>468.142</v>
      </c>
      <c r="X226" s="73">
        <f t="shared" si="59"/>
        <v>0</v>
      </c>
      <c r="Y226" s="73">
        <f t="shared" si="60"/>
        <v>84.867000000000004</v>
      </c>
      <c r="Z226" s="73">
        <f t="shared" si="61"/>
        <v>476.62799999999999</v>
      </c>
    </row>
    <row r="227" spans="1:26" hidden="1">
      <c r="A227" s="63">
        <f t="shared" si="49"/>
        <v>37113</v>
      </c>
      <c r="B227" s="65" t="str">
        <f>INDEX('Master Data'!$A$2:$B$8,MATCH(WEEKDAY('RAC V@r Total'!A227,3),'Master Data'!$A$2:$A$8,0),2)</f>
        <v>F</v>
      </c>
      <c r="D227" s="73">
        <v>-67145</v>
      </c>
      <c r="E227" s="73">
        <v>0</v>
      </c>
      <c r="F227" s="73">
        <v>0</v>
      </c>
      <c r="G227" s="73">
        <v>-425539</v>
      </c>
      <c r="H227" s="73">
        <v>-85061</v>
      </c>
      <c r="I227" s="73">
        <v>-67145</v>
      </c>
      <c r="J227" s="73">
        <v>-436362</v>
      </c>
      <c r="K227" s="73">
        <v>-467034</v>
      </c>
      <c r="L227" s="73">
        <v>0</v>
      </c>
      <c r="M227" s="73">
        <v>-85061</v>
      </c>
      <c r="N227" s="73">
        <v>-473360</v>
      </c>
      <c r="P227" s="73">
        <f t="shared" si="51"/>
        <v>67.144999999999996</v>
      </c>
      <c r="Q227" s="73">
        <f t="shared" si="52"/>
        <v>0</v>
      </c>
      <c r="R227" s="73">
        <f t="shared" si="53"/>
        <v>0</v>
      </c>
      <c r="S227" s="73">
        <f t="shared" si="54"/>
        <v>425.53899999999999</v>
      </c>
      <c r="T227" s="73">
        <f t="shared" si="55"/>
        <v>85.061000000000007</v>
      </c>
      <c r="U227" s="73">
        <f t="shared" si="56"/>
        <v>67.144999999999996</v>
      </c>
      <c r="V227" s="73">
        <f t="shared" si="57"/>
        <v>436.36200000000002</v>
      </c>
      <c r="W227" s="73">
        <f t="shared" si="58"/>
        <v>467.03399999999999</v>
      </c>
      <c r="X227" s="73">
        <f t="shared" si="59"/>
        <v>0</v>
      </c>
      <c r="Y227" s="73">
        <f t="shared" si="60"/>
        <v>85.061000000000007</v>
      </c>
      <c r="Z227" s="73">
        <f t="shared" si="61"/>
        <v>473.36</v>
      </c>
    </row>
    <row r="228" spans="1:26" hidden="1">
      <c r="A228" s="63">
        <f t="shared" si="49"/>
        <v>37114</v>
      </c>
      <c r="B228" s="65" t="str">
        <f>INDEX('Master Data'!$A$2:$B$8,MATCH(WEEKDAY('RAC V@r Total'!A228,3),'Master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H228" s="73">
        <v>0</v>
      </c>
      <c r="I228" s="73">
        <v>0</v>
      </c>
      <c r="J228" s="73">
        <v>0</v>
      </c>
      <c r="K228" s="73">
        <v>0</v>
      </c>
      <c r="L228" s="73">
        <v>0</v>
      </c>
      <c r="M228" s="73">
        <v>0</v>
      </c>
      <c r="N228" s="73">
        <v>0</v>
      </c>
      <c r="P228" s="73">
        <f t="shared" si="51"/>
        <v>0</v>
      </c>
      <c r="Q228" s="73">
        <f t="shared" si="52"/>
        <v>0</v>
      </c>
      <c r="R228" s="73">
        <f t="shared" si="53"/>
        <v>0</v>
      </c>
      <c r="S228" s="73">
        <f t="shared" si="54"/>
        <v>0</v>
      </c>
      <c r="T228" s="73">
        <f t="shared" si="55"/>
        <v>0</v>
      </c>
      <c r="U228" s="73">
        <f t="shared" si="56"/>
        <v>0</v>
      </c>
      <c r="V228" s="73">
        <f t="shared" si="57"/>
        <v>0</v>
      </c>
      <c r="W228" s="73">
        <f t="shared" si="58"/>
        <v>0</v>
      </c>
      <c r="X228" s="73">
        <f t="shared" si="59"/>
        <v>0</v>
      </c>
      <c r="Y228" s="73">
        <f t="shared" si="60"/>
        <v>0</v>
      </c>
      <c r="Z228" s="73">
        <f t="shared" si="61"/>
        <v>0</v>
      </c>
    </row>
    <row r="229" spans="1:26" hidden="1">
      <c r="A229" s="63">
        <f t="shared" si="49"/>
        <v>37115</v>
      </c>
      <c r="B229" s="65" t="str">
        <f>INDEX('Master Data'!$A$2:$B$8,MATCH(WEEKDAY('RAC V@r Total'!A229,3),'Master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H229" s="73">
        <v>0</v>
      </c>
      <c r="I229" s="73">
        <v>0</v>
      </c>
      <c r="J229" s="73">
        <v>0</v>
      </c>
      <c r="K229" s="73">
        <v>0</v>
      </c>
      <c r="L229" s="73">
        <v>0</v>
      </c>
      <c r="M229" s="73">
        <v>0</v>
      </c>
      <c r="N229" s="73">
        <v>0</v>
      </c>
      <c r="P229" s="73">
        <f t="shared" si="51"/>
        <v>0</v>
      </c>
      <c r="Q229" s="73">
        <f t="shared" si="52"/>
        <v>0</v>
      </c>
      <c r="R229" s="73">
        <f t="shared" si="53"/>
        <v>0</v>
      </c>
      <c r="S229" s="73">
        <f t="shared" si="54"/>
        <v>0</v>
      </c>
      <c r="T229" s="73">
        <f t="shared" si="55"/>
        <v>0</v>
      </c>
      <c r="U229" s="73">
        <f t="shared" si="56"/>
        <v>0</v>
      </c>
      <c r="V229" s="73">
        <f t="shared" si="57"/>
        <v>0</v>
      </c>
      <c r="W229" s="73">
        <f t="shared" si="58"/>
        <v>0</v>
      </c>
      <c r="X229" s="73">
        <f t="shared" si="59"/>
        <v>0</v>
      </c>
      <c r="Y229" s="73">
        <f t="shared" si="60"/>
        <v>0</v>
      </c>
      <c r="Z229" s="73">
        <f t="shared" si="61"/>
        <v>0</v>
      </c>
    </row>
    <row r="230" spans="1:26" hidden="1">
      <c r="A230" s="63">
        <f t="shared" si="49"/>
        <v>37116</v>
      </c>
      <c r="B230" s="65" t="str">
        <f>INDEX('Master Data'!$A$2:$B$8,MATCH(WEEKDAY('RAC V@r Total'!A230,3),'Master Data'!$A$2:$A$8,0),2)</f>
        <v>M</v>
      </c>
      <c r="D230" s="73">
        <v>-754229</v>
      </c>
      <c r="E230" s="73">
        <v>0</v>
      </c>
      <c r="F230" s="73">
        <v>0</v>
      </c>
      <c r="G230" s="73">
        <v>-425717</v>
      </c>
      <c r="H230" s="73">
        <v>-85567</v>
      </c>
      <c r="I230" s="73">
        <v>-754229</v>
      </c>
      <c r="J230" s="73">
        <v>-436202</v>
      </c>
      <c r="K230" s="73">
        <v>-405485</v>
      </c>
      <c r="L230" s="73">
        <v>0</v>
      </c>
      <c r="M230" s="73">
        <v>-85567</v>
      </c>
      <c r="N230" s="73">
        <v>-426308</v>
      </c>
      <c r="P230" s="73">
        <f t="shared" si="51"/>
        <v>754.22900000000004</v>
      </c>
      <c r="Q230" s="73">
        <f t="shared" si="52"/>
        <v>0</v>
      </c>
      <c r="R230" s="73">
        <f t="shared" si="53"/>
        <v>0</v>
      </c>
      <c r="S230" s="73">
        <f t="shared" si="54"/>
        <v>425.71699999999998</v>
      </c>
      <c r="T230" s="73">
        <f t="shared" si="55"/>
        <v>85.566999999999993</v>
      </c>
      <c r="U230" s="73">
        <f t="shared" si="56"/>
        <v>754.22900000000004</v>
      </c>
      <c r="V230" s="73">
        <f t="shared" si="57"/>
        <v>436.202</v>
      </c>
      <c r="W230" s="73">
        <f t="shared" si="58"/>
        <v>405.48500000000001</v>
      </c>
      <c r="X230" s="73">
        <f t="shared" si="59"/>
        <v>0</v>
      </c>
      <c r="Y230" s="73">
        <f t="shared" si="60"/>
        <v>85.566999999999993</v>
      </c>
      <c r="Z230" s="73">
        <f t="shared" si="61"/>
        <v>426.30799999999999</v>
      </c>
    </row>
    <row r="231" spans="1:26" hidden="1">
      <c r="A231" s="63">
        <f t="shared" si="49"/>
        <v>37117</v>
      </c>
      <c r="B231" s="65" t="str">
        <f>INDEX('Master Data'!$A$2:$B$8,MATCH(WEEKDAY('RAC V@r Total'!A231,3),'Master Data'!$A$2:$A$8,0),2)</f>
        <v>T</v>
      </c>
      <c r="D231" s="73">
        <v>-754556</v>
      </c>
      <c r="E231" s="73">
        <v>0</v>
      </c>
      <c r="F231" s="73">
        <v>0</v>
      </c>
      <c r="G231" s="73">
        <v>-426820</v>
      </c>
      <c r="H231" s="73">
        <v>-85520</v>
      </c>
      <c r="I231" s="73">
        <v>-754556</v>
      </c>
      <c r="J231" s="73">
        <v>-436927</v>
      </c>
      <c r="K231" s="73">
        <v>-405320</v>
      </c>
      <c r="L231" s="73">
        <v>0</v>
      </c>
      <c r="M231" s="73">
        <v>-85520</v>
      </c>
      <c r="N231" s="73">
        <v>-426137</v>
      </c>
      <c r="P231" s="73">
        <f t="shared" si="51"/>
        <v>754.55600000000004</v>
      </c>
      <c r="Q231" s="73">
        <f t="shared" si="52"/>
        <v>0</v>
      </c>
      <c r="R231" s="73">
        <f t="shared" si="53"/>
        <v>0</v>
      </c>
      <c r="S231" s="73">
        <f t="shared" si="54"/>
        <v>426.82</v>
      </c>
      <c r="T231" s="73">
        <f t="shared" si="55"/>
        <v>85.52</v>
      </c>
      <c r="U231" s="73">
        <f t="shared" si="56"/>
        <v>754.55600000000004</v>
      </c>
      <c r="V231" s="73">
        <f t="shared" si="57"/>
        <v>436.92700000000002</v>
      </c>
      <c r="W231" s="73">
        <f t="shared" si="58"/>
        <v>405.32</v>
      </c>
      <c r="X231" s="73">
        <f t="shared" si="59"/>
        <v>0</v>
      </c>
      <c r="Y231" s="73">
        <f t="shared" si="60"/>
        <v>85.52</v>
      </c>
      <c r="Z231" s="73">
        <f t="shared" si="61"/>
        <v>426.137</v>
      </c>
    </row>
    <row r="232" spans="1:26" hidden="1">
      <c r="A232" s="63">
        <f t="shared" si="49"/>
        <v>37118</v>
      </c>
      <c r="B232" s="65" t="str">
        <f>INDEX('Master Data'!$A$2:$B$8,MATCH(WEEKDAY('RAC V@r Total'!A232,3),'Master Data'!$A$2:$A$8,0),2)</f>
        <v>W</v>
      </c>
      <c r="D232" s="73">
        <v>-754884.58</v>
      </c>
      <c r="E232" s="73">
        <v>0</v>
      </c>
      <c r="F232" s="73">
        <v>0</v>
      </c>
      <c r="G232" s="73">
        <v>-426485</v>
      </c>
      <c r="H232" s="73">
        <v>-85284.83</v>
      </c>
      <c r="I232" s="73">
        <v>-754884.58</v>
      </c>
      <c r="J232" s="73">
        <v>-436585.8</v>
      </c>
      <c r="K232" s="73">
        <v>-406014.7</v>
      </c>
      <c r="L232" s="73">
        <v>0</v>
      </c>
      <c r="M232" s="73">
        <v>-85284.83</v>
      </c>
      <c r="N232" s="73">
        <v>-426549.6</v>
      </c>
      <c r="P232" s="73">
        <f t="shared" si="51"/>
        <v>754.88457999999991</v>
      </c>
      <c r="Q232" s="73">
        <f t="shared" si="52"/>
        <v>0</v>
      </c>
      <c r="R232" s="73">
        <f t="shared" si="53"/>
        <v>0</v>
      </c>
      <c r="S232" s="73">
        <f t="shared" si="54"/>
        <v>426.48500000000001</v>
      </c>
      <c r="T232" s="73">
        <f t="shared" si="55"/>
        <v>85.284829999999999</v>
      </c>
      <c r="U232" s="73">
        <f t="shared" si="56"/>
        <v>754.88457999999991</v>
      </c>
      <c r="V232" s="73">
        <f t="shared" si="57"/>
        <v>436.58580000000001</v>
      </c>
      <c r="W232" s="73">
        <f t="shared" si="58"/>
        <v>406.0147</v>
      </c>
      <c r="X232" s="73">
        <f t="shared" si="59"/>
        <v>0</v>
      </c>
      <c r="Y232" s="73">
        <f t="shared" si="60"/>
        <v>85.284829999999999</v>
      </c>
      <c r="Z232" s="73">
        <f t="shared" si="61"/>
        <v>426.5496</v>
      </c>
    </row>
    <row r="233" spans="1:26" hidden="1">
      <c r="A233" s="63">
        <f t="shared" si="49"/>
        <v>37119</v>
      </c>
      <c r="B233" s="65" t="str">
        <f>INDEX('Master Data'!$A$2:$B$8,MATCH(WEEKDAY('RAC V@r Total'!A233,3),'Master Data'!$A$2:$A$8,0),2)</f>
        <v>Th</v>
      </c>
      <c r="D233" s="73">
        <v>-755214.82</v>
      </c>
      <c r="E233" s="73">
        <v>0</v>
      </c>
      <c r="F233" s="73">
        <v>0</v>
      </c>
      <c r="G233" s="73">
        <v>-425902</v>
      </c>
      <c r="H233" s="73">
        <v>-85412.17</v>
      </c>
      <c r="I233" s="73">
        <v>-755214.82</v>
      </c>
      <c r="J233" s="73">
        <v>-436067.18</v>
      </c>
      <c r="K233" s="73">
        <v>-406862.6</v>
      </c>
      <c r="L233" s="73">
        <v>0</v>
      </c>
      <c r="M233" s="73">
        <v>-85412.17</v>
      </c>
      <c r="N233" s="73">
        <v>-427380.6</v>
      </c>
      <c r="P233" s="73">
        <f t="shared" si="51"/>
        <v>755.21481999999992</v>
      </c>
      <c r="Q233" s="73">
        <f t="shared" si="52"/>
        <v>0</v>
      </c>
      <c r="R233" s="73">
        <f t="shared" si="53"/>
        <v>0</v>
      </c>
      <c r="S233" s="73">
        <f t="shared" si="54"/>
        <v>425.90199999999999</v>
      </c>
      <c r="T233" s="73">
        <f t="shared" si="55"/>
        <v>85.412170000000003</v>
      </c>
      <c r="U233" s="73">
        <f t="shared" si="56"/>
        <v>755.21481999999992</v>
      </c>
      <c r="V233" s="73">
        <f t="shared" si="57"/>
        <v>436.06718000000001</v>
      </c>
      <c r="W233" s="73">
        <f t="shared" si="58"/>
        <v>406.86259999999999</v>
      </c>
      <c r="X233" s="73">
        <f t="shared" si="59"/>
        <v>0</v>
      </c>
      <c r="Y233" s="73">
        <f t="shared" si="60"/>
        <v>85.412170000000003</v>
      </c>
      <c r="Z233" s="73">
        <f t="shared" si="61"/>
        <v>427.38059999999996</v>
      </c>
    </row>
    <row r="234" spans="1:26" hidden="1">
      <c r="A234" s="63">
        <f t="shared" si="49"/>
        <v>37120</v>
      </c>
      <c r="B234" s="65" t="str">
        <f>INDEX('Master Data'!$A$2:$B$8,MATCH(WEEKDAY('RAC V@r Total'!A234,3),'Master Data'!$A$2:$A$8,0),2)</f>
        <v>F</v>
      </c>
      <c r="D234" s="73">
        <v>-755546.65</v>
      </c>
      <c r="E234" s="73">
        <v>0</v>
      </c>
      <c r="F234" s="73">
        <v>0</v>
      </c>
      <c r="G234" s="73">
        <v>-426455.15</v>
      </c>
      <c r="H234" s="73">
        <v>-86121.9</v>
      </c>
      <c r="I234" s="73">
        <v>-755546.65</v>
      </c>
      <c r="J234" s="73">
        <v>-436402.72</v>
      </c>
      <c r="K234" s="73">
        <v>-407032.28</v>
      </c>
      <c r="L234" s="73">
        <v>0</v>
      </c>
      <c r="M234" s="73">
        <v>-86121.9</v>
      </c>
      <c r="N234" s="73">
        <v>-428096.45</v>
      </c>
      <c r="P234" s="73">
        <f t="shared" si="51"/>
        <v>755.54665</v>
      </c>
      <c r="Q234" s="73">
        <f t="shared" si="52"/>
        <v>0</v>
      </c>
      <c r="R234" s="73">
        <f t="shared" si="53"/>
        <v>0</v>
      </c>
      <c r="S234" s="73">
        <f t="shared" si="54"/>
        <v>426.45515</v>
      </c>
      <c r="T234" s="73">
        <f t="shared" si="55"/>
        <v>86.121899999999997</v>
      </c>
      <c r="U234" s="73">
        <f t="shared" si="56"/>
        <v>755.54665</v>
      </c>
      <c r="V234" s="73">
        <f t="shared" si="57"/>
        <v>436.40271999999999</v>
      </c>
      <c r="W234" s="73">
        <f t="shared" si="58"/>
        <v>407.03228000000001</v>
      </c>
      <c r="X234" s="73">
        <f t="shared" si="59"/>
        <v>0</v>
      </c>
      <c r="Y234" s="73">
        <f t="shared" si="60"/>
        <v>86.121899999999997</v>
      </c>
      <c r="Z234" s="73">
        <f t="shared" si="61"/>
        <v>428.09645</v>
      </c>
    </row>
    <row r="235" spans="1:26" hidden="1">
      <c r="A235" s="63">
        <f t="shared" si="49"/>
        <v>37121</v>
      </c>
      <c r="B235" s="65" t="str">
        <f>INDEX('Master Data'!$A$2:$B$8,MATCH(WEEKDAY('RAC V@r Total'!A235,3),'Master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H235" s="73">
        <v>0</v>
      </c>
      <c r="I235" s="73">
        <v>0</v>
      </c>
      <c r="J235" s="73">
        <v>0</v>
      </c>
      <c r="K235" s="73">
        <v>0</v>
      </c>
      <c r="L235" s="73">
        <v>0</v>
      </c>
      <c r="M235" s="73">
        <v>0</v>
      </c>
      <c r="N235" s="73">
        <v>0</v>
      </c>
      <c r="P235" s="73">
        <f t="shared" si="51"/>
        <v>0</v>
      </c>
      <c r="Q235" s="73">
        <f t="shared" si="52"/>
        <v>0</v>
      </c>
      <c r="R235" s="73">
        <f t="shared" si="53"/>
        <v>0</v>
      </c>
      <c r="S235" s="73">
        <f t="shared" si="54"/>
        <v>0</v>
      </c>
      <c r="T235" s="73">
        <f t="shared" si="55"/>
        <v>0</v>
      </c>
      <c r="U235" s="73">
        <f t="shared" si="56"/>
        <v>0</v>
      </c>
      <c r="V235" s="73">
        <f t="shared" si="57"/>
        <v>0</v>
      </c>
      <c r="W235" s="73">
        <f t="shared" si="58"/>
        <v>0</v>
      </c>
      <c r="X235" s="73">
        <f t="shared" si="59"/>
        <v>0</v>
      </c>
      <c r="Y235" s="73">
        <f t="shared" si="60"/>
        <v>0</v>
      </c>
      <c r="Z235" s="73">
        <f t="shared" si="61"/>
        <v>0</v>
      </c>
    </row>
    <row r="236" spans="1:26" hidden="1">
      <c r="A236" s="63">
        <f t="shared" si="49"/>
        <v>37122</v>
      </c>
      <c r="B236" s="65" t="str">
        <f>INDEX('Master Data'!$A$2:$B$8,MATCH(WEEKDAY('RAC V@r Total'!A236,3),'Master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H236" s="73">
        <v>0</v>
      </c>
      <c r="I236" s="73">
        <v>0</v>
      </c>
      <c r="J236" s="73">
        <v>0</v>
      </c>
      <c r="K236" s="73">
        <v>0</v>
      </c>
      <c r="L236" s="73">
        <v>0</v>
      </c>
      <c r="M236" s="73">
        <v>0</v>
      </c>
      <c r="N236" s="73">
        <v>0</v>
      </c>
      <c r="P236" s="73">
        <f t="shared" si="51"/>
        <v>0</v>
      </c>
      <c r="Q236" s="73">
        <f t="shared" si="52"/>
        <v>0</v>
      </c>
      <c r="R236" s="73">
        <f t="shared" si="53"/>
        <v>0</v>
      </c>
      <c r="S236" s="73">
        <f t="shared" si="54"/>
        <v>0</v>
      </c>
      <c r="T236" s="73">
        <f t="shared" si="55"/>
        <v>0</v>
      </c>
      <c r="U236" s="73">
        <f t="shared" si="56"/>
        <v>0</v>
      </c>
      <c r="V236" s="73">
        <f t="shared" si="57"/>
        <v>0</v>
      </c>
      <c r="W236" s="73">
        <f t="shared" si="58"/>
        <v>0</v>
      </c>
      <c r="X236" s="73">
        <f t="shared" si="59"/>
        <v>0</v>
      </c>
      <c r="Y236" s="73">
        <f t="shared" si="60"/>
        <v>0</v>
      </c>
      <c r="Z236" s="73">
        <f t="shared" si="61"/>
        <v>0</v>
      </c>
    </row>
    <row r="237" spans="1:26" hidden="1">
      <c r="A237" s="63">
        <f t="shared" si="49"/>
        <v>37123</v>
      </c>
      <c r="B237" s="65" t="str">
        <f>INDEX('Master Data'!$A$2:$B$8,MATCH(WEEKDAY('RAC V@r Total'!A237,3),'Master Data'!$A$2:$A$8,0),2)</f>
        <v>M</v>
      </c>
      <c r="D237" s="73">
        <v>-756551.93</v>
      </c>
      <c r="E237" s="73">
        <v>0</v>
      </c>
      <c r="F237" s="73">
        <v>0</v>
      </c>
      <c r="G237" s="73">
        <v>-427241.81</v>
      </c>
      <c r="H237" s="73">
        <v>-85721.4</v>
      </c>
      <c r="I237" s="73">
        <v>-756551.93</v>
      </c>
      <c r="J237" s="73">
        <v>-436668.15</v>
      </c>
      <c r="K237" s="73">
        <v>-408104.89</v>
      </c>
      <c r="L237" s="73">
        <v>0</v>
      </c>
      <c r="M237" s="73">
        <v>-85721.4</v>
      </c>
      <c r="N237" s="73">
        <v>-428727.33</v>
      </c>
      <c r="P237" s="73">
        <f t="shared" si="51"/>
        <v>756.55193000000008</v>
      </c>
      <c r="Q237" s="73">
        <f t="shared" si="52"/>
        <v>0</v>
      </c>
      <c r="R237" s="73">
        <f t="shared" si="53"/>
        <v>0</v>
      </c>
      <c r="S237" s="73">
        <f t="shared" si="54"/>
        <v>427.24180999999999</v>
      </c>
      <c r="T237" s="73">
        <f t="shared" si="55"/>
        <v>85.721399999999988</v>
      </c>
      <c r="U237" s="73">
        <f t="shared" si="56"/>
        <v>756.55193000000008</v>
      </c>
      <c r="V237" s="73">
        <f t="shared" si="57"/>
        <v>436.66815000000003</v>
      </c>
      <c r="W237" s="73">
        <f t="shared" si="58"/>
        <v>408.10489000000001</v>
      </c>
      <c r="X237" s="73">
        <f t="shared" si="59"/>
        <v>0</v>
      </c>
      <c r="Y237" s="73">
        <f t="shared" si="60"/>
        <v>85.721399999999988</v>
      </c>
      <c r="Z237" s="73">
        <f t="shared" si="61"/>
        <v>428.72732999999999</v>
      </c>
    </row>
    <row r="238" spans="1:26" hidden="1">
      <c r="A238" s="63">
        <f t="shared" si="49"/>
        <v>37124</v>
      </c>
      <c r="B238" s="65" t="str">
        <f>INDEX('Master Data'!$A$2:$B$8,MATCH(WEEKDAY('RAC V@r Total'!A238,3),'Master Data'!$A$2:$A$8,0),2)</f>
        <v>T</v>
      </c>
      <c r="D238" s="73">
        <v>-756890.4</v>
      </c>
      <c r="E238" s="73">
        <v>0</v>
      </c>
      <c r="F238" s="73">
        <v>0</v>
      </c>
      <c r="G238" s="73">
        <v>-426789.79</v>
      </c>
      <c r="H238" s="73">
        <v>-86093.81</v>
      </c>
      <c r="I238" s="73">
        <v>-756890.4</v>
      </c>
      <c r="J238" s="73">
        <v>-436264.85</v>
      </c>
      <c r="K238" s="73">
        <v>-408872.88</v>
      </c>
      <c r="L238" s="73">
        <v>0</v>
      </c>
      <c r="M238" s="73">
        <v>-86093.81</v>
      </c>
      <c r="N238" s="73">
        <v>-429684.34</v>
      </c>
      <c r="P238" s="73">
        <f t="shared" si="51"/>
        <v>756.8904</v>
      </c>
      <c r="Q238" s="73">
        <f t="shared" si="52"/>
        <v>0</v>
      </c>
      <c r="R238" s="73">
        <f t="shared" si="53"/>
        <v>0</v>
      </c>
      <c r="S238" s="73">
        <f t="shared" si="54"/>
        <v>426.78978999999998</v>
      </c>
      <c r="T238" s="73">
        <f t="shared" si="55"/>
        <v>86.093809999999991</v>
      </c>
      <c r="U238" s="73">
        <f t="shared" si="56"/>
        <v>756.8904</v>
      </c>
      <c r="V238" s="73">
        <f t="shared" si="57"/>
        <v>436.26484999999997</v>
      </c>
      <c r="W238" s="73">
        <f t="shared" si="58"/>
        <v>408.87288000000001</v>
      </c>
      <c r="X238" s="73">
        <f t="shared" si="59"/>
        <v>0</v>
      </c>
      <c r="Y238" s="73">
        <f t="shared" si="60"/>
        <v>86.093809999999991</v>
      </c>
      <c r="Z238" s="73">
        <f t="shared" si="61"/>
        <v>429.68434000000002</v>
      </c>
    </row>
    <row r="239" spans="1:26" hidden="1">
      <c r="A239" s="63">
        <f t="shared" si="49"/>
        <v>37125</v>
      </c>
      <c r="B239" s="65" t="str">
        <f>INDEX('Master Data'!$A$2:$B$8,MATCH(WEEKDAY('RAC V@r Total'!A239,3),'Master Data'!$A$2:$A$8,0),2)</f>
        <v>W</v>
      </c>
      <c r="D239" s="73">
        <v>-757230.61</v>
      </c>
      <c r="E239" s="73">
        <v>0</v>
      </c>
      <c r="F239" s="73">
        <v>0</v>
      </c>
      <c r="G239" s="73">
        <v>-427305.6</v>
      </c>
      <c r="H239" s="73">
        <v>-85882.13</v>
      </c>
      <c r="I239" s="73">
        <v>-757230.61</v>
      </c>
      <c r="J239" s="73">
        <v>-436674.57</v>
      </c>
      <c r="K239" s="73">
        <v>-409073.56</v>
      </c>
      <c r="L239" s="73">
        <v>0</v>
      </c>
      <c r="M239" s="73">
        <v>-85882.13</v>
      </c>
      <c r="N239" s="73">
        <v>-429701.49</v>
      </c>
      <c r="P239" s="73">
        <f t="shared" si="51"/>
        <v>757.23060999999996</v>
      </c>
      <c r="Q239" s="73">
        <f t="shared" si="52"/>
        <v>0</v>
      </c>
      <c r="R239" s="73">
        <f t="shared" si="53"/>
        <v>0</v>
      </c>
      <c r="S239" s="73">
        <f t="shared" si="54"/>
        <v>427.30559999999997</v>
      </c>
      <c r="T239" s="73">
        <f t="shared" si="55"/>
        <v>85.882130000000004</v>
      </c>
      <c r="U239" s="73">
        <f t="shared" si="56"/>
        <v>757.23060999999996</v>
      </c>
      <c r="V239" s="73">
        <f t="shared" si="57"/>
        <v>436.67457000000002</v>
      </c>
      <c r="W239" s="73">
        <f t="shared" si="58"/>
        <v>409.07355999999999</v>
      </c>
      <c r="X239" s="73">
        <f t="shared" si="59"/>
        <v>0</v>
      </c>
      <c r="Y239" s="73">
        <f t="shared" si="60"/>
        <v>85.882130000000004</v>
      </c>
      <c r="Z239" s="73">
        <f t="shared" si="61"/>
        <v>429.70148999999998</v>
      </c>
    </row>
    <row r="240" spans="1:26" hidden="1">
      <c r="A240" s="63">
        <f t="shared" si="49"/>
        <v>37126</v>
      </c>
      <c r="B240" s="65" t="str">
        <f>INDEX('Master Data'!$A$2:$B$8,MATCH(WEEKDAY('RAC V@r Total'!A240,3),'Master Data'!$A$2:$A$8,0),2)</f>
        <v>Th</v>
      </c>
      <c r="D240" s="73">
        <v>-757572.60210000002</v>
      </c>
      <c r="E240" s="73">
        <v>0</v>
      </c>
      <c r="F240" s="73">
        <v>0</v>
      </c>
      <c r="G240" s="73">
        <v>-427131.054</v>
      </c>
      <c r="H240" s="73">
        <v>-86046.205059999993</v>
      </c>
      <c r="I240" s="73">
        <v>-757572.60210000002</v>
      </c>
      <c r="J240" s="73">
        <v>-436514.57890000002</v>
      </c>
      <c r="K240" s="73">
        <v>-409689.67499999999</v>
      </c>
      <c r="L240" s="73">
        <v>0</v>
      </c>
      <c r="M240" s="73">
        <v>-86046.205059999993</v>
      </c>
      <c r="N240" s="73">
        <v>-430366.23310000001</v>
      </c>
      <c r="P240" s="73">
        <f t="shared" si="51"/>
        <v>757.57260210000004</v>
      </c>
      <c r="Q240" s="73">
        <f t="shared" si="52"/>
        <v>0</v>
      </c>
      <c r="R240" s="73">
        <f t="shared" si="53"/>
        <v>0</v>
      </c>
      <c r="S240" s="73">
        <f t="shared" si="54"/>
        <v>427.13105400000001</v>
      </c>
      <c r="T240" s="73">
        <f t="shared" si="55"/>
        <v>86.046205059999991</v>
      </c>
      <c r="U240" s="73">
        <f t="shared" si="56"/>
        <v>757.57260210000004</v>
      </c>
      <c r="V240" s="73">
        <f t="shared" si="57"/>
        <v>436.5145789</v>
      </c>
      <c r="W240" s="73">
        <f t="shared" si="58"/>
        <v>409.68967499999997</v>
      </c>
      <c r="X240" s="73">
        <f t="shared" si="59"/>
        <v>0</v>
      </c>
      <c r="Y240" s="73">
        <f t="shared" si="60"/>
        <v>86.046205059999991</v>
      </c>
      <c r="Z240" s="73">
        <f t="shared" si="61"/>
        <v>430.36623309999999</v>
      </c>
    </row>
    <row r="241" spans="1:26" hidden="1">
      <c r="A241" s="63">
        <f t="shared" si="49"/>
        <v>37127</v>
      </c>
      <c r="B241" s="65" t="str">
        <f>INDEX('Master Data'!$A$2:$B$8,MATCH(WEEKDAY('RAC V@r Total'!A241,3),'Master Data'!$A$2:$A$8,0),2)</f>
        <v>F</v>
      </c>
      <c r="D241" s="73">
        <v>-756916</v>
      </c>
      <c r="E241" s="73">
        <v>0</v>
      </c>
      <c r="F241" s="73">
        <v>0</v>
      </c>
      <c r="G241" s="73">
        <v>-427190</v>
      </c>
      <c r="H241" s="73">
        <v>-85727</v>
      </c>
      <c r="I241" s="73">
        <v>-757916</v>
      </c>
      <c r="J241" s="73">
        <v>-436600</v>
      </c>
      <c r="K241" s="73">
        <v>-410169</v>
      </c>
      <c r="L241" s="73">
        <v>0</v>
      </c>
      <c r="M241" s="73">
        <v>-85727</v>
      </c>
      <c r="N241" s="73">
        <v>-430539</v>
      </c>
      <c r="P241" s="73">
        <f t="shared" si="51"/>
        <v>756.91600000000005</v>
      </c>
      <c r="Q241" s="73">
        <f t="shared" si="52"/>
        <v>0</v>
      </c>
      <c r="R241" s="73">
        <f t="shared" si="53"/>
        <v>0</v>
      </c>
      <c r="S241" s="73">
        <f t="shared" si="54"/>
        <v>427.19</v>
      </c>
      <c r="T241" s="73">
        <f t="shared" si="55"/>
        <v>85.727000000000004</v>
      </c>
      <c r="U241" s="73">
        <f t="shared" si="56"/>
        <v>757.91600000000005</v>
      </c>
      <c r="V241" s="73">
        <f t="shared" si="57"/>
        <v>436.6</v>
      </c>
      <c r="W241" s="73">
        <f t="shared" si="58"/>
        <v>410.16899999999998</v>
      </c>
      <c r="X241" s="73">
        <f t="shared" si="59"/>
        <v>0</v>
      </c>
      <c r="Y241" s="73">
        <f t="shared" si="60"/>
        <v>85.727000000000004</v>
      </c>
      <c r="Z241" s="73">
        <f t="shared" si="61"/>
        <v>430.53899999999999</v>
      </c>
    </row>
    <row r="242" spans="1:26" hidden="1">
      <c r="A242" s="63">
        <f t="shared" si="49"/>
        <v>37128</v>
      </c>
      <c r="B242" s="65" t="str">
        <f>INDEX('Master Data'!$A$2:$B$8,MATCH(WEEKDAY('RAC V@r Total'!A242,3),'Master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H242" s="73">
        <v>0</v>
      </c>
      <c r="I242" s="73">
        <v>0</v>
      </c>
      <c r="J242" s="73">
        <v>0</v>
      </c>
      <c r="K242" s="73">
        <v>0</v>
      </c>
      <c r="L242" s="73">
        <v>0</v>
      </c>
      <c r="M242" s="73">
        <v>0</v>
      </c>
      <c r="N242" s="73">
        <v>0</v>
      </c>
      <c r="P242" s="73">
        <f t="shared" si="51"/>
        <v>0</v>
      </c>
      <c r="Q242" s="73">
        <f t="shared" si="52"/>
        <v>0</v>
      </c>
      <c r="R242" s="73">
        <f t="shared" si="53"/>
        <v>0</v>
      </c>
      <c r="S242" s="73">
        <f t="shared" si="54"/>
        <v>0</v>
      </c>
      <c r="T242" s="73">
        <f t="shared" si="55"/>
        <v>0</v>
      </c>
      <c r="U242" s="73">
        <f t="shared" si="56"/>
        <v>0</v>
      </c>
      <c r="V242" s="73">
        <f t="shared" si="57"/>
        <v>0</v>
      </c>
      <c r="W242" s="73">
        <f t="shared" si="58"/>
        <v>0</v>
      </c>
      <c r="X242" s="73">
        <f t="shared" si="59"/>
        <v>0</v>
      </c>
      <c r="Y242" s="73">
        <f t="shared" si="60"/>
        <v>0</v>
      </c>
      <c r="Z242" s="73">
        <f t="shared" si="61"/>
        <v>0</v>
      </c>
    </row>
    <row r="243" spans="1:26" hidden="1">
      <c r="A243" s="63">
        <f t="shared" si="49"/>
        <v>37129</v>
      </c>
      <c r="B243" s="65" t="str">
        <f>INDEX('Master Data'!$A$2:$B$8,MATCH(WEEKDAY('RAC V@r Total'!A243,3),'Master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H243" s="73">
        <v>0</v>
      </c>
      <c r="I243" s="73">
        <v>0</v>
      </c>
      <c r="J243" s="73">
        <v>0</v>
      </c>
      <c r="K243" s="73">
        <v>0</v>
      </c>
      <c r="L243" s="73">
        <v>0</v>
      </c>
      <c r="M243" s="73">
        <v>0</v>
      </c>
      <c r="N243" s="73">
        <v>0</v>
      </c>
      <c r="P243" s="73">
        <f t="shared" si="51"/>
        <v>0</v>
      </c>
      <c r="Q243" s="73">
        <f t="shared" si="52"/>
        <v>0</v>
      </c>
      <c r="R243" s="73">
        <f t="shared" si="53"/>
        <v>0</v>
      </c>
      <c r="S243" s="73">
        <f t="shared" si="54"/>
        <v>0</v>
      </c>
      <c r="T243" s="73">
        <f t="shared" si="55"/>
        <v>0</v>
      </c>
      <c r="U243" s="73">
        <f t="shared" si="56"/>
        <v>0</v>
      </c>
      <c r="V243" s="73">
        <f t="shared" si="57"/>
        <v>0</v>
      </c>
      <c r="W243" s="73">
        <f t="shared" si="58"/>
        <v>0</v>
      </c>
      <c r="X243" s="73">
        <f t="shared" si="59"/>
        <v>0</v>
      </c>
      <c r="Y243" s="73">
        <f t="shared" si="60"/>
        <v>0</v>
      </c>
      <c r="Z243" s="73">
        <f t="shared" si="61"/>
        <v>0</v>
      </c>
    </row>
    <row r="244" spans="1:26" hidden="1">
      <c r="A244" s="63">
        <f t="shared" si="49"/>
        <v>37130</v>
      </c>
      <c r="B244" s="65" t="str">
        <f>INDEX('Master Data'!$A$2:$B$8,MATCH(WEEKDAY('RAC V@r Total'!A244,3),'Master Data'!$A$2:$A$8,0),2)</f>
        <v>M</v>
      </c>
      <c r="D244" s="73">
        <v>-758959</v>
      </c>
      <c r="E244" s="73">
        <v>0</v>
      </c>
      <c r="F244" s="73">
        <v>0</v>
      </c>
      <c r="G244" s="73">
        <v>-426996</v>
      </c>
      <c r="H244" s="73">
        <v>-85830</v>
      </c>
      <c r="I244" s="73">
        <v>-758959</v>
      </c>
      <c r="J244" s="73">
        <v>-436463</v>
      </c>
      <c r="K244" s="73">
        <v>-411845</v>
      </c>
      <c r="L244" s="73">
        <v>0</v>
      </c>
      <c r="M244" s="73">
        <v>-85830</v>
      </c>
      <c r="N244" s="73">
        <v>-432093</v>
      </c>
      <c r="P244" s="73">
        <f t="shared" si="51"/>
        <v>758.95899999999995</v>
      </c>
      <c r="Q244" s="73">
        <f t="shared" si="52"/>
        <v>0</v>
      </c>
      <c r="R244" s="73">
        <f t="shared" si="53"/>
        <v>0</v>
      </c>
      <c r="S244" s="73">
        <f t="shared" si="54"/>
        <v>426.99599999999998</v>
      </c>
      <c r="T244" s="73">
        <f t="shared" si="55"/>
        <v>85.83</v>
      </c>
      <c r="U244" s="73">
        <f t="shared" si="56"/>
        <v>758.95899999999995</v>
      </c>
      <c r="V244" s="73">
        <f t="shared" si="57"/>
        <v>436.46300000000002</v>
      </c>
      <c r="W244" s="73">
        <f t="shared" si="58"/>
        <v>411.84500000000003</v>
      </c>
      <c r="X244" s="73">
        <f t="shared" si="59"/>
        <v>0</v>
      </c>
      <c r="Y244" s="73">
        <f t="shared" si="60"/>
        <v>85.83</v>
      </c>
      <c r="Z244" s="73">
        <f t="shared" si="61"/>
        <v>432.09300000000002</v>
      </c>
    </row>
    <row r="245" spans="1:26" hidden="1">
      <c r="A245" s="63">
        <f t="shared" si="49"/>
        <v>37131</v>
      </c>
      <c r="B245" s="65" t="str">
        <f>INDEX('Master Data'!$A$2:$B$8,MATCH(WEEKDAY('RAC V@r Total'!A245,3),'Master Data'!$A$2:$A$8,0),2)</f>
        <v>T</v>
      </c>
      <c r="D245" s="73">
        <v>-793294</v>
      </c>
      <c r="E245" s="73">
        <v>0</v>
      </c>
      <c r="F245" s="73">
        <v>0</v>
      </c>
      <c r="G245" s="73">
        <v>-410374</v>
      </c>
      <c r="H245" s="73">
        <v>-86485</v>
      </c>
      <c r="I245" s="73">
        <v>-793294</v>
      </c>
      <c r="J245" s="73">
        <v>-416470</v>
      </c>
      <c r="K245" s="73">
        <v>-471652</v>
      </c>
      <c r="L245" s="73">
        <v>0</v>
      </c>
      <c r="M245" s="73">
        <v>-86485</v>
      </c>
      <c r="N245" s="73">
        <v>-489068</v>
      </c>
      <c r="P245" s="73">
        <f t="shared" si="51"/>
        <v>793.29399999999998</v>
      </c>
      <c r="Q245" s="73">
        <f t="shared" si="52"/>
        <v>0</v>
      </c>
      <c r="R245" s="73">
        <f t="shared" si="53"/>
        <v>0</v>
      </c>
      <c r="S245" s="73">
        <f t="shared" si="54"/>
        <v>410.37400000000002</v>
      </c>
      <c r="T245" s="73">
        <f t="shared" si="55"/>
        <v>86.484999999999999</v>
      </c>
      <c r="U245" s="73">
        <f t="shared" si="56"/>
        <v>793.29399999999998</v>
      </c>
      <c r="V245" s="73">
        <f t="shared" si="57"/>
        <v>416.47</v>
      </c>
      <c r="W245" s="73">
        <f t="shared" si="58"/>
        <v>471.65199999999999</v>
      </c>
      <c r="X245" s="73">
        <f t="shared" si="59"/>
        <v>0</v>
      </c>
      <c r="Y245" s="73">
        <f t="shared" si="60"/>
        <v>86.484999999999999</v>
      </c>
      <c r="Z245" s="73">
        <f t="shared" si="61"/>
        <v>489.06799999999998</v>
      </c>
    </row>
    <row r="246" spans="1:26" hidden="1">
      <c r="A246" s="63">
        <f t="shared" si="49"/>
        <v>37132</v>
      </c>
      <c r="B246" s="65" t="str">
        <f>INDEX('Master Data'!$A$2:$B$8,MATCH(WEEKDAY('RAC V@r Total'!A246,3),'Master Data'!$A$2:$A$8,0),2)</f>
        <v>W</v>
      </c>
      <c r="D246" s="73">
        <v>-793790.33799999999</v>
      </c>
      <c r="E246" s="73">
        <v>0</v>
      </c>
      <c r="F246" s="73">
        <v>0</v>
      </c>
      <c r="G246" s="73">
        <v>-414787.41749999998</v>
      </c>
      <c r="H246" s="73">
        <v>-102183.3689</v>
      </c>
      <c r="I246" s="73">
        <v>-793790.3382</v>
      </c>
      <c r="J246" s="73">
        <v>-418156.20640000002</v>
      </c>
      <c r="K246" s="73">
        <v>-471224.08039999998</v>
      </c>
      <c r="L246" s="73">
        <v>0</v>
      </c>
      <c r="M246" s="73">
        <v>-87008.898969999995</v>
      </c>
      <c r="N246" s="73">
        <v>-487882.07040000003</v>
      </c>
      <c r="P246" s="73">
        <f t="shared" si="51"/>
        <v>793.79033800000002</v>
      </c>
      <c r="Q246" s="73">
        <f t="shared" si="52"/>
        <v>0</v>
      </c>
      <c r="R246" s="73">
        <f t="shared" si="53"/>
        <v>0</v>
      </c>
      <c r="S246" s="73">
        <f t="shared" si="54"/>
        <v>414.7874175</v>
      </c>
      <c r="T246" s="73">
        <f t="shared" si="55"/>
        <v>102.1833689</v>
      </c>
      <c r="U246" s="73">
        <f t="shared" si="56"/>
        <v>793.79033819999995</v>
      </c>
      <c r="V246" s="73">
        <f t="shared" si="57"/>
        <v>418.15620640000003</v>
      </c>
      <c r="W246" s="73">
        <f t="shared" si="58"/>
        <v>471.22408039999999</v>
      </c>
      <c r="X246" s="73">
        <f t="shared" si="59"/>
        <v>0</v>
      </c>
      <c r="Y246" s="73">
        <f t="shared" si="60"/>
        <v>87.00889896999999</v>
      </c>
      <c r="Z246" s="73">
        <f t="shared" si="61"/>
        <v>487.88207040000003</v>
      </c>
    </row>
    <row r="247" spans="1:26" hidden="1">
      <c r="A247" s="63">
        <f t="shared" si="49"/>
        <v>37133</v>
      </c>
      <c r="B247" s="65" t="str">
        <f>INDEX('Master Data'!$A$2:$B$8,MATCH(WEEKDAY('RAC V@r Total'!A247,3),'Master Data'!$A$2:$A$8,0),2)</f>
        <v>Th</v>
      </c>
      <c r="D247" s="73">
        <v>-840629.27179999999</v>
      </c>
      <c r="E247" s="73">
        <v>0</v>
      </c>
      <c r="F247" s="73">
        <v>0</v>
      </c>
      <c r="G247" s="73">
        <v>-431267.71039999998</v>
      </c>
      <c r="H247" s="73">
        <v>-98145.253150000004</v>
      </c>
      <c r="I247" s="73">
        <v>-840629.27179999999</v>
      </c>
      <c r="J247" s="73">
        <v>-423976.94349999999</v>
      </c>
      <c r="K247" s="73">
        <v>-459891.55979999999</v>
      </c>
      <c r="L247" s="73">
        <v>0</v>
      </c>
      <c r="M247" s="73">
        <v>-82775.643519999998</v>
      </c>
      <c r="N247" s="73">
        <v>-474994.37070000003</v>
      </c>
      <c r="P247" s="73">
        <f t="shared" si="51"/>
        <v>840.62927179999997</v>
      </c>
      <c r="Q247" s="73">
        <f t="shared" si="52"/>
        <v>0</v>
      </c>
      <c r="R247" s="73">
        <f t="shared" si="53"/>
        <v>0</v>
      </c>
      <c r="S247" s="73">
        <f t="shared" si="54"/>
        <v>431.2677104</v>
      </c>
      <c r="T247" s="73">
        <f t="shared" si="55"/>
        <v>98.145253150000002</v>
      </c>
      <c r="U247" s="73">
        <f t="shared" si="56"/>
        <v>840.62927179999997</v>
      </c>
      <c r="V247" s="73">
        <f t="shared" si="57"/>
        <v>423.9769435</v>
      </c>
      <c r="W247" s="73">
        <f t="shared" si="58"/>
        <v>459.89155979999998</v>
      </c>
      <c r="X247" s="73">
        <f t="shared" si="59"/>
        <v>0</v>
      </c>
      <c r="Y247" s="73">
        <f t="shared" si="60"/>
        <v>82.775643520000003</v>
      </c>
      <c r="Z247" s="73">
        <f t="shared" si="61"/>
        <v>474.99437070000005</v>
      </c>
    </row>
    <row r="248" spans="1:26">
      <c r="A248" s="63">
        <f t="shared" si="49"/>
        <v>37134</v>
      </c>
      <c r="B248" s="65" t="str">
        <f>INDEX('Master Data'!$A$2:$B$8,MATCH(WEEKDAY('RAC V@r Total'!A248,3),'Master Data'!$A$2:$A$8,0),2)</f>
        <v>F</v>
      </c>
      <c r="D248" s="73">
        <v>-699000.32900000003</v>
      </c>
      <c r="E248" s="73">
        <v>0</v>
      </c>
      <c r="F248" s="73">
        <v>0</v>
      </c>
      <c r="G248" s="73">
        <v>-431644.55</v>
      </c>
      <c r="H248" s="73">
        <v>-93742.962390000001</v>
      </c>
      <c r="I248" s="73">
        <v>-699000.32900000003</v>
      </c>
      <c r="J248" s="73">
        <v>-424872.85920000001</v>
      </c>
      <c r="K248" s="73">
        <v>-324069.99</v>
      </c>
      <c r="L248" s="73">
        <v>0</v>
      </c>
      <c r="M248" s="73">
        <v>-82076.557820000002</v>
      </c>
      <c r="N248" s="73">
        <v>-348858.86920000002</v>
      </c>
      <c r="P248" s="73">
        <f t="shared" si="51"/>
        <v>699.00032900000008</v>
      </c>
      <c r="Q248" s="73">
        <f t="shared" si="52"/>
        <v>0</v>
      </c>
      <c r="R248" s="73">
        <f t="shared" si="53"/>
        <v>0</v>
      </c>
      <c r="S248" s="73">
        <f t="shared" si="54"/>
        <v>431.64454999999998</v>
      </c>
      <c r="T248" s="73">
        <f t="shared" si="55"/>
        <v>93.742962390000002</v>
      </c>
      <c r="U248" s="73">
        <f t="shared" si="56"/>
        <v>699.00032900000008</v>
      </c>
      <c r="V248" s="73">
        <f t="shared" si="57"/>
        <v>424.87285919999999</v>
      </c>
      <c r="W248" s="73">
        <f t="shared" si="58"/>
        <v>324.06999000000002</v>
      </c>
      <c r="X248" s="73">
        <f t="shared" si="59"/>
        <v>0</v>
      </c>
      <c r="Y248" s="73">
        <f t="shared" si="60"/>
        <v>82.076557820000005</v>
      </c>
      <c r="Z248" s="73">
        <f t="shared" si="61"/>
        <v>348.85886920000002</v>
      </c>
    </row>
    <row r="249" spans="1:26" hidden="1">
      <c r="A249" s="63">
        <f t="shared" si="49"/>
        <v>37135</v>
      </c>
      <c r="B249" s="65" t="str">
        <f>INDEX('Master Data'!$A$2:$B$8,MATCH(WEEKDAY('RAC V@r Total'!A249,3),'Master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H249" s="73">
        <v>0</v>
      </c>
      <c r="I249" s="73">
        <v>0</v>
      </c>
      <c r="J249" s="73">
        <v>0</v>
      </c>
      <c r="K249" s="73">
        <v>0</v>
      </c>
      <c r="L249" s="73">
        <v>0</v>
      </c>
      <c r="M249" s="73">
        <v>0</v>
      </c>
      <c r="N249" s="73">
        <v>0</v>
      </c>
      <c r="P249" s="73">
        <f t="shared" si="51"/>
        <v>0</v>
      </c>
      <c r="Q249" s="73">
        <f t="shared" si="52"/>
        <v>0</v>
      </c>
      <c r="R249" s="73">
        <f t="shared" si="53"/>
        <v>0</v>
      </c>
      <c r="S249" s="73">
        <f t="shared" si="54"/>
        <v>0</v>
      </c>
      <c r="T249" s="73">
        <f t="shared" si="55"/>
        <v>0</v>
      </c>
      <c r="U249" s="73">
        <f t="shared" si="56"/>
        <v>0</v>
      </c>
      <c r="V249" s="73">
        <f t="shared" si="57"/>
        <v>0</v>
      </c>
      <c r="W249" s="73">
        <f t="shared" si="58"/>
        <v>0</v>
      </c>
      <c r="X249" s="73">
        <f t="shared" si="59"/>
        <v>0</v>
      </c>
      <c r="Y249" s="73">
        <f t="shared" si="60"/>
        <v>0</v>
      </c>
      <c r="Z249" s="73">
        <f t="shared" si="61"/>
        <v>0</v>
      </c>
    </row>
    <row r="250" spans="1:26" hidden="1">
      <c r="A250" s="63">
        <f t="shared" si="49"/>
        <v>37136</v>
      </c>
      <c r="B250" s="65" t="str">
        <f>INDEX('Master Data'!$A$2:$B$8,MATCH(WEEKDAY('RAC V@r Total'!A250,3),'Master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H250" s="73">
        <v>0</v>
      </c>
      <c r="I250" s="73">
        <v>0</v>
      </c>
      <c r="J250" s="73">
        <v>0</v>
      </c>
      <c r="K250" s="73">
        <v>0</v>
      </c>
      <c r="L250" s="73">
        <v>0</v>
      </c>
      <c r="M250" s="73">
        <v>0</v>
      </c>
      <c r="N250" s="73">
        <v>0</v>
      </c>
      <c r="P250" s="73">
        <f t="shared" si="51"/>
        <v>0</v>
      </c>
      <c r="Q250" s="73">
        <f t="shared" si="52"/>
        <v>0</v>
      </c>
      <c r="R250" s="73">
        <f t="shared" si="53"/>
        <v>0</v>
      </c>
      <c r="S250" s="73">
        <f t="shared" si="54"/>
        <v>0</v>
      </c>
      <c r="T250" s="73">
        <f t="shared" si="55"/>
        <v>0</v>
      </c>
      <c r="U250" s="73">
        <f t="shared" si="56"/>
        <v>0</v>
      </c>
      <c r="V250" s="73">
        <f t="shared" si="57"/>
        <v>0</v>
      </c>
      <c r="W250" s="73">
        <f t="shared" si="58"/>
        <v>0</v>
      </c>
      <c r="X250" s="73">
        <f t="shared" si="59"/>
        <v>0</v>
      </c>
      <c r="Y250" s="73">
        <f t="shared" si="60"/>
        <v>0</v>
      </c>
      <c r="Z250" s="73">
        <f t="shared" si="61"/>
        <v>0</v>
      </c>
    </row>
    <row r="251" spans="1:26" hidden="1">
      <c r="A251" s="63">
        <f t="shared" si="49"/>
        <v>37137</v>
      </c>
      <c r="B251" s="65" t="str">
        <f>INDEX('Master Data'!$A$2:$B$8,MATCH(WEEKDAY('RAC V@r Total'!A251,3),'Master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H251" s="73">
        <v>0</v>
      </c>
      <c r="I251" s="73">
        <v>0</v>
      </c>
      <c r="J251" s="73">
        <v>0</v>
      </c>
      <c r="K251" s="73">
        <v>0</v>
      </c>
      <c r="L251" s="73">
        <v>0</v>
      </c>
      <c r="M251" s="73">
        <v>0</v>
      </c>
      <c r="N251" s="73">
        <v>0</v>
      </c>
      <c r="P251" s="73">
        <f t="shared" si="51"/>
        <v>0</v>
      </c>
      <c r="Q251" s="73">
        <f t="shared" si="52"/>
        <v>0</v>
      </c>
      <c r="R251" s="73">
        <f t="shared" si="53"/>
        <v>0</v>
      </c>
      <c r="S251" s="73">
        <f t="shared" si="54"/>
        <v>0</v>
      </c>
      <c r="T251" s="73">
        <f t="shared" si="55"/>
        <v>0</v>
      </c>
      <c r="U251" s="73">
        <f t="shared" si="56"/>
        <v>0</v>
      </c>
      <c r="V251" s="73">
        <f t="shared" si="57"/>
        <v>0</v>
      </c>
      <c r="W251" s="73">
        <f t="shared" si="58"/>
        <v>0</v>
      </c>
      <c r="X251" s="73">
        <f t="shared" si="59"/>
        <v>0</v>
      </c>
      <c r="Y251" s="73">
        <f t="shared" si="60"/>
        <v>0</v>
      </c>
      <c r="Z251" s="73">
        <f t="shared" si="61"/>
        <v>0</v>
      </c>
    </row>
    <row r="252" spans="1:26" hidden="1">
      <c r="A252" s="63">
        <f t="shared" si="49"/>
        <v>37138</v>
      </c>
      <c r="B252" s="65" t="str">
        <f>INDEX('Master Data'!$A$2:$B$8,MATCH(WEEKDAY('RAC V@r Total'!A252,3),'Master Data'!$A$2:$A$8,0),2)</f>
        <v>T</v>
      </c>
      <c r="D252" s="73">
        <v>-643436.81999999995</v>
      </c>
      <c r="E252" s="73">
        <v>0</v>
      </c>
      <c r="F252" s="73">
        <v>0</v>
      </c>
      <c r="G252" s="73">
        <v>-398532.95260000002</v>
      </c>
      <c r="H252" s="73">
        <v>-72626.801519999994</v>
      </c>
      <c r="I252" s="73">
        <v>-643436.81999999995</v>
      </c>
      <c r="J252" s="73">
        <v>-386631.87</v>
      </c>
      <c r="K252" s="73">
        <v>-302081.95110000001</v>
      </c>
      <c r="L252" s="73">
        <v>0</v>
      </c>
      <c r="M252" s="73">
        <v>-59871.839999999997</v>
      </c>
      <c r="N252" s="73">
        <v>-321791.28999999998</v>
      </c>
      <c r="P252" s="73">
        <f t="shared" si="51"/>
        <v>643.4368199999999</v>
      </c>
      <c r="Q252" s="73">
        <f t="shared" si="52"/>
        <v>0</v>
      </c>
      <c r="R252" s="73">
        <f t="shared" si="53"/>
        <v>0</v>
      </c>
      <c r="S252" s="73">
        <f t="shared" si="54"/>
        <v>398.53295260000004</v>
      </c>
      <c r="T252" s="73">
        <f t="shared" si="55"/>
        <v>72.626801519999987</v>
      </c>
      <c r="U252" s="73">
        <f t="shared" si="56"/>
        <v>643.4368199999999</v>
      </c>
      <c r="V252" s="73">
        <f t="shared" si="57"/>
        <v>386.63186999999999</v>
      </c>
      <c r="W252" s="73">
        <f t="shared" si="58"/>
        <v>302.08195110000003</v>
      </c>
      <c r="X252" s="73">
        <f t="shared" si="59"/>
        <v>0</v>
      </c>
      <c r="Y252" s="73">
        <f t="shared" si="60"/>
        <v>59.871839999999999</v>
      </c>
      <c r="Z252" s="73">
        <f t="shared" si="61"/>
        <v>321.79129</v>
      </c>
    </row>
    <row r="253" spans="1:26" hidden="1">
      <c r="A253" s="63">
        <f t="shared" si="49"/>
        <v>37139</v>
      </c>
      <c r="B253" s="65" t="str">
        <f>INDEX('Master Data'!$A$2:$B$8,MATCH(WEEKDAY('RAC V@r Total'!A253,3),'Master Data'!$A$2:$A$8,0),2)</f>
        <v>W</v>
      </c>
      <c r="D253" s="73">
        <v>-643887.66299999994</v>
      </c>
      <c r="E253" s="73">
        <v>0</v>
      </c>
      <c r="F253" s="73">
        <v>0</v>
      </c>
      <c r="G253" s="73">
        <v>-396707.15759999998</v>
      </c>
      <c r="H253" s="73">
        <v>-72731.25808</v>
      </c>
      <c r="I253" s="73">
        <v>-643887.66299999994</v>
      </c>
      <c r="J253" s="73">
        <v>-396707.15759999998</v>
      </c>
      <c r="K253" s="73">
        <v>-302981.69170000002</v>
      </c>
      <c r="L253" s="73">
        <v>0</v>
      </c>
      <c r="M253" s="73">
        <v>-59971.148840000002</v>
      </c>
      <c r="N253" s="73">
        <v>-322253.6765</v>
      </c>
      <c r="P253" s="73">
        <f t="shared" si="51"/>
        <v>643.88766299999997</v>
      </c>
      <c r="Q253" s="73">
        <f t="shared" si="52"/>
        <v>0</v>
      </c>
      <c r="R253" s="73">
        <f t="shared" si="53"/>
        <v>0</v>
      </c>
      <c r="S253" s="73">
        <f t="shared" si="54"/>
        <v>396.70715759999996</v>
      </c>
      <c r="T253" s="73">
        <f t="shared" si="55"/>
        <v>72.731258080000003</v>
      </c>
      <c r="U253" s="73">
        <f t="shared" si="56"/>
        <v>643.88766299999997</v>
      </c>
      <c r="V253" s="73">
        <f t="shared" si="57"/>
        <v>396.70715759999996</v>
      </c>
      <c r="W253" s="73">
        <f t="shared" si="58"/>
        <v>302.9816917</v>
      </c>
      <c r="X253" s="73">
        <f t="shared" si="59"/>
        <v>0</v>
      </c>
      <c r="Y253" s="73">
        <f t="shared" si="60"/>
        <v>59.971148840000005</v>
      </c>
      <c r="Z253" s="73">
        <f t="shared" si="61"/>
        <v>322.25367649999998</v>
      </c>
    </row>
    <row r="254" spans="1:26" hidden="1">
      <c r="A254" s="63">
        <f t="shared" si="49"/>
        <v>37140</v>
      </c>
      <c r="B254" s="65" t="str">
        <f>INDEX('Master Data'!$A$2:$B$8,MATCH(WEEKDAY('RAC V@r Total'!A254,3),'Master Data'!$A$2:$A$8,0),2)</f>
        <v>Th</v>
      </c>
      <c r="D254" s="73">
        <v>-644342.06299999997</v>
      </c>
      <c r="E254" s="73">
        <v>0</v>
      </c>
      <c r="F254" s="73">
        <v>0</v>
      </c>
      <c r="G254" s="73">
        <v>-397441.63260000001</v>
      </c>
      <c r="H254" s="73">
        <v>-73274.036500000002</v>
      </c>
      <c r="I254" s="73">
        <v>-644342.06299999997</v>
      </c>
      <c r="J254" s="73">
        <v>-385989.4877</v>
      </c>
      <c r="K254" s="73">
        <v>-302783.46269999997</v>
      </c>
      <c r="L254" s="73">
        <v>0</v>
      </c>
      <c r="M254" s="73">
        <v>-60489.631979999998</v>
      </c>
      <c r="N254" s="73">
        <v>-321879.03759999998</v>
      </c>
      <c r="P254" s="73">
        <f t="shared" si="51"/>
        <v>644.34206299999994</v>
      </c>
      <c r="Q254" s="73">
        <f t="shared" si="52"/>
        <v>0</v>
      </c>
      <c r="R254" s="73">
        <f t="shared" si="53"/>
        <v>0</v>
      </c>
      <c r="S254" s="73">
        <f t="shared" si="54"/>
        <v>397.44163259999999</v>
      </c>
      <c r="T254" s="73">
        <f t="shared" si="55"/>
        <v>73.274036500000008</v>
      </c>
      <c r="U254" s="73">
        <f t="shared" si="56"/>
        <v>644.34206299999994</v>
      </c>
      <c r="V254" s="73">
        <f t="shared" si="57"/>
        <v>385.98948769999998</v>
      </c>
      <c r="W254" s="73">
        <f t="shared" si="58"/>
        <v>302.78346269999997</v>
      </c>
      <c r="X254" s="73">
        <f t="shared" si="59"/>
        <v>0</v>
      </c>
      <c r="Y254" s="73">
        <f t="shared" si="60"/>
        <v>60.489631979999999</v>
      </c>
      <c r="Z254" s="73">
        <f t="shared" si="61"/>
        <v>321.8790376</v>
      </c>
    </row>
    <row r="255" spans="1:26" hidden="1">
      <c r="A255" s="63">
        <f t="shared" si="49"/>
        <v>37141</v>
      </c>
      <c r="B255" s="65" t="str">
        <f>INDEX('Master Data'!$A$2:$B$8,MATCH(WEEKDAY('RAC V@r Total'!A255,3),'Master Data'!$A$2:$A$8,0),2)</f>
        <v>F</v>
      </c>
      <c r="D255" s="73">
        <v>-644800.09</v>
      </c>
      <c r="E255" s="73">
        <v>0</v>
      </c>
      <c r="F255" s="73">
        <v>0</v>
      </c>
      <c r="G255" s="73">
        <v>-398774.7</v>
      </c>
      <c r="H255" s="73">
        <v>-60809.26</v>
      </c>
      <c r="I255" s="73">
        <v>-644800.09</v>
      </c>
      <c r="J255" s="73">
        <v>-387060.07</v>
      </c>
      <c r="K255" s="73">
        <v>-302708.26</v>
      </c>
      <c r="L255" s="73">
        <v>0</v>
      </c>
      <c r="M255" s="73">
        <v>-60809.26</v>
      </c>
      <c r="N255" s="73">
        <v>-322134.15999999997</v>
      </c>
      <c r="P255" s="73">
        <f t="shared" si="51"/>
        <v>644.80008999999995</v>
      </c>
      <c r="Q255" s="73">
        <f t="shared" si="52"/>
        <v>0</v>
      </c>
      <c r="R255" s="73">
        <f t="shared" si="53"/>
        <v>0</v>
      </c>
      <c r="S255" s="73">
        <f t="shared" si="54"/>
        <v>398.7747</v>
      </c>
      <c r="T255" s="73">
        <f t="shared" si="55"/>
        <v>60.809260000000002</v>
      </c>
      <c r="U255" s="73">
        <f t="shared" si="56"/>
        <v>644.80008999999995</v>
      </c>
      <c r="V255" s="73">
        <f t="shared" si="57"/>
        <v>387.06007</v>
      </c>
      <c r="W255" s="73">
        <f t="shared" si="58"/>
        <v>302.70826</v>
      </c>
      <c r="X255" s="73">
        <f t="shared" si="59"/>
        <v>0</v>
      </c>
      <c r="Y255" s="73">
        <f t="shared" si="60"/>
        <v>60.809260000000002</v>
      </c>
      <c r="Z255" s="73">
        <f t="shared" si="61"/>
        <v>322.13415999999995</v>
      </c>
    </row>
    <row r="256" spans="1:26" hidden="1">
      <c r="A256" s="63">
        <f t="shared" si="49"/>
        <v>37142</v>
      </c>
      <c r="B256" s="65" t="str">
        <f>INDEX('Master Data'!$A$2:$B$8,MATCH(WEEKDAY('RAC V@r Total'!A256,3),'Master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H256" s="73">
        <v>0</v>
      </c>
      <c r="I256" s="73">
        <v>0</v>
      </c>
      <c r="J256" s="73">
        <v>0</v>
      </c>
      <c r="K256" s="73">
        <v>0</v>
      </c>
      <c r="L256" s="73">
        <v>0</v>
      </c>
      <c r="M256" s="73">
        <v>0</v>
      </c>
      <c r="N256" s="73">
        <v>0</v>
      </c>
      <c r="P256" s="73">
        <f t="shared" si="51"/>
        <v>0</v>
      </c>
      <c r="Q256" s="73">
        <f t="shared" si="52"/>
        <v>0</v>
      </c>
      <c r="R256" s="73">
        <f t="shared" si="53"/>
        <v>0</v>
      </c>
      <c r="S256" s="73">
        <f t="shared" si="54"/>
        <v>0</v>
      </c>
      <c r="T256" s="73">
        <f t="shared" si="55"/>
        <v>0</v>
      </c>
      <c r="U256" s="73">
        <f t="shared" si="56"/>
        <v>0</v>
      </c>
      <c r="V256" s="73">
        <f t="shared" si="57"/>
        <v>0</v>
      </c>
      <c r="W256" s="73">
        <f t="shared" si="58"/>
        <v>0</v>
      </c>
      <c r="X256" s="73">
        <f t="shared" si="59"/>
        <v>0</v>
      </c>
      <c r="Y256" s="73">
        <f t="shared" si="60"/>
        <v>0</v>
      </c>
      <c r="Z256" s="73">
        <f t="shared" si="61"/>
        <v>0</v>
      </c>
    </row>
    <row r="257" spans="1:26" hidden="1">
      <c r="A257" s="63">
        <f t="shared" si="49"/>
        <v>37143</v>
      </c>
      <c r="B257" s="65" t="str">
        <f>INDEX('Master Data'!$A$2:$B$8,MATCH(WEEKDAY('RAC V@r Total'!A257,3),'Master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H257" s="73">
        <v>0</v>
      </c>
      <c r="I257" s="73">
        <v>0</v>
      </c>
      <c r="J257" s="73">
        <v>0</v>
      </c>
      <c r="K257" s="73">
        <v>0</v>
      </c>
      <c r="L257" s="73">
        <v>0</v>
      </c>
      <c r="M257" s="73">
        <v>0</v>
      </c>
      <c r="N257" s="73">
        <v>0</v>
      </c>
      <c r="P257" s="73">
        <f t="shared" si="51"/>
        <v>0</v>
      </c>
      <c r="Q257" s="73">
        <f t="shared" si="52"/>
        <v>0</v>
      </c>
      <c r="R257" s="73">
        <f t="shared" si="53"/>
        <v>0</v>
      </c>
      <c r="S257" s="73">
        <f t="shared" si="54"/>
        <v>0</v>
      </c>
      <c r="T257" s="73">
        <f t="shared" si="55"/>
        <v>0</v>
      </c>
      <c r="U257" s="73">
        <f t="shared" si="56"/>
        <v>0</v>
      </c>
      <c r="V257" s="73">
        <f t="shared" si="57"/>
        <v>0</v>
      </c>
      <c r="W257" s="73">
        <f t="shared" si="58"/>
        <v>0</v>
      </c>
      <c r="X257" s="73">
        <f t="shared" si="59"/>
        <v>0</v>
      </c>
      <c r="Y257" s="73">
        <f t="shared" si="60"/>
        <v>0</v>
      </c>
      <c r="Z257" s="73">
        <f t="shared" si="61"/>
        <v>0</v>
      </c>
    </row>
    <row r="258" spans="1:26" hidden="1">
      <c r="A258" s="63">
        <f t="shared" si="49"/>
        <v>37144</v>
      </c>
      <c r="B258" s="65" t="str">
        <f>INDEX('Master Data'!$A$2:$B$8,MATCH(WEEKDAY('RAC V@r Total'!A258,3),'Master Data'!$A$2:$A$8,0),2)</f>
        <v>M</v>
      </c>
      <c r="D258" s="73">
        <v>-646196.73829999997</v>
      </c>
      <c r="E258" s="73">
        <v>0</v>
      </c>
      <c r="F258" s="73">
        <v>0</v>
      </c>
      <c r="G258" s="73">
        <v>-400276.8015</v>
      </c>
      <c r="H258" s="73">
        <v>-73426.891600000003</v>
      </c>
      <c r="I258" s="73">
        <v>-646196.73829999997</v>
      </c>
      <c r="J258" s="73">
        <v>-388558.95779999997</v>
      </c>
      <c r="K258" s="73">
        <v>-303192.29810000001</v>
      </c>
      <c r="L258" s="73">
        <v>0</v>
      </c>
      <c r="M258" s="73">
        <v>-60631.077619999996</v>
      </c>
      <c r="N258" s="73">
        <v>-323080.46049999999</v>
      </c>
      <c r="P258" s="73">
        <f t="shared" si="51"/>
        <v>646.19673829999999</v>
      </c>
      <c r="Q258" s="73">
        <f t="shared" si="52"/>
        <v>0</v>
      </c>
      <c r="R258" s="73">
        <f t="shared" si="53"/>
        <v>0</v>
      </c>
      <c r="S258" s="73">
        <f t="shared" si="54"/>
        <v>400.27680149999998</v>
      </c>
      <c r="T258" s="73">
        <f t="shared" si="55"/>
        <v>73.426891600000005</v>
      </c>
      <c r="U258" s="73">
        <f t="shared" si="56"/>
        <v>646.19673829999999</v>
      </c>
      <c r="V258" s="73">
        <f t="shared" si="57"/>
        <v>388.55895779999997</v>
      </c>
      <c r="W258" s="73">
        <f t="shared" si="58"/>
        <v>303.19229810000002</v>
      </c>
      <c r="X258" s="73">
        <f t="shared" si="59"/>
        <v>0</v>
      </c>
      <c r="Y258" s="73">
        <f t="shared" si="60"/>
        <v>60.631077619999999</v>
      </c>
      <c r="Z258" s="73">
        <f t="shared" si="61"/>
        <v>323.08046049999996</v>
      </c>
    </row>
    <row r="259" spans="1:26" hidden="1">
      <c r="A259" s="63">
        <f t="shared" si="49"/>
        <v>37145</v>
      </c>
      <c r="B259" s="65" t="str">
        <f>INDEX('Master Data'!$A$2:$B$8,MATCH(WEEKDAY('RAC V@r Total'!A259,3),'Master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H259" s="73">
        <v>0</v>
      </c>
      <c r="I259" s="73">
        <v>0</v>
      </c>
      <c r="J259" s="73">
        <v>0</v>
      </c>
      <c r="K259" s="73">
        <v>0</v>
      </c>
      <c r="L259" s="73">
        <v>0</v>
      </c>
      <c r="M259" s="73">
        <v>0</v>
      </c>
      <c r="N259" s="73">
        <v>0</v>
      </c>
      <c r="P259" s="73">
        <f t="shared" si="51"/>
        <v>0</v>
      </c>
      <c r="Q259" s="73">
        <f t="shared" si="52"/>
        <v>0</v>
      </c>
      <c r="R259" s="73">
        <f t="shared" si="53"/>
        <v>0</v>
      </c>
      <c r="S259" s="73">
        <f t="shared" si="54"/>
        <v>0</v>
      </c>
      <c r="T259" s="73">
        <f t="shared" si="55"/>
        <v>0</v>
      </c>
      <c r="U259" s="73">
        <f t="shared" si="56"/>
        <v>0</v>
      </c>
      <c r="V259" s="73">
        <f t="shared" si="57"/>
        <v>0</v>
      </c>
      <c r="W259" s="73">
        <f t="shared" si="58"/>
        <v>0</v>
      </c>
      <c r="X259" s="73">
        <f t="shared" si="59"/>
        <v>0</v>
      </c>
      <c r="Y259" s="73">
        <f t="shared" si="60"/>
        <v>0</v>
      </c>
      <c r="Z259" s="73">
        <f t="shared" si="61"/>
        <v>0</v>
      </c>
    </row>
    <row r="260" spans="1:26" hidden="1">
      <c r="A260" s="63">
        <f t="shared" si="49"/>
        <v>37146</v>
      </c>
      <c r="B260" s="65" t="str">
        <f>INDEX('Master Data'!$A$2:$B$8,MATCH(WEEKDAY('RAC V@r Total'!A260,3),'Master Data'!$A$2:$A$8,0),2)</f>
        <v>W</v>
      </c>
      <c r="D260" s="73">
        <v>-647147.43550000002</v>
      </c>
      <c r="E260" s="73">
        <v>0</v>
      </c>
      <c r="F260" s="73">
        <v>0</v>
      </c>
      <c r="G260" s="73">
        <v>-401801.78529999999</v>
      </c>
      <c r="H260" s="73">
        <v>-62561.724260000003</v>
      </c>
      <c r="I260" s="73">
        <v>-647147.43550000002</v>
      </c>
      <c r="J260" s="73">
        <v>-390929.2732</v>
      </c>
      <c r="K260" s="73">
        <v>-303444.09279999998</v>
      </c>
      <c r="L260" s="73">
        <v>0</v>
      </c>
      <c r="M260" s="73">
        <v>-62561.724260000003</v>
      </c>
      <c r="N260" s="73">
        <v>-323009.48139999999</v>
      </c>
      <c r="P260" s="73">
        <f t="shared" si="51"/>
        <v>647.14743550000003</v>
      </c>
      <c r="Q260" s="73">
        <f t="shared" si="52"/>
        <v>0</v>
      </c>
      <c r="R260" s="73">
        <f t="shared" si="53"/>
        <v>0</v>
      </c>
      <c r="S260" s="73">
        <f t="shared" si="54"/>
        <v>401.80178530000001</v>
      </c>
      <c r="T260" s="73">
        <f t="shared" si="55"/>
        <v>62.561724260000005</v>
      </c>
      <c r="U260" s="73">
        <f t="shared" si="56"/>
        <v>647.14743550000003</v>
      </c>
      <c r="V260" s="73">
        <f t="shared" si="57"/>
        <v>390.92927320000001</v>
      </c>
      <c r="W260" s="73">
        <f t="shared" si="58"/>
        <v>303.44409279999996</v>
      </c>
      <c r="X260" s="73">
        <f t="shared" si="59"/>
        <v>0</v>
      </c>
      <c r="Y260" s="73">
        <f t="shared" si="60"/>
        <v>62.561724260000005</v>
      </c>
      <c r="Z260" s="73">
        <f t="shared" si="61"/>
        <v>323.00948139999997</v>
      </c>
    </row>
    <row r="261" spans="1:26" hidden="1">
      <c r="A261" s="63">
        <f t="shared" si="49"/>
        <v>37147</v>
      </c>
      <c r="B261" s="65" t="str">
        <f>INDEX('Master Data'!$A$2:$B$8,MATCH(WEEKDAY('RAC V@r Total'!A261,3),'Master Data'!$A$2:$A$8,0),2)</f>
        <v>Th</v>
      </c>
      <c r="D261" s="73">
        <v>-647628.91910000006</v>
      </c>
      <c r="E261" s="73">
        <v>0</v>
      </c>
      <c r="F261" s="73">
        <v>0</v>
      </c>
      <c r="G261" s="73">
        <v>-401942.85710000002</v>
      </c>
      <c r="H261" s="73">
        <v>-73725.907019999999</v>
      </c>
      <c r="I261" s="73">
        <v>-647628.91910000006</v>
      </c>
      <c r="J261" s="73">
        <v>-391103.6434</v>
      </c>
      <c r="K261" s="73">
        <v>-303657.8174</v>
      </c>
      <c r="L261" s="73">
        <v>0</v>
      </c>
      <c r="M261" s="73">
        <v>-63076.544860000002</v>
      </c>
      <c r="N261" s="73">
        <v>-323619.65159999998</v>
      </c>
      <c r="P261" s="73">
        <f t="shared" si="51"/>
        <v>647.62891910000008</v>
      </c>
      <c r="Q261" s="73">
        <f t="shared" si="52"/>
        <v>0</v>
      </c>
      <c r="R261" s="73">
        <f t="shared" si="53"/>
        <v>0</v>
      </c>
      <c r="S261" s="73">
        <f t="shared" si="54"/>
        <v>401.94285710000003</v>
      </c>
      <c r="T261" s="73">
        <f t="shared" si="55"/>
        <v>73.725907019999994</v>
      </c>
      <c r="U261" s="73">
        <f t="shared" si="56"/>
        <v>647.62891910000008</v>
      </c>
      <c r="V261" s="73">
        <f t="shared" si="57"/>
        <v>391.10364340000001</v>
      </c>
      <c r="W261" s="73">
        <f t="shared" si="58"/>
        <v>303.6578174</v>
      </c>
      <c r="X261" s="73">
        <f t="shared" si="59"/>
        <v>0</v>
      </c>
      <c r="Y261" s="73">
        <f t="shared" si="60"/>
        <v>63.076544859999998</v>
      </c>
      <c r="Z261" s="73">
        <f t="shared" si="61"/>
        <v>323.6196516</v>
      </c>
    </row>
    <row r="262" spans="1:26" hidden="1">
      <c r="A262" s="63">
        <f t="shared" si="49"/>
        <v>37148</v>
      </c>
      <c r="B262" s="65" t="str">
        <f>INDEX('Master Data'!$A$2:$B$8,MATCH(WEEKDAY('RAC V@r Total'!A262,3),'Master Data'!$A$2:$A$8,0),2)</f>
        <v>F</v>
      </c>
      <c r="D262" s="73">
        <v>-648114.61</v>
      </c>
      <c r="E262" s="73">
        <v>0</v>
      </c>
      <c r="F262" s="73">
        <v>0</v>
      </c>
      <c r="G262" s="73">
        <v>-403838.42</v>
      </c>
      <c r="H262" s="73">
        <v>-63427.79</v>
      </c>
      <c r="I262" s="73">
        <v>-648114.61</v>
      </c>
      <c r="J262" s="73">
        <v>-392542.54</v>
      </c>
      <c r="K262" s="73">
        <v>-303704.48</v>
      </c>
      <c r="L262" s="73">
        <v>0</v>
      </c>
      <c r="M262" s="73">
        <v>-63427.79</v>
      </c>
      <c r="N262" s="73">
        <v>-323729.17</v>
      </c>
      <c r="P262" s="73">
        <f t="shared" si="51"/>
        <v>648.11460999999997</v>
      </c>
      <c r="Q262" s="73">
        <f t="shared" si="52"/>
        <v>0</v>
      </c>
      <c r="R262" s="73">
        <f t="shared" si="53"/>
        <v>0</v>
      </c>
      <c r="S262" s="73">
        <f t="shared" si="54"/>
        <v>403.83841999999999</v>
      </c>
      <c r="T262" s="73">
        <f t="shared" si="55"/>
        <v>63.427790000000002</v>
      </c>
      <c r="U262" s="73">
        <f t="shared" si="56"/>
        <v>648.11460999999997</v>
      </c>
      <c r="V262" s="73">
        <f t="shared" si="57"/>
        <v>392.54253999999997</v>
      </c>
      <c r="W262" s="73">
        <f t="shared" si="58"/>
        <v>303.70447999999999</v>
      </c>
      <c r="X262" s="73">
        <f t="shared" si="59"/>
        <v>0</v>
      </c>
      <c r="Y262" s="73">
        <f t="shared" si="60"/>
        <v>63.427790000000002</v>
      </c>
      <c r="Z262" s="73">
        <f t="shared" si="61"/>
        <v>323.72917000000001</v>
      </c>
    </row>
    <row r="263" spans="1:26" hidden="1">
      <c r="A263" s="63">
        <f t="shared" ref="A263:A326" si="62">A262+1</f>
        <v>37149</v>
      </c>
      <c r="B263" s="65" t="str">
        <f>INDEX('Master Data'!$A$2:$B$8,MATCH(WEEKDAY('RAC V@r Total'!A263,3),'Master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H263" s="73">
        <v>0</v>
      </c>
      <c r="I263" s="73">
        <v>0</v>
      </c>
      <c r="J263" s="73">
        <v>0</v>
      </c>
      <c r="K263" s="73">
        <v>0</v>
      </c>
      <c r="L263" s="73">
        <v>0</v>
      </c>
      <c r="M263" s="73">
        <v>0</v>
      </c>
      <c r="N263" s="73">
        <v>0</v>
      </c>
      <c r="P263" s="73">
        <f t="shared" si="51"/>
        <v>0</v>
      </c>
      <c r="Q263" s="73">
        <f t="shared" si="52"/>
        <v>0</v>
      </c>
      <c r="R263" s="73">
        <f t="shared" si="53"/>
        <v>0</v>
      </c>
      <c r="S263" s="73">
        <f t="shared" si="54"/>
        <v>0</v>
      </c>
      <c r="T263" s="73">
        <f t="shared" si="55"/>
        <v>0</v>
      </c>
      <c r="U263" s="73">
        <f t="shared" si="56"/>
        <v>0</v>
      </c>
      <c r="V263" s="73">
        <f t="shared" si="57"/>
        <v>0</v>
      </c>
      <c r="W263" s="73">
        <f t="shared" si="58"/>
        <v>0</v>
      </c>
      <c r="X263" s="73">
        <f t="shared" si="59"/>
        <v>0</v>
      </c>
      <c r="Y263" s="73">
        <f t="shared" si="60"/>
        <v>0</v>
      </c>
      <c r="Z263" s="73">
        <f t="shared" si="61"/>
        <v>0</v>
      </c>
    </row>
    <row r="264" spans="1:26" hidden="1">
      <c r="A264" s="63">
        <f t="shared" si="62"/>
        <v>37150</v>
      </c>
      <c r="B264" s="65" t="str">
        <f>INDEX('Master Data'!$A$2:$B$8,MATCH(WEEKDAY('RAC V@r Total'!A264,3),'Master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H264" s="73">
        <v>0</v>
      </c>
      <c r="I264" s="73">
        <v>0</v>
      </c>
      <c r="J264" s="73">
        <v>0</v>
      </c>
      <c r="K264" s="73">
        <v>0</v>
      </c>
      <c r="L264" s="73">
        <v>0</v>
      </c>
      <c r="M264" s="73">
        <v>0</v>
      </c>
      <c r="N264" s="73">
        <v>0</v>
      </c>
      <c r="P264" s="73">
        <f t="shared" si="51"/>
        <v>0</v>
      </c>
      <c r="Q264" s="73">
        <f t="shared" si="52"/>
        <v>0</v>
      </c>
      <c r="R264" s="73">
        <f t="shared" si="53"/>
        <v>0</v>
      </c>
      <c r="S264" s="73">
        <f t="shared" si="54"/>
        <v>0</v>
      </c>
      <c r="T264" s="73">
        <f t="shared" si="55"/>
        <v>0</v>
      </c>
      <c r="U264" s="73">
        <f t="shared" si="56"/>
        <v>0</v>
      </c>
      <c r="V264" s="73">
        <f t="shared" si="57"/>
        <v>0</v>
      </c>
      <c r="W264" s="73">
        <f t="shared" si="58"/>
        <v>0</v>
      </c>
      <c r="X264" s="73">
        <f t="shared" si="59"/>
        <v>0</v>
      </c>
      <c r="Y264" s="73">
        <f t="shared" si="60"/>
        <v>0</v>
      </c>
      <c r="Z264" s="73">
        <f t="shared" si="61"/>
        <v>0</v>
      </c>
    </row>
    <row r="265" spans="1:26" hidden="1">
      <c r="A265" s="63">
        <f t="shared" si="62"/>
        <v>37151</v>
      </c>
      <c r="B265" s="65" t="str">
        <f>INDEX('Master Data'!$A$2:$B$8,MATCH(WEEKDAY('RAC V@r Total'!A265,3),'Master Data'!$A$2:$A$8,0),2)</f>
        <v>M</v>
      </c>
      <c r="D265" s="73">
        <v>-649597.88</v>
      </c>
      <c r="E265" s="73">
        <v>0</v>
      </c>
      <c r="F265" s="73">
        <v>0</v>
      </c>
      <c r="G265" s="73">
        <v>-405167.95</v>
      </c>
      <c r="H265" s="73">
        <v>-63255.72</v>
      </c>
      <c r="I265" s="73">
        <v>-649597.88</v>
      </c>
      <c r="J265" s="73">
        <v>-393900.24</v>
      </c>
      <c r="K265" s="73">
        <v>-304268.90000000002</v>
      </c>
      <c r="L265" s="73">
        <v>0</v>
      </c>
      <c r="M265" s="73">
        <v>-63255.72</v>
      </c>
      <c r="N265" s="73">
        <v>-324517.21000000002</v>
      </c>
      <c r="P265" s="73">
        <f t="shared" si="51"/>
        <v>649.59788000000003</v>
      </c>
      <c r="Q265" s="73">
        <f t="shared" si="52"/>
        <v>0</v>
      </c>
      <c r="R265" s="73">
        <f t="shared" si="53"/>
        <v>0</v>
      </c>
      <c r="S265" s="73">
        <f t="shared" si="54"/>
        <v>405.16795000000002</v>
      </c>
      <c r="T265" s="73">
        <f t="shared" si="55"/>
        <v>63.255720000000004</v>
      </c>
      <c r="U265" s="73">
        <f t="shared" si="56"/>
        <v>649.59788000000003</v>
      </c>
      <c r="V265" s="73">
        <f t="shared" si="57"/>
        <v>393.90024</v>
      </c>
      <c r="W265" s="73">
        <f t="shared" si="58"/>
        <v>304.26890000000003</v>
      </c>
      <c r="X265" s="73">
        <f t="shared" si="59"/>
        <v>0</v>
      </c>
      <c r="Y265" s="73">
        <f t="shared" si="60"/>
        <v>63.255720000000004</v>
      </c>
      <c r="Z265" s="73">
        <f t="shared" si="61"/>
        <v>324.51721000000003</v>
      </c>
    </row>
    <row r="266" spans="1:26" hidden="1">
      <c r="A266" s="63">
        <f t="shared" si="62"/>
        <v>37152</v>
      </c>
      <c r="B266" s="65" t="str">
        <f>INDEX('Master Data'!$A$2:$B$8,MATCH(WEEKDAY('RAC V@r Total'!A266,3),'Master Data'!$A$2:$A$8,0),2)</f>
        <v>T</v>
      </c>
      <c r="D266" s="73">
        <v>-650101.37</v>
      </c>
      <c r="E266" s="73">
        <v>0</v>
      </c>
      <c r="F266" s="73">
        <v>0</v>
      </c>
      <c r="G266" s="73">
        <v>-405229.29</v>
      </c>
      <c r="H266" s="73">
        <v>-63049.89</v>
      </c>
      <c r="I266" s="73">
        <v>-650101.37</v>
      </c>
      <c r="J266" s="73">
        <v>-394117.35</v>
      </c>
      <c r="K266" s="73">
        <v>-304473.5</v>
      </c>
      <c r="L266" s="73">
        <v>0</v>
      </c>
      <c r="M266" s="73">
        <v>-63049.89</v>
      </c>
      <c r="N266" s="73">
        <v>-324718.62</v>
      </c>
      <c r="P266" s="73">
        <f t="shared" si="51"/>
        <v>650.10136999999997</v>
      </c>
      <c r="Q266" s="73">
        <f t="shared" si="52"/>
        <v>0</v>
      </c>
      <c r="R266" s="73">
        <f t="shared" si="53"/>
        <v>0</v>
      </c>
      <c r="S266" s="73">
        <f t="shared" si="54"/>
        <v>405.22928999999999</v>
      </c>
      <c r="T266" s="73">
        <f t="shared" si="55"/>
        <v>63.049889999999998</v>
      </c>
      <c r="U266" s="73">
        <f t="shared" si="56"/>
        <v>650.10136999999997</v>
      </c>
      <c r="V266" s="73">
        <f t="shared" si="57"/>
        <v>394.11734999999999</v>
      </c>
      <c r="W266" s="73">
        <f t="shared" si="58"/>
        <v>304.4735</v>
      </c>
      <c r="X266" s="73">
        <f t="shared" si="59"/>
        <v>0</v>
      </c>
      <c r="Y266" s="73">
        <f t="shared" si="60"/>
        <v>63.049889999999998</v>
      </c>
      <c r="Z266" s="73">
        <f t="shared" si="61"/>
        <v>324.71861999999999</v>
      </c>
    </row>
    <row r="267" spans="1:26" hidden="1">
      <c r="A267" s="63">
        <f t="shared" si="62"/>
        <v>37153</v>
      </c>
      <c r="B267" s="65" t="str">
        <f>INDEX('Master Data'!$A$2:$B$8,MATCH(WEEKDAY('RAC V@r Total'!A267,3),'Master Data'!$A$2:$A$8,0),2)</f>
        <v>W</v>
      </c>
      <c r="D267" s="73">
        <v>-650609.55000000005</v>
      </c>
      <c r="E267" s="73">
        <v>0</v>
      </c>
      <c r="F267" s="73">
        <v>0</v>
      </c>
      <c r="G267" s="73">
        <v>-405222.5</v>
      </c>
      <c r="H267" s="73">
        <v>-63372.95</v>
      </c>
      <c r="I267" s="73">
        <v>-650609.55000000005</v>
      </c>
      <c r="J267" s="73">
        <v>-394227.56</v>
      </c>
      <c r="K267" s="73">
        <v>-304680.05</v>
      </c>
      <c r="L267" s="73">
        <v>0</v>
      </c>
      <c r="M267" s="73">
        <v>-63372.95</v>
      </c>
      <c r="N267" s="73">
        <v>-324846.71000000002</v>
      </c>
      <c r="P267" s="73">
        <f t="shared" si="51"/>
        <v>650.60955000000001</v>
      </c>
      <c r="Q267" s="73">
        <f t="shared" si="52"/>
        <v>0</v>
      </c>
      <c r="R267" s="73">
        <f t="shared" si="53"/>
        <v>0</v>
      </c>
      <c r="S267" s="73">
        <f t="shared" si="54"/>
        <v>405.22250000000003</v>
      </c>
      <c r="T267" s="73">
        <f t="shared" si="55"/>
        <v>63.372949999999996</v>
      </c>
      <c r="U267" s="73">
        <f t="shared" si="56"/>
        <v>650.60955000000001</v>
      </c>
      <c r="V267" s="73">
        <f t="shared" si="57"/>
        <v>394.22755999999998</v>
      </c>
      <c r="W267" s="73">
        <f t="shared" si="58"/>
        <v>304.68004999999999</v>
      </c>
      <c r="X267" s="73">
        <f t="shared" si="59"/>
        <v>0</v>
      </c>
      <c r="Y267" s="73">
        <f t="shared" si="60"/>
        <v>63.372949999999996</v>
      </c>
      <c r="Z267" s="73">
        <f t="shared" si="61"/>
        <v>324.84671000000003</v>
      </c>
    </row>
    <row r="268" spans="1:26" hidden="1">
      <c r="A268" s="63">
        <f t="shared" si="62"/>
        <v>37154</v>
      </c>
      <c r="B268" s="65" t="str">
        <f>INDEX('Master Data'!$A$2:$B$8,MATCH(WEEKDAY('RAC V@r Total'!A268,3),'Master Data'!$A$2:$A$8,0),2)</f>
        <v>Th</v>
      </c>
      <c r="D268" s="73">
        <v>-651122.55000000005</v>
      </c>
      <c r="E268" s="73">
        <v>0</v>
      </c>
      <c r="F268" s="73">
        <v>0</v>
      </c>
      <c r="G268" s="73">
        <v>-406551.14</v>
      </c>
      <c r="H268" s="73">
        <v>-63468.7</v>
      </c>
      <c r="I268" s="73">
        <v>-651122.55000000005</v>
      </c>
      <c r="J268" s="73">
        <v>-395341.98</v>
      </c>
      <c r="K268" s="73">
        <v>-304758.05</v>
      </c>
      <c r="L268" s="73">
        <v>0</v>
      </c>
      <c r="M268" s="73">
        <v>-63468.7</v>
      </c>
      <c r="N268" s="73">
        <v>-325239.26</v>
      </c>
      <c r="P268" s="73">
        <f t="shared" si="51"/>
        <v>651.12255000000005</v>
      </c>
      <c r="Q268" s="73">
        <f t="shared" si="52"/>
        <v>0</v>
      </c>
      <c r="R268" s="73">
        <f t="shared" si="53"/>
        <v>0</v>
      </c>
      <c r="S268" s="73">
        <f t="shared" si="54"/>
        <v>406.55114000000003</v>
      </c>
      <c r="T268" s="73">
        <f t="shared" si="55"/>
        <v>63.468699999999998</v>
      </c>
      <c r="U268" s="73">
        <f t="shared" si="56"/>
        <v>651.12255000000005</v>
      </c>
      <c r="V268" s="73">
        <f t="shared" si="57"/>
        <v>395.34197999999998</v>
      </c>
      <c r="W268" s="73">
        <f t="shared" si="58"/>
        <v>304.75804999999997</v>
      </c>
      <c r="X268" s="73">
        <f t="shared" si="59"/>
        <v>0</v>
      </c>
      <c r="Y268" s="73">
        <f t="shared" si="60"/>
        <v>63.468699999999998</v>
      </c>
      <c r="Z268" s="73">
        <f t="shared" si="61"/>
        <v>325.23926</v>
      </c>
    </row>
    <row r="269" spans="1:26" hidden="1">
      <c r="A269" s="63">
        <f t="shared" si="62"/>
        <v>37155</v>
      </c>
      <c r="B269" s="65" t="str">
        <f>INDEX('Master Data'!$A$2:$B$8,MATCH(WEEKDAY('RAC V@r Total'!A269,3),'Master Data'!$A$2:$A$8,0),2)</f>
        <v>F</v>
      </c>
      <c r="D269" s="73">
        <v>-651640.47</v>
      </c>
      <c r="E269" s="73">
        <v>0</v>
      </c>
      <c r="F269" s="73">
        <v>0</v>
      </c>
      <c r="G269" s="73">
        <v>-407261.24</v>
      </c>
      <c r="H269" s="73">
        <v>-63609.27</v>
      </c>
      <c r="I269" s="73">
        <v>-651640</v>
      </c>
      <c r="J269" s="73">
        <v>-396075.92</v>
      </c>
      <c r="K269" s="73">
        <v>-304824.90000000002</v>
      </c>
      <c r="L269" s="73">
        <v>0</v>
      </c>
      <c r="M269" s="73">
        <v>-63609.27</v>
      </c>
      <c r="N269" s="73">
        <v>-325529.46000000002</v>
      </c>
      <c r="P269" s="73">
        <f t="shared" si="51"/>
        <v>651.64046999999994</v>
      </c>
      <c r="Q269" s="73">
        <f t="shared" si="52"/>
        <v>0</v>
      </c>
      <c r="R269" s="73">
        <f t="shared" si="53"/>
        <v>0</v>
      </c>
      <c r="S269" s="73">
        <f t="shared" si="54"/>
        <v>407.26123999999999</v>
      </c>
      <c r="T269" s="73">
        <f t="shared" si="55"/>
        <v>63.609269999999995</v>
      </c>
      <c r="U269" s="73">
        <f t="shared" si="56"/>
        <v>651.64</v>
      </c>
      <c r="V269" s="73">
        <f t="shared" si="57"/>
        <v>396.07592</v>
      </c>
      <c r="W269" s="73">
        <f t="shared" si="58"/>
        <v>304.82490000000001</v>
      </c>
      <c r="X269" s="73">
        <f t="shared" si="59"/>
        <v>0</v>
      </c>
      <c r="Y269" s="73">
        <f t="shared" si="60"/>
        <v>63.609269999999995</v>
      </c>
      <c r="Z269" s="73">
        <f t="shared" si="61"/>
        <v>325.52946000000003</v>
      </c>
    </row>
    <row r="270" spans="1:26" hidden="1">
      <c r="A270" s="63">
        <f t="shared" si="62"/>
        <v>37156</v>
      </c>
      <c r="B270" s="65" t="str">
        <f>INDEX('Master Data'!$A$2:$B$8,MATCH(WEEKDAY('RAC V@r Total'!A270,3),'Master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H270" s="73">
        <v>0</v>
      </c>
      <c r="I270" s="73">
        <v>0</v>
      </c>
      <c r="J270" s="73">
        <v>0</v>
      </c>
      <c r="K270" s="73">
        <v>0</v>
      </c>
      <c r="L270" s="73">
        <v>0</v>
      </c>
      <c r="M270" s="73">
        <v>0</v>
      </c>
      <c r="N270" s="73">
        <v>0</v>
      </c>
      <c r="P270" s="73">
        <f t="shared" si="51"/>
        <v>0</v>
      </c>
      <c r="Q270" s="73">
        <f t="shared" si="52"/>
        <v>0</v>
      </c>
      <c r="R270" s="73">
        <f t="shared" si="53"/>
        <v>0</v>
      </c>
      <c r="S270" s="73">
        <f t="shared" si="54"/>
        <v>0</v>
      </c>
      <c r="T270" s="73">
        <f t="shared" si="55"/>
        <v>0</v>
      </c>
      <c r="U270" s="73">
        <f t="shared" si="56"/>
        <v>0</v>
      </c>
      <c r="V270" s="73">
        <f t="shared" si="57"/>
        <v>0</v>
      </c>
      <c r="W270" s="73">
        <f t="shared" si="58"/>
        <v>0</v>
      </c>
      <c r="X270" s="73">
        <f t="shared" si="59"/>
        <v>0</v>
      </c>
      <c r="Y270" s="73">
        <f t="shared" si="60"/>
        <v>0</v>
      </c>
      <c r="Z270" s="73">
        <f t="shared" si="61"/>
        <v>0</v>
      </c>
    </row>
    <row r="271" spans="1:26" hidden="1">
      <c r="A271" s="63">
        <f t="shared" si="62"/>
        <v>37157</v>
      </c>
      <c r="B271" s="65" t="str">
        <f>INDEX('Master Data'!$A$2:$B$8,MATCH(WEEKDAY('RAC V@r Total'!A271,3),'Master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H271" s="73">
        <v>0</v>
      </c>
      <c r="I271" s="73">
        <v>0</v>
      </c>
      <c r="J271" s="73">
        <v>0</v>
      </c>
      <c r="K271" s="73">
        <v>0</v>
      </c>
      <c r="L271" s="73">
        <v>0</v>
      </c>
      <c r="M271" s="73">
        <v>0</v>
      </c>
      <c r="N271" s="73">
        <v>0</v>
      </c>
      <c r="P271" s="73">
        <f t="shared" si="51"/>
        <v>0</v>
      </c>
      <c r="Q271" s="73">
        <f t="shared" si="52"/>
        <v>0</v>
      </c>
      <c r="R271" s="73">
        <f t="shared" si="53"/>
        <v>0</v>
      </c>
      <c r="S271" s="73">
        <f t="shared" si="54"/>
        <v>0</v>
      </c>
      <c r="T271" s="73">
        <f t="shared" si="55"/>
        <v>0</v>
      </c>
      <c r="U271" s="73">
        <f t="shared" si="56"/>
        <v>0</v>
      </c>
      <c r="V271" s="73">
        <f t="shared" si="57"/>
        <v>0</v>
      </c>
      <c r="W271" s="73">
        <f t="shared" si="58"/>
        <v>0</v>
      </c>
      <c r="X271" s="73">
        <f t="shared" si="59"/>
        <v>0</v>
      </c>
      <c r="Y271" s="73">
        <f t="shared" si="60"/>
        <v>0</v>
      </c>
      <c r="Z271" s="73">
        <f t="shared" si="61"/>
        <v>0</v>
      </c>
    </row>
    <row r="272" spans="1:26" hidden="1">
      <c r="A272" s="63">
        <f t="shared" si="62"/>
        <v>37158</v>
      </c>
      <c r="B272" s="65" t="str">
        <f>INDEX('Master Data'!$A$2:$B$8,MATCH(WEEKDAY('RAC V@r Total'!A272,3),'Master Data'!$A$2:$A$8,0),2)</f>
        <v>M</v>
      </c>
      <c r="D272" s="73">
        <v>-757916.4</v>
      </c>
      <c r="E272" s="73">
        <v>0</v>
      </c>
      <c r="F272" s="73">
        <v>0</v>
      </c>
      <c r="G272" s="73">
        <v>-427189.57</v>
      </c>
      <c r="H272" s="73">
        <v>-85727.22</v>
      </c>
      <c r="I272" s="73">
        <v>-757916.4</v>
      </c>
      <c r="J272" s="73">
        <v>-436599.7</v>
      </c>
      <c r="K272" s="73">
        <v>-410169.3</v>
      </c>
      <c r="L272" s="73">
        <v>0</v>
      </c>
      <c r="M272" s="73">
        <v>-85727.2</v>
      </c>
      <c r="N272" s="73">
        <v>-430538.5</v>
      </c>
      <c r="P272" s="73">
        <f t="shared" si="51"/>
        <v>757.91640000000007</v>
      </c>
      <c r="Q272" s="73">
        <f t="shared" si="52"/>
        <v>0</v>
      </c>
      <c r="R272" s="73">
        <f t="shared" si="53"/>
        <v>0</v>
      </c>
      <c r="S272" s="73">
        <f t="shared" si="54"/>
        <v>427.18957</v>
      </c>
      <c r="T272" s="73">
        <f t="shared" si="55"/>
        <v>85.727220000000003</v>
      </c>
      <c r="U272" s="73">
        <f t="shared" si="56"/>
        <v>757.91640000000007</v>
      </c>
      <c r="V272" s="73">
        <f t="shared" si="57"/>
        <v>436.59969999999998</v>
      </c>
      <c r="W272" s="73">
        <f t="shared" si="58"/>
        <v>410.16929999999996</v>
      </c>
      <c r="X272" s="73">
        <f t="shared" si="59"/>
        <v>0</v>
      </c>
      <c r="Y272" s="73">
        <f t="shared" si="60"/>
        <v>85.727199999999996</v>
      </c>
      <c r="Z272" s="73">
        <f t="shared" si="61"/>
        <v>430.5385</v>
      </c>
    </row>
    <row r="273" spans="1:26" hidden="1">
      <c r="A273" s="63">
        <f t="shared" si="62"/>
        <v>37159</v>
      </c>
      <c r="B273" s="65" t="str">
        <f>INDEX('Master Data'!$A$2:$B$8,MATCH(WEEKDAY('RAC V@r Total'!A273,3),'Master Data'!$A$2:$A$8,0),2)</f>
        <v>T</v>
      </c>
      <c r="D273" s="73">
        <v>-653763.72</v>
      </c>
      <c r="E273" s="73">
        <v>0</v>
      </c>
      <c r="F273" s="73">
        <v>0</v>
      </c>
      <c r="G273" s="73">
        <v>-407896.07</v>
      </c>
      <c r="H273" s="73">
        <v>-63731.6</v>
      </c>
      <c r="I273" s="73">
        <v>-653763.69999999995</v>
      </c>
      <c r="J273" s="73">
        <v>-397043.94</v>
      </c>
      <c r="K273" s="73">
        <v>-305776.34999999998</v>
      </c>
      <c r="L273" s="73">
        <v>0</v>
      </c>
      <c r="M273" s="73">
        <v>-63731.6</v>
      </c>
      <c r="N273" s="73">
        <v>-326392.55</v>
      </c>
      <c r="P273" s="73">
        <f t="shared" si="51"/>
        <v>653.76371999999992</v>
      </c>
      <c r="Q273" s="73">
        <f t="shared" si="52"/>
        <v>0</v>
      </c>
      <c r="R273" s="73">
        <f t="shared" si="53"/>
        <v>0</v>
      </c>
      <c r="S273" s="73">
        <f t="shared" si="54"/>
        <v>407.89607000000001</v>
      </c>
      <c r="T273" s="73">
        <f t="shared" si="55"/>
        <v>63.7316</v>
      </c>
      <c r="U273" s="73">
        <f t="shared" si="56"/>
        <v>653.76369999999997</v>
      </c>
      <c r="V273" s="73">
        <f t="shared" si="57"/>
        <v>397.04394000000002</v>
      </c>
      <c r="W273" s="73">
        <f t="shared" si="58"/>
        <v>305.77634999999998</v>
      </c>
      <c r="X273" s="73">
        <f t="shared" si="59"/>
        <v>0</v>
      </c>
      <c r="Y273" s="73">
        <f t="shared" si="60"/>
        <v>63.7316</v>
      </c>
      <c r="Z273" s="73">
        <f t="shared" si="61"/>
        <v>326.39254999999997</v>
      </c>
    </row>
    <row r="274" spans="1:26" hidden="1">
      <c r="A274" s="63">
        <f t="shared" si="62"/>
        <v>37160</v>
      </c>
      <c r="B274" s="65" t="str">
        <f>INDEX('Master Data'!$A$2:$B$8,MATCH(WEEKDAY('RAC V@r Total'!A274,3),'Master Data'!$A$2:$A$8,0),2)</f>
        <v>W</v>
      </c>
      <c r="D274" s="73">
        <v>-654308.05000000005</v>
      </c>
      <c r="E274" s="73">
        <v>0</v>
      </c>
      <c r="F274" s="73">
        <v>0</v>
      </c>
      <c r="G274" s="73">
        <v>-409842.22</v>
      </c>
      <c r="H274" s="73">
        <v>-64041.9</v>
      </c>
      <c r="I274" s="73">
        <v>-654308</v>
      </c>
      <c r="J274" s="73">
        <v>-399334.40000000002</v>
      </c>
      <c r="K274" s="73">
        <v>-305306.90000000002</v>
      </c>
      <c r="L274" s="73">
        <v>0</v>
      </c>
      <c r="M274" s="73">
        <v>-64041.9</v>
      </c>
      <c r="N274" s="73">
        <v>-326586.3</v>
      </c>
      <c r="P274" s="73">
        <f t="shared" si="51"/>
        <v>654.30805000000009</v>
      </c>
      <c r="Q274" s="73">
        <f t="shared" si="52"/>
        <v>0</v>
      </c>
      <c r="R274" s="73">
        <f t="shared" si="53"/>
        <v>0</v>
      </c>
      <c r="S274" s="73">
        <f t="shared" si="54"/>
        <v>409.84222</v>
      </c>
      <c r="T274" s="73">
        <f t="shared" si="55"/>
        <v>64.041899999999998</v>
      </c>
      <c r="U274" s="73">
        <f t="shared" si="56"/>
        <v>654.30799999999999</v>
      </c>
      <c r="V274" s="73">
        <f t="shared" si="57"/>
        <v>399.33440000000002</v>
      </c>
      <c r="W274" s="73">
        <f t="shared" si="58"/>
        <v>305.30690000000004</v>
      </c>
      <c r="X274" s="73">
        <f t="shared" si="59"/>
        <v>0</v>
      </c>
      <c r="Y274" s="73">
        <f t="shared" si="60"/>
        <v>64.041899999999998</v>
      </c>
      <c r="Z274" s="73">
        <f t="shared" si="61"/>
        <v>326.58629999999999</v>
      </c>
    </row>
    <row r="275" spans="1:26" hidden="1">
      <c r="A275" s="63">
        <f t="shared" si="62"/>
        <v>37161</v>
      </c>
      <c r="B275" s="65" t="str">
        <f>INDEX('Master Data'!$A$2:$B$8,MATCH(WEEKDAY('RAC V@r Total'!A275,3),'Master Data'!$A$2:$A$8,0),2)</f>
        <v>Th</v>
      </c>
      <c r="D275" s="73">
        <v>-541082.51</v>
      </c>
      <c r="E275" s="73">
        <v>0</v>
      </c>
      <c r="F275" s="73">
        <v>0</v>
      </c>
      <c r="G275" s="73">
        <v>-365127.26</v>
      </c>
      <c r="H275" s="73">
        <v>-59265.94</v>
      </c>
      <c r="I275" s="73">
        <v>-541082.51</v>
      </c>
      <c r="J275" s="73">
        <v>-368722.41</v>
      </c>
      <c r="K275" s="73">
        <v>-231081.06</v>
      </c>
      <c r="L275" s="73">
        <v>0</v>
      </c>
      <c r="M275" s="73">
        <v>-59265.94</v>
      </c>
      <c r="N275" s="73">
        <v>-235238.91</v>
      </c>
      <c r="P275" s="73">
        <f t="shared" si="51"/>
        <v>541.08250999999996</v>
      </c>
      <c r="Q275" s="73">
        <f t="shared" si="52"/>
        <v>0</v>
      </c>
      <c r="R275" s="73">
        <f t="shared" si="53"/>
        <v>0</v>
      </c>
      <c r="S275" s="73">
        <f t="shared" si="54"/>
        <v>365.12726000000004</v>
      </c>
      <c r="T275" s="73">
        <f t="shared" si="55"/>
        <v>59.265940000000001</v>
      </c>
      <c r="U275" s="73">
        <f t="shared" si="56"/>
        <v>541.08250999999996</v>
      </c>
      <c r="V275" s="73">
        <f t="shared" si="57"/>
        <v>368.72240999999997</v>
      </c>
      <c r="W275" s="73">
        <f t="shared" si="58"/>
        <v>231.08106000000001</v>
      </c>
      <c r="X275" s="73">
        <f t="shared" si="59"/>
        <v>0</v>
      </c>
      <c r="Y275" s="73">
        <f t="shared" si="60"/>
        <v>59.265940000000001</v>
      </c>
      <c r="Z275" s="73">
        <f t="shared" si="61"/>
        <v>235.23891</v>
      </c>
    </row>
    <row r="276" spans="1:26">
      <c r="A276" s="63">
        <f t="shared" si="62"/>
        <v>37162</v>
      </c>
      <c r="B276" s="65" t="str">
        <f>INDEX('Master Data'!$A$2:$B$8,MATCH(WEEKDAY('RAC V@r Total'!A276,3),'Master Data'!$A$2:$A$8,0),2)</f>
        <v>F</v>
      </c>
      <c r="D276" s="73">
        <v>-509311.81</v>
      </c>
      <c r="E276" s="73">
        <v>0</v>
      </c>
      <c r="F276" s="73">
        <v>0</v>
      </c>
      <c r="G276" s="73">
        <v>-365952.29</v>
      </c>
      <c r="H276" s="73">
        <v>-60244.72</v>
      </c>
      <c r="I276" s="73">
        <v>-509311.81</v>
      </c>
      <c r="J276" s="73">
        <v>-370605.7</v>
      </c>
      <c r="K276" s="73">
        <v>-196868.31</v>
      </c>
      <c r="L276" s="73">
        <v>0</v>
      </c>
      <c r="M276" s="73">
        <v>-60244.72</v>
      </c>
      <c r="N276" s="73">
        <v>-195485.29</v>
      </c>
      <c r="P276" s="73">
        <f t="shared" si="51"/>
        <v>509.31180999999998</v>
      </c>
      <c r="Q276" s="73">
        <f t="shared" si="52"/>
        <v>0</v>
      </c>
      <c r="R276" s="73">
        <f t="shared" si="53"/>
        <v>0</v>
      </c>
      <c r="S276" s="73">
        <f t="shared" si="54"/>
        <v>365.95229</v>
      </c>
      <c r="T276" s="73">
        <f t="shared" si="55"/>
        <v>60.244720000000001</v>
      </c>
      <c r="U276" s="73">
        <f t="shared" si="56"/>
        <v>509.31180999999998</v>
      </c>
      <c r="V276" s="73">
        <f t="shared" si="57"/>
        <v>370.60570000000001</v>
      </c>
      <c r="W276" s="73">
        <f t="shared" si="58"/>
        <v>196.86831000000001</v>
      </c>
      <c r="X276" s="73">
        <f t="shared" si="59"/>
        <v>0</v>
      </c>
      <c r="Y276" s="73">
        <f t="shared" si="60"/>
        <v>60.244720000000001</v>
      </c>
      <c r="Z276" s="73">
        <f t="shared" si="61"/>
        <v>195.48529000000002</v>
      </c>
    </row>
    <row r="277" spans="1:26">
      <c r="A277" s="63">
        <f t="shared" si="62"/>
        <v>37163</v>
      </c>
      <c r="B277" s="65" t="str">
        <f>INDEX('Master Data'!$A$2:$B$8,MATCH(WEEKDAY('RAC V@r Total'!A277,3),'Master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H277" s="73">
        <v>0</v>
      </c>
      <c r="I277" s="73">
        <v>0</v>
      </c>
      <c r="J277" s="73">
        <v>0</v>
      </c>
      <c r="K277" s="73">
        <v>0</v>
      </c>
      <c r="L277" s="73">
        <v>0</v>
      </c>
      <c r="M277" s="73">
        <v>0</v>
      </c>
      <c r="N277" s="73">
        <v>0</v>
      </c>
      <c r="P277" s="73">
        <f t="shared" si="51"/>
        <v>0</v>
      </c>
      <c r="Q277" s="73">
        <f t="shared" si="52"/>
        <v>0</v>
      </c>
      <c r="R277" s="73">
        <f t="shared" si="53"/>
        <v>0</v>
      </c>
      <c r="S277" s="73">
        <f t="shared" si="54"/>
        <v>0</v>
      </c>
      <c r="T277" s="73">
        <f t="shared" si="55"/>
        <v>0</v>
      </c>
      <c r="U277" s="73">
        <f t="shared" si="56"/>
        <v>0</v>
      </c>
      <c r="V277" s="73">
        <f t="shared" si="57"/>
        <v>0</v>
      </c>
      <c r="W277" s="73">
        <f t="shared" si="58"/>
        <v>0</v>
      </c>
      <c r="X277" s="73">
        <f t="shared" si="59"/>
        <v>0</v>
      </c>
      <c r="Y277" s="73">
        <f t="shared" si="60"/>
        <v>0</v>
      </c>
      <c r="Z277" s="73">
        <f t="shared" si="61"/>
        <v>0</v>
      </c>
    </row>
    <row r="278" spans="1:26">
      <c r="A278" s="63">
        <f t="shared" si="62"/>
        <v>37164</v>
      </c>
      <c r="B278" s="65" t="str">
        <f>INDEX('Master Data'!$A$2:$B$8,MATCH(WEEKDAY('RAC V@r Total'!A278,3),'Master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H278" s="73">
        <v>0</v>
      </c>
      <c r="I278" s="73">
        <v>0</v>
      </c>
      <c r="J278" s="73">
        <v>0</v>
      </c>
      <c r="K278" s="73">
        <v>0</v>
      </c>
      <c r="L278" s="73">
        <v>0</v>
      </c>
      <c r="M278" s="73">
        <v>0</v>
      </c>
      <c r="N278" s="73">
        <v>0</v>
      </c>
      <c r="P278" s="73">
        <f t="shared" ref="P278:P341" si="63">ABS(D278)/$P$3</f>
        <v>0</v>
      </c>
      <c r="Q278" s="73">
        <f t="shared" ref="Q278:Q341" si="64">ABS(E278)/$P$3</f>
        <v>0</v>
      </c>
      <c r="R278" s="73">
        <f t="shared" ref="R278:R341" si="65">ABS(F278)/$P$3</f>
        <v>0</v>
      </c>
      <c r="S278" s="73">
        <f t="shared" ref="S278:S341" si="66">ABS(G278)/$P$3</f>
        <v>0</v>
      </c>
      <c r="T278" s="73">
        <f t="shared" ref="T278:T341" si="67">ABS(H278)/$P$3</f>
        <v>0</v>
      </c>
      <c r="U278" s="73">
        <f t="shared" ref="U278:U341" si="68">ABS(I278)/$P$3</f>
        <v>0</v>
      </c>
      <c r="V278" s="73">
        <f t="shared" ref="V278:V341" si="69">ABS(J278)/$P$3</f>
        <v>0</v>
      </c>
      <c r="W278" s="73">
        <f t="shared" ref="W278:W341" si="70">ABS(K278)/$P$3</f>
        <v>0</v>
      </c>
      <c r="X278" s="73">
        <f t="shared" ref="X278:X341" si="71">ABS(L278)/$P$3</f>
        <v>0</v>
      </c>
      <c r="Y278" s="73">
        <f t="shared" ref="Y278:Y341" si="72">ABS(M278)/$P$3</f>
        <v>0</v>
      </c>
      <c r="Z278" s="73">
        <f t="shared" ref="Z278:Z341" si="73">ABS(N278)/$P$3</f>
        <v>0</v>
      </c>
    </row>
    <row r="279" spans="1:26" hidden="1">
      <c r="A279" s="63">
        <f t="shared" si="62"/>
        <v>37165</v>
      </c>
      <c r="B279" s="65" t="str">
        <f>INDEX('Master Data'!$A$2:$B$8,MATCH(WEEKDAY('RAC V@r Total'!A279,3),'Master Data'!$A$2:$A$8,0),2)</f>
        <v>M</v>
      </c>
      <c r="D279" s="73">
        <v>-498791.33</v>
      </c>
      <c r="E279" s="73">
        <v>0</v>
      </c>
      <c r="F279" s="73">
        <v>0</v>
      </c>
      <c r="G279" s="73">
        <v>-364992.42</v>
      </c>
      <c r="H279" s="73">
        <v>-62281.36</v>
      </c>
      <c r="I279" s="73">
        <v>-498791.33</v>
      </c>
      <c r="J279" s="73">
        <v>-371981.61</v>
      </c>
      <c r="K279" s="73">
        <v>-209541.95</v>
      </c>
      <c r="L279" s="73">
        <v>0</v>
      </c>
      <c r="M279" s="73">
        <v>-62281.36</v>
      </c>
      <c r="N279" s="73">
        <v>-209335.19</v>
      </c>
      <c r="P279" s="73">
        <f t="shared" si="63"/>
        <v>498.79133000000002</v>
      </c>
      <c r="Q279" s="73">
        <f t="shared" si="64"/>
        <v>0</v>
      </c>
      <c r="R279" s="73">
        <f t="shared" si="65"/>
        <v>0</v>
      </c>
      <c r="S279" s="73">
        <f t="shared" si="66"/>
        <v>364.99241999999998</v>
      </c>
      <c r="T279" s="73">
        <f t="shared" si="67"/>
        <v>62.281359999999999</v>
      </c>
      <c r="U279" s="73">
        <f t="shared" si="68"/>
        <v>498.79133000000002</v>
      </c>
      <c r="V279" s="73">
        <f t="shared" si="69"/>
        <v>371.98160999999999</v>
      </c>
      <c r="W279" s="73">
        <f t="shared" si="70"/>
        <v>209.54195000000001</v>
      </c>
      <c r="X279" s="73">
        <f t="shared" si="71"/>
        <v>0</v>
      </c>
      <c r="Y279" s="73">
        <f t="shared" si="72"/>
        <v>62.281359999999999</v>
      </c>
      <c r="Z279" s="73">
        <f t="shared" si="73"/>
        <v>209.33519000000001</v>
      </c>
    </row>
    <row r="280" spans="1:26" hidden="1">
      <c r="A280" s="63">
        <f t="shared" si="62"/>
        <v>37166</v>
      </c>
      <c r="B280" s="65" t="str">
        <f>INDEX('Master Data'!$A$2:$B$8,MATCH(WEEKDAY('RAC V@r Total'!A280,3),'Master Data'!$A$2:$A$8,0),2)</f>
        <v>T</v>
      </c>
      <c r="D280" s="73">
        <v>-499227.86</v>
      </c>
      <c r="E280" s="73">
        <v>0</v>
      </c>
      <c r="F280" s="73">
        <v>0</v>
      </c>
      <c r="G280" s="73">
        <v>-365210.23</v>
      </c>
      <c r="H280" s="73">
        <v>-62446.76</v>
      </c>
      <c r="I280" s="73">
        <v>-499227.86</v>
      </c>
      <c r="J280" s="73">
        <v>-372224.95</v>
      </c>
      <c r="K280" s="73">
        <v>-209775.58</v>
      </c>
      <c r="L280" s="73">
        <v>0</v>
      </c>
      <c r="M280" s="73">
        <v>-62446.76</v>
      </c>
      <c r="N280" s="73">
        <v>-209512.85</v>
      </c>
      <c r="P280" s="73">
        <f t="shared" si="63"/>
        <v>499.22785999999996</v>
      </c>
      <c r="Q280" s="73">
        <f t="shared" si="64"/>
        <v>0</v>
      </c>
      <c r="R280" s="73">
        <f t="shared" si="65"/>
        <v>0</v>
      </c>
      <c r="S280" s="73">
        <f t="shared" si="66"/>
        <v>365.21022999999997</v>
      </c>
      <c r="T280" s="73">
        <f t="shared" si="67"/>
        <v>62.446760000000005</v>
      </c>
      <c r="U280" s="73">
        <f t="shared" si="68"/>
        <v>499.22785999999996</v>
      </c>
      <c r="V280" s="73">
        <f t="shared" si="69"/>
        <v>372.22495000000004</v>
      </c>
      <c r="W280" s="73">
        <f t="shared" si="70"/>
        <v>209.77557999999999</v>
      </c>
      <c r="X280" s="73">
        <f t="shared" si="71"/>
        <v>0</v>
      </c>
      <c r="Y280" s="73">
        <f t="shared" si="72"/>
        <v>62.446760000000005</v>
      </c>
      <c r="Z280" s="73">
        <f t="shared" si="73"/>
        <v>209.51285000000001</v>
      </c>
    </row>
    <row r="281" spans="1:26" hidden="1">
      <c r="A281" s="63">
        <f t="shared" si="62"/>
        <v>37167</v>
      </c>
      <c r="B281" s="65" t="str">
        <f>INDEX('Master Data'!$A$2:$B$8,MATCH(WEEKDAY('RAC V@r Total'!A281,3),'Master Data'!$A$2:$A$8,0),2)</f>
        <v>W</v>
      </c>
      <c r="D281" s="73">
        <v>-499669.49</v>
      </c>
      <c r="E281" s="73">
        <v>0</v>
      </c>
      <c r="F281" s="73">
        <v>0</v>
      </c>
      <c r="G281" s="73">
        <v>-366128.25</v>
      </c>
      <c r="H281" s="73">
        <v>-62529.26</v>
      </c>
      <c r="I281" s="73">
        <v>-499669.49</v>
      </c>
      <c r="J281" s="73">
        <v>-373069.72</v>
      </c>
      <c r="K281" s="73">
        <v>-209843.53</v>
      </c>
      <c r="L281" s="73">
        <v>0</v>
      </c>
      <c r="M281" s="73">
        <v>-62529.26</v>
      </c>
      <c r="N281" s="73">
        <v>-209395.09</v>
      </c>
      <c r="P281" s="73">
        <f t="shared" si="63"/>
        <v>499.66949</v>
      </c>
      <c r="Q281" s="73">
        <f t="shared" si="64"/>
        <v>0</v>
      </c>
      <c r="R281" s="73">
        <f t="shared" si="65"/>
        <v>0</v>
      </c>
      <c r="S281" s="73">
        <f t="shared" si="66"/>
        <v>366.12824999999998</v>
      </c>
      <c r="T281" s="73">
        <f t="shared" si="67"/>
        <v>62.529260000000001</v>
      </c>
      <c r="U281" s="73">
        <f t="shared" si="68"/>
        <v>499.66949</v>
      </c>
      <c r="V281" s="73">
        <f t="shared" si="69"/>
        <v>373.06971999999996</v>
      </c>
      <c r="W281" s="73">
        <f t="shared" si="70"/>
        <v>209.84352999999999</v>
      </c>
      <c r="X281" s="73">
        <f t="shared" si="71"/>
        <v>0</v>
      </c>
      <c r="Y281" s="73">
        <f t="shared" si="72"/>
        <v>62.529260000000001</v>
      </c>
      <c r="Z281" s="73">
        <f t="shared" si="73"/>
        <v>209.39509000000001</v>
      </c>
    </row>
    <row r="282" spans="1:26" hidden="1">
      <c r="A282" s="63">
        <f t="shared" si="62"/>
        <v>37168</v>
      </c>
      <c r="B282" s="65" t="str">
        <f>INDEX('Master Data'!$A$2:$B$8,MATCH(WEEKDAY('RAC V@r Total'!A282,3),'Master Data'!$A$2:$A$8,0),2)</f>
        <v>Th</v>
      </c>
      <c r="D282" s="73">
        <v>-500116.34</v>
      </c>
      <c r="E282" s="73">
        <v>0</v>
      </c>
      <c r="F282" s="73">
        <v>0</v>
      </c>
      <c r="G282" s="73">
        <v>-366445.02</v>
      </c>
      <c r="H282" s="73">
        <v>-62518.879999999997</v>
      </c>
      <c r="I282" s="73">
        <v>-500116.34</v>
      </c>
      <c r="J282" s="73">
        <v>-373338.3</v>
      </c>
      <c r="K282" s="73">
        <v>-210051.03</v>
      </c>
      <c r="L282" s="73">
        <v>0</v>
      </c>
      <c r="M282" s="73">
        <v>-62518.879999999997</v>
      </c>
      <c r="N282" s="73">
        <v>-209571.12</v>
      </c>
      <c r="P282" s="73">
        <f t="shared" si="63"/>
        <v>500.11634000000004</v>
      </c>
      <c r="Q282" s="73">
        <f t="shared" si="64"/>
        <v>0</v>
      </c>
      <c r="R282" s="73">
        <f t="shared" si="65"/>
        <v>0</v>
      </c>
      <c r="S282" s="73">
        <f t="shared" si="66"/>
        <v>366.44502</v>
      </c>
      <c r="T282" s="73">
        <f t="shared" si="67"/>
        <v>62.518879999999996</v>
      </c>
      <c r="U282" s="73">
        <f t="shared" si="68"/>
        <v>500.11634000000004</v>
      </c>
      <c r="V282" s="73">
        <f t="shared" si="69"/>
        <v>373.3383</v>
      </c>
      <c r="W282" s="73">
        <f t="shared" si="70"/>
        <v>210.05103</v>
      </c>
      <c r="X282" s="73">
        <f t="shared" si="71"/>
        <v>0</v>
      </c>
      <c r="Y282" s="73">
        <f t="shared" si="72"/>
        <v>62.518879999999996</v>
      </c>
      <c r="Z282" s="73">
        <f t="shared" si="73"/>
        <v>209.57112000000001</v>
      </c>
    </row>
    <row r="283" spans="1:26" hidden="1">
      <c r="A283" s="63">
        <f t="shared" si="62"/>
        <v>37169</v>
      </c>
      <c r="B283" s="65" t="str">
        <f>INDEX('Master Data'!$A$2:$B$8,MATCH(WEEKDAY('RAC V@r Total'!A283,3),'Master Data'!$A$2:$A$8,0),2)</f>
        <v>F</v>
      </c>
      <c r="D283" s="73">
        <v>-485592.57</v>
      </c>
      <c r="E283" s="73">
        <v>0</v>
      </c>
      <c r="F283" s="73">
        <v>0</v>
      </c>
      <c r="G283" s="73">
        <v>-366847.73</v>
      </c>
      <c r="H283" s="73">
        <v>-62525.03</v>
      </c>
      <c r="I283" s="73">
        <v>-485592.57</v>
      </c>
      <c r="J283" s="73">
        <v>-373699.16</v>
      </c>
      <c r="K283" s="73">
        <v>-193941.09</v>
      </c>
      <c r="L283" s="73">
        <v>0</v>
      </c>
      <c r="M283" s="73">
        <v>-62525.03</v>
      </c>
      <c r="N283" s="73">
        <v>-197974.41</v>
      </c>
      <c r="P283" s="73">
        <f t="shared" si="63"/>
        <v>485.59257000000002</v>
      </c>
      <c r="Q283" s="73">
        <f t="shared" si="64"/>
        <v>0</v>
      </c>
      <c r="R283" s="73">
        <f t="shared" si="65"/>
        <v>0</v>
      </c>
      <c r="S283" s="73">
        <f t="shared" si="66"/>
        <v>366.84772999999996</v>
      </c>
      <c r="T283" s="73">
        <f t="shared" si="67"/>
        <v>62.525030000000001</v>
      </c>
      <c r="U283" s="73">
        <f t="shared" si="68"/>
        <v>485.59257000000002</v>
      </c>
      <c r="V283" s="73">
        <f t="shared" si="69"/>
        <v>373.69915999999995</v>
      </c>
      <c r="W283" s="73">
        <f t="shared" si="70"/>
        <v>193.94109</v>
      </c>
      <c r="X283" s="73">
        <f t="shared" si="71"/>
        <v>0</v>
      </c>
      <c r="Y283" s="73">
        <f t="shared" si="72"/>
        <v>62.525030000000001</v>
      </c>
      <c r="Z283" s="73">
        <f t="shared" si="73"/>
        <v>197.97441000000001</v>
      </c>
    </row>
    <row r="284" spans="1:26" hidden="1">
      <c r="A284" s="63">
        <f t="shared" si="62"/>
        <v>37170</v>
      </c>
      <c r="B284" s="65" t="str">
        <f>INDEX('Master Data'!$A$2:$B$8,MATCH(WEEKDAY('RAC V@r Total'!A284,3),'Master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H284" s="73">
        <v>0</v>
      </c>
      <c r="I284" s="73">
        <v>0</v>
      </c>
      <c r="J284" s="73">
        <v>0</v>
      </c>
      <c r="K284" s="73">
        <v>0</v>
      </c>
      <c r="L284" s="73">
        <v>0</v>
      </c>
      <c r="M284" s="73">
        <v>0</v>
      </c>
      <c r="N284" s="73">
        <v>0</v>
      </c>
      <c r="P284" s="73">
        <f t="shared" si="63"/>
        <v>0</v>
      </c>
      <c r="Q284" s="73">
        <f t="shared" si="64"/>
        <v>0</v>
      </c>
      <c r="R284" s="73">
        <f t="shared" si="65"/>
        <v>0</v>
      </c>
      <c r="S284" s="73">
        <f t="shared" si="66"/>
        <v>0</v>
      </c>
      <c r="T284" s="73">
        <f t="shared" si="67"/>
        <v>0</v>
      </c>
      <c r="U284" s="73">
        <f t="shared" si="68"/>
        <v>0</v>
      </c>
      <c r="V284" s="73">
        <f t="shared" si="69"/>
        <v>0</v>
      </c>
      <c r="W284" s="73">
        <f t="shared" si="70"/>
        <v>0</v>
      </c>
      <c r="X284" s="73">
        <f t="shared" si="71"/>
        <v>0</v>
      </c>
      <c r="Y284" s="73">
        <f t="shared" si="72"/>
        <v>0</v>
      </c>
      <c r="Z284" s="73">
        <f t="shared" si="73"/>
        <v>0</v>
      </c>
    </row>
    <row r="285" spans="1:26" hidden="1">
      <c r="A285" s="63">
        <f t="shared" si="62"/>
        <v>37171</v>
      </c>
      <c r="B285" s="65" t="str">
        <f>INDEX('Master Data'!$A$2:$B$8,MATCH(WEEKDAY('RAC V@r Total'!A285,3),'Master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H285" s="73">
        <v>0</v>
      </c>
      <c r="I285" s="73">
        <v>0</v>
      </c>
      <c r="J285" s="73">
        <v>0</v>
      </c>
      <c r="K285" s="73">
        <v>0</v>
      </c>
      <c r="L285" s="73">
        <v>0</v>
      </c>
      <c r="M285" s="73">
        <v>0</v>
      </c>
      <c r="N285" s="73">
        <v>0</v>
      </c>
      <c r="P285" s="73">
        <f t="shared" si="63"/>
        <v>0</v>
      </c>
      <c r="Q285" s="73">
        <f t="shared" si="64"/>
        <v>0</v>
      </c>
      <c r="R285" s="73">
        <f t="shared" si="65"/>
        <v>0</v>
      </c>
      <c r="S285" s="73">
        <f t="shared" si="66"/>
        <v>0</v>
      </c>
      <c r="T285" s="73">
        <f t="shared" si="67"/>
        <v>0</v>
      </c>
      <c r="U285" s="73">
        <f t="shared" si="68"/>
        <v>0</v>
      </c>
      <c r="V285" s="73">
        <f t="shared" si="69"/>
        <v>0</v>
      </c>
      <c r="W285" s="73">
        <f t="shared" si="70"/>
        <v>0</v>
      </c>
      <c r="X285" s="73">
        <f t="shared" si="71"/>
        <v>0</v>
      </c>
      <c r="Y285" s="73">
        <f t="shared" si="72"/>
        <v>0</v>
      </c>
      <c r="Z285" s="73">
        <f t="shared" si="73"/>
        <v>0</v>
      </c>
    </row>
    <row r="286" spans="1:26" hidden="1">
      <c r="A286" s="63">
        <f t="shared" si="62"/>
        <v>37172</v>
      </c>
      <c r="B286" s="65" t="str">
        <f>INDEX('Master Data'!$A$2:$B$8,MATCH(WEEKDAY('RAC V@r Total'!A286,3),'Master Data'!$A$2:$A$8,0),2)</f>
        <v>M</v>
      </c>
      <c r="D286" s="73">
        <v>-486430.62</v>
      </c>
      <c r="E286" s="73">
        <v>0</v>
      </c>
      <c r="F286" s="73">
        <v>0</v>
      </c>
      <c r="G286" s="73">
        <v>-367959.99</v>
      </c>
      <c r="H286" s="73">
        <v>-62543.91</v>
      </c>
      <c r="I286" s="73">
        <v>-486430.62</v>
      </c>
      <c r="J286" s="73">
        <v>-374691.88</v>
      </c>
      <c r="K286" s="73">
        <v>-193689.83</v>
      </c>
      <c r="L286" s="73">
        <v>0</v>
      </c>
      <c r="M286" s="73">
        <v>-62543.91</v>
      </c>
      <c r="N286" s="73">
        <v>-198334.41</v>
      </c>
      <c r="P286" s="73">
        <f t="shared" si="63"/>
        <v>486.43061999999998</v>
      </c>
      <c r="Q286" s="73">
        <f t="shared" si="64"/>
        <v>0</v>
      </c>
      <c r="R286" s="73">
        <f t="shared" si="65"/>
        <v>0</v>
      </c>
      <c r="S286" s="73">
        <f t="shared" si="66"/>
        <v>367.95999</v>
      </c>
      <c r="T286" s="73">
        <f t="shared" si="67"/>
        <v>62.543910000000004</v>
      </c>
      <c r="U286" s="73">
        <f t="shared" si="68"/>
        <v>486.43061999999998</v>
      </c>
      <c r="V286" s="73">
        <f t="shared" si="69"/>
        <v>374.69188000000003</v>
      </c>
      <c r="W286" s="73">
        <f t="shared" si="70"/>
        <v>193.68983</v>
      </c>
      <c r="X286" s="73">
        <f t="shared" si="71"/>
        <v>0</v>
      </c>
      <c r="Y286" s="73">
        <f t="shared" si="72"/>
        <v>62.543910000000004</v>
      </c>
      <c r="Z286" s="73">
        <f t="shared" si="73"/>
        <v>198.33440999999999</v>
      </c>
    </row>
    <row r="287" spans="1:26" hidden="1">
      <c r="A287" s="63">
        <f t="shared" si="62"/>
        <v>37173</v>
      </c>
      <c r="B287" s="65" t="str">
        <f>INDEX('Master Data'!$A$2:$B$8,MATCH(WEEKDAY('RAC V@r Total'!A287,3),'Master Data'!$A$2:$A$8,0),2)</f>
        <v>T</v>
      </c>
      <c r="D287" s="73">
        <v>-486719.29</v>
      </c>
      <c r="E287" s="73">
        <v>0</v>
      </c>
      <c r="F287" s="73">
        <v>0</v>
      </c>
      <c r="G287" s="73">
        <v>-368203.07</v>
      </c>
      <c r="H287" s="73">
        <v>-62220.5</v>
      </c>
      <c r="I287" s="73">
        <v>-486719.29</v>
      </c>
      <c r="J287" s="73">
        <v>-374797.5</v>
      </c>
      <c r="K287" s="73">
        <v>-193743.9</v>
      </c>
      <c r="L287" s="73">
        <v>0</v>
      </c>
      <c r="M287" s="73">
        <v>-62220.5</v>
      </c>
      <c r="N287" s="73">
        <v>-198373.59</v>
      </c>
      <c r="P287" s="73">
        <f t="shared" si="63"/>
        <v>486.71929</v>
      </c>
      <c r="Q287" s="73">
        <f t="shared" si="64"/>
        <v>0</v>
      </c>
      <c r="R287" s="73">
        <f t="shared" si="65"/>
        <v>0</v>
      </c>
      <c r="S287" s="73">
        <f t="shared" si="66"/>
        <v>368.20307000000003</v>
      </c>
      <c r="T287" s="73">
        <f t="shared" si="67"/>
        <v>62.220500000000001</v>
      </c>
      <c r="U287" s="73">
        <f t="shared" si="68"/>
        <v>486.71929</v>
      </c>
      <c r="V287" s="73">
        <f t="shared" si="69"/>
        <v>374.79750000000001</v>
      </c>
      <c r="W287" s="73">
        <f t="shared" si="70"/>
        <v>193.7439</v>
      </c>
      <c r="X287" s="73">
        <f t="shared" si="71"/>
        <v>0</v>
      </c>
      <c r="Y287" s="73">
        <f t="shared" si="72"/>
        <v>62.220500000000001</v>
      </c>
      <c r="Z287" s="73">
        <f t="shared" si="73"/>
        <v>198.37359000000001</v>
      </c>
    </row>
    <row r="288" spans="1:26" hidden="1">
      <c r="A288" s="63">
        <f t="shared" si="62"/>
        <v>37174</v>
      </c>
      <c r="B288" s="65" t="str">
        <f>INDEX('Master Data'!$A$2:$B$8,MATCH(WEEKDAY('RAC V@r Total'!A288,3),'Master Data'!$A$2:$A$8,0),2)</f>
        <v>W</v>
      </c>
      <c r="D288" s="73">
        <v>-487012.91</v>
      </c>
      <c r="E288" s="73">
        <v>0</v>
      </c>
      <c r="F288" s="73">
        <v>0</v>
      </c>
      <c r="G288" s="73">
        <v>-368231.44</v>
      </c>
      <c r="H288" s="73">
        <v>-62168.18</v>
      </c>
      <c r="I288" s="73">
        <v>-487012.91</v>
      </c>
      <c r="J288" s="73">
        <v>-374811.18</v>
      </c>
      <c r="K288" s="73">
        <v>-194020.31</v>
      </c>
      <c r="L288" s="73">
        <v>0</v>
      </c>
      <c r="M288" s="73">
        <v>-62168.18</v>
      </c>
      <c r="N288" s="73">
        <v>-198518.01</v>
      </c>
      <c r="P288" s="73">
        <f t="shared" si="63"/>
        <v>487.01290999999998</v>
      </c>
      <c r="Q288" s="73">
        <f t="shared" si="64"/>
        <v>0</v>
      </c>
      <c r="R288" s="73">
        <f t="shared" si="65"/>
        <v>0</v>
      </c>
      <c r="S288" s="73">
        <f t="shared" si="66"/>
        <v>368.23144000000002</v>
      </c>
      <c r="T288" s="73">
        <f t="shared" si="67"/>
        <v>62.16818</v>
      </c>
      <c r="U288" s="73">
        <f t="shared" si="68"/>
        <v>487.01290999999998</v>
      </c>
      <c r="V288" s="73">
        <f t="shared" si="69"/>
        <v>374.81117999999998</v>
      </c>
      <c r="W288" s="73">
        <f t="shared" si="70"/>
        <v>194.02030999999999</v>
      </c>
      <c r="X288" s="73">
        <f t="shared" si="71"/>
        <v>0</v>
      </c>
      <c r="Y288" s="73">
        <f t="shared" si="72"/>
        <v>62.16818</v>
      </c>
      <c r="Z288" s="73">
        <f t="shared" si="73"/>
        <v>198.51801</v>
      </c>
    </row>
    <row r="289" spans="1:26" hidden="1">
      <c r="A289" s="63">
        <f t="shared" si="62"/>
        <v>37175</v>
      </c>
      <c r="B289" s="65" t="str">
        <f>INDEX('Master Data'!$A$2:$B$8,MATCH(WEEKDAY('RAC V@r Total'!A289,3),'Master Data'!$A$2:$A$8,0),2)</f>
        <v>Th</v>
      </c>
      <c r="D289" s="73">
        <v>-487311.7</v>
      </c>
      <c r="E289" s="73">
        <v>0</v>
      </c>
      <c r="F289" s="73">
        <v>0</v>
      </c>
      <c r="G289" s="73">
        <v>-368356.4</v>
      </c>
      <c r="H289" s="73">
        <v>-61808.959999999999</v>
      </c>
      <c r="I289" s="73">
        <v>-487311.7</v>
      </c>
      <c r="J289" s="73">
        <v>-374795.26</v>
      </c>
      <c r="K289" s="73">
        <v>-194204.84</v>
      </c>
      <c r="L289" s="73">
        <v>0</v>
      </c>
      <c r="M289" s="73">
        <v>-61808.959999999999</v>
      </c>
      <c r="N289" s="73">
        <v>-198542.32</v>
      </c>
      <c r="P289" s="73">
        <f t="shared" si="63"/>
        <v>487.31170000000003</v>
      </c>
      <c r="Q289" s="73">
        <f t="shared" si="64"/>
        <v>0</v>
      </c>
      <c r="R289" s="73">
        <f t="shared" si="65"/>
        <v>0</v>
      </c>
      <c r="S289" s="73">
        <f t="shared" si="66"/>
        <v>368.35640000000001</v>
      </c>
      <c r="T289" s="73">
        <f t="shared" si="67"/>
        <v>61.808959999999999</v>
      </c>
      <c r="U289" s="73">
        <f t="shared" si="68"/>
        <v>487.31170000000003</v>
      </c>
      <c r="V289" s="73">
        <f t="shared" si="69"/>
        <v>374.79525999999998</v>
      </c>
      <c r="W289" s="73">
        <f t="shared" si="70"/>
        <v>194.20483999999999</v>
      </c>
      <c r="X289" s="73">
        <f t="shared" si="71"/>
        <v>0</v>
      </c>
      <c r="Y289" s="73">
        <f t="shared" si="72"/>
        <v>61.808959999999999</v>
      </c>
      <c r="Z289" s="73">
        <f t="shared" si="73"/>
        <v>198.54232000000002</v>
      </c>
    </row>
    <row r="290" spans="1:26" hidden="1">
      <c r="A290" s="63">
        <f t="shared" si="62"/>
        <v>37176</v>
      </c>
      <c r="B290" s="65" t="str">
        <f>INDEX('Master Data'!$A$2:$B$8,MATCH(WEEKDAY('RAC V@r Total'!A290,3),'Master Data'!$A$2:$A$8,0),2)</f>
        <v>F</v>
      </c>
      <c r="D290" s="73">
        <v>-487615.84</v>
      </c>
      <c r="E290" s="73">
        <v>0</v>
      </c>
      <c r="F290" s="73">
        <v>0</v>
      </c>
      <c r="G290" s="73">
        <v>-367814.19</v>
      </c>
      <c r="H290" s="73">
        <v>-61929.67</v>
      </c>
      <c r="I290" s="73">
        <v>-487615.84</v>
      </c>
      <c r="J290" s="73">
        <v>-374363.79</v>
      </c>
      <c r="K290" s="73">
        <v>-195004.07</v>
      </c>
      <c r="L290" s="73">
        <v>0</v>
      </c>
      <c r="M290" s="73">
        <v>-61929.67</v>
      </c>
      <c r="N290" s="73">
        <v>-198620.2</v>
      </c>
      <c r="P290" s="73">
        <f t="shared" si="63"/>
        <v>487.61584000000005</v>
      </c>
      <c r="Q290" s="73">
        <f t="shared" si="64"/>
        <v>0</v>
      </c>
      <c r="R290" s="73">
        <f t="shared" si="65"/>
        <v>0</v>
      </c>
      <c r="S290" s="73">
        <f t="shared" si="66"/>
        <v>367.81419</v>
      </c>
      <c r="T290" s="73">
        <f t="shared" si="67"/>
        <v>61.929670000000002</v>
      </c>
      <c r="U290" s="73">
        <f t="shared" si="68"/>
        <v>487.61584000000005</v>
      </c>
      <c r="V290" s="73">
        <f t="shared" si="69"/>
        <v>374.36378999999999</v>
      </c>
      <c r="W290" s="73">
        <f t="shared" si="70"/>
        <v>195.00407000000001</v>
      </c>
      <c r="X290" s="73">
        <f t="shared" si="71"/>
        <v>0</v>
      </c>
      <c r="Y290" s="73">
        <f t="shared" si="72"/>
        <v>61.929670000000002</v>
      </c>
      <c r="Z290" s="73">
        <f t="shared" si="73"/>
        <v>198.62020000000001</v>
      </c>
    </row>
    <row r="291" spans="1:26" hidden="1">
      <c r="A291" s="63">
        <f t="shared" si="62"/>
        <v>37177</v>
      </c>
      <c r="B291" s="65" t="str">
        <f>INDEX('Master Data'!$A$2:$B$8,MATCH(WEEKDAY('RAC V@r Total'!A291,3),'Master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H291" s="73">
        <v>0</v>
      </c>
      <c r="I291" s="73">
        <v>0</v>
      </c>
      <c r="J291" s="73">
        <v>0</v>
      </c>
      <c r="K291" s="73">
        <v>0</v>
      </c>
      <c r="L291" s="73">
        <v>0</v>
      </c>
      <c r="M291" s="73">
        <v>0</v>
      </c>
      <c r="N291" s="73">
        <v>0</v>
      </c>
      <c r="P291" s="73">
        <f t="shared" si="63"/>
        <v>0</v>
      </c>
      <c r="Q291" s="73">
        <f t="shared" si="64"/>
        <v>0</v>
      </c>
      <c r="R291" s="73">
        <f t="shared" si="65"/>
        <v>0</v>
      </c>
      <c r="S291" s="73">
        <f t="shared" si="66"/>
        <v>0</v>
      </c>
      <c r="T291" s="73">
        <f t="shared" si="67"/>
        <v>0</v>
      </c>
      <c r="U291" s="73">
        <f t="shared" si="68"/>
        <v>0</v>
      </c>
      <c r="V291" s="73">
        <f t="shared" si="69"/>
        <v>0</v>
      </c>
      <c r="W291" s="73">
        <f t="shared" si="70"/>
        <v>0</v>
      </c>
      <c r="X291" s="73">
        <f t="shared" si="71"/>
        <v>0</v>
      </c>
      <c r="Y291" s="73">
        <f t="shared" si="72"/>
        <v>0</v>
      </c>
      <c r="Z291" s="73">
        <f t="shared" si="73"/>
        <v>0</v>
      </c>
    </row>
    <row r="292" spans="1:26" hidden="1">
      <c r="A292" s="63">
        <f t="shared" si="62"/>
        <v>37178</v>
      </c>
      <c r="B292" s="65" t="str">
        <f>INDEX('Master Data'!$A$2:$B$8,MATCH(WEEKDAY('RAC V@r Total'!A292,3),'Master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H292" s="73">
        <v>0</v>
      </c>
      <c r="I292" s="73">
        <v>0</v>
      </c>
      <c r="J292" s="73">
        <v>0</v>
      </c>
      <c r="K292" s="73">
        <v>0</v>
      </c>
      <c r="L292" s="73">
        <v>0</v>
      </c>
      <c r="M292" s="73">
        <v>0</v>
      </c>
      <c r="N292" s="73">
        <v>0</v>
      </c>
      <c r="P292" s="73">
        <f t="shared" si="63"/>
        <v>0</v>
      </c>
      <c r="Q292" s="73">
        <f t="shared" si="64"/>
        <v>0</v>
      </c>
      <c r="R292" s="73">
        <f t="shared" si="65"/>
        <v>0</v>
      </c>
      <c r="S292" s="73">
        <f t="shared" si="66"/>
        <v>0</v>
      </c>
      <c r="T292" s="73">
        <f t="shared" si="67"/>
        <v>0</v>
      </c>
      <c r="U292" s="73">
        <f t="shared" si="68"/>
        <v>0</v>
      </c>
      <c r="V292" s="73">
        <f t="shared" si="69"/>
        <v>0</v>
      </c>
      <c r="W292" s="73">
        <f t="shared" si="70"/>
        <v>0</v>
      </c>
      <c r="X292" s="73">
        <f t="shared" si="71"/>
        <v>0</v>
      </c>
      <c r="Y292" s="73">
        <f t="shared" si="72"/>
        <v>0</v>
      </c>
      <c r="Z292" s="73">
        <f t="shared" si="73"/>
        <v>0</v>
      </c>
    </row>
    <row r="293" spans="1:26">
      <c r="A293" s="63">
        <f t="shared" si="62"/>
        <v>37179</v>
      </c>
      <c r="B293" s="65" t="str">
        <f>INDEX('Master Data'!$A$2:$B$8,MATCH(WEEKDAY('RAC V@r Total'!A293,3),'Master Data'!$A$2:$A$8,0),2)</f>
        <v>M</v>
      </c>
      <c r="D293" s="73">
        <v>-488562.66</v>
      </c>
      <c r="E293" s="73">
        <v>0</v>
      </c>
      <c r="F293" s="73">
        <v>0</v>
      </c>
      <c r="G293" s="73">
        <v>-368796.17</v>
      </c>
      <c r="H293" s="73">
        <v>-62134.94</v>
      </c>
      <c r="I293" s="73">
        <v>-488562.66</v>
      </c>
      <c r="J293" s="73">
        <v>-375307.52000000002</v>
      </c>
      <c r="K293" s="73">
        <v>-195041.43</v>
      </c>
      <c r="L293" s="73">
        <v>0</v>
      </c>
      <c r="M293" s="73">
        <v>-62134.94</v>
      </c>
      <c r="N293" s="73">
        <v>-199090.94</v>
      </c>
      <c r="P293" s="73">
        <f t="shared" si="63"/>
        <v>488.56265999999999</v>
      </c>
      <c r="Q293" s="73">
        <f t="shared" si="64"/>
        <v>0</v>
      </c>
      <c r="R293" s="73">
        <f t="shared" si="65"/>
        <v>0</v>
      </c>
      <c r="S293" s="73">
        <f t="shared" si="66"/>
        <v>368.79616999999996</v>
      </c>
      <c r="T293" s="73">
        <f t="shared" si="67"/>
        <v>62.13494</v>
      </c>
      <c r="U293" s="73">
        <f t="shared" si="68"/>
        <v>488.56265999999999</v>
      </c>
      <c r="V293" s="73">
        <f t="shared" si="69"/>
        <v>375.30752000000001</v>
      </c>
      <c r="W293" s="73">
        <f t="shared" si="70"/>
        <v>195.04142999999999</v>
      </c>
      <c r="X293" s="73">
        <f t="shared" si="71"/>
        <v>0</v>
      </c>
      <c r="Y293" s="73">
        <f t="shared" si="72"/>
        <v>62.13494</v>
      </c>
      <c r="Z293" s="73">
        <f t="shared" si="73"/>
        <v>199.09093999999999</v>
      </c>
    </row>
    <row r="294" spans="1:26">
      <c r="A294" s="63">
        <f t="shared" si="62"/>
        <v>37180</v>
      </c>
      <c r="B294" s="65" t="str">
        <f>INDEX('Master Data'!$A$2:$B$8,MATCH(WEEKDAY('RAC V@r Total'!A294,3),'Master Data'!$A$2:$A$8,0),2)</f>
        <v>T</v>
      </c>
      <c r="D294" s="73">
        <v>-488890.54</v>
      </c>
      <c r="E294" s="73">
        <v>0</v>
      </c>
      <c r="F294" s="73">
        <v>0</v>
      </c>
      <c r="G294" s="73">
        <v>-369413.83</v>
      </c>
      <c r="H294" s="73">
        <v>-62328.51</v>
      </c>
      <c r="I294" s="73">
        <v>-488890.54</v>
      </c>
      <c r="J294" s="73">
        <v>-375916.66</v>
      </c>
      <c r="K294" s="73">
        <v>-194744.26</v>
      </c>
      <c r="L294" s="73">
        <v>0</v>
      </c>
      <c r="M294" s="73">
        <v>-62328.51</v>
      </c>
      <c r="N294" s="73">
        <v>-199310.38</v>
      </c>
      <c r="P294" s="73">
        <f t="shared" si="63"/>
        <v>488.89053999999999</v>
      </c>
      <c r="Q294" s="73">
        <f t="shared" si="64"/>
        <v>0</v>
      </c>
      <c r="R294" s="73">
        <f t="shared" si="65"/>
        <v>0</v>
      </c>
      <c r="S294" s="73">
        <f t="shared" si="66"/>
        <v>369.41383000000002</v>
      </c>
      <c r="T294" s="73">
        <f t="shared" si="67"/>
        <v>62.328510000000001</v>
      </c>
      <c r="U294" s="73">
        <f t="shared" si="68"/>
        <v>488.89053999999999</v>
      </c>
      <c r="V294" s="73">
        <f t="shared" si="69"/>
        <v>375.91665999999998</v>
      </c>
      <c r="W294" s="73">
        <f t="shared" si="70"/>
        <v>194.74426</v>
      </c>
      <c r="X294" s="73">
        <f t="shared" si="71"/>
        <v>0</v>
      </c>
      <c r="Y294" s="73">
        <f t="shared" si="72"/>
        <v>62.328510000000001</v>
      </c>
      <c r="Z294" s="73">
        <f t="shared" si="73"/>
        <v>199.31038000000001</v>
      </c>
    </row>
    <row r="295" spans="1:26">
      <c r="A295" s="63">
        <f t="shared" si="62"/>
        <v>37181</v>
      </c>
      <c r="B295" s="65" t="str">
        <f>INDEX('Master Data'!$A$2:$B$8,MATCH(WEEKDAY('RAC V@r Total'!A295,3),'Master Data'!$A$2:$A$8,0),2)</f>
        <v>W</v>
      </c>
      <c r="D295" s="73">
        <v>-489224.98</v>
      </c>
      <c r="E295" s="73">
        <v>0</v>
      </c>
      <c r="F295" s="73">
        <v>0</v>
      </c>
      <c r="G295" s="73">
        <v>-369729.56</v>
      </c>
      <c r="H295" s="73">
        <v>-62423.5</v>
      </c>
      <c r="I295" s="73">
        <v>-489224.98</v>
      </c>
      <c r="J295" s="73">
        <v>-376225.67</v>
      </c>
      <c r="K295" s="73">
        <v>-194761.77</v>
      </c>
      <c r="L295" s="73">
        <v>0</v>
      </c>
      <c r="M295" s="73">
        <v>-62423.5</v>
      </c>
      <c r="N295" s="73">
        <v>-199475.97</v>
      </c>
      <c r="P295" s="73">
        <f t="shared" si="63"/>
        <v>489.22497999999996</v>
      </c>
      <c r="Q295" s="73">
        <f t="shared" si="64"/>
        <v>0</v>
      </c>
      <c r="R295" s="73">
        <f t="shared" si="65"/>
        <v>0</v>
      </c>
      <c r="S295" s="73">
        <f t="shared" si="66"/>
        <v>369.72955999999999</v>
      </c>
      <c r="T295" s="73">
        <f t="shared" si="67"/>
        <v>62.423499999999997</v>
      </c>
      <c r="U295" s="73">
        <f t="shared" si="68"/>
        <v>489.22497999999996</v>
      </c>
      <c r="V295" s="73">
        <f t="shared" si="69"/>
        <v>376.22566999999998</v>
      </c>
      <c r="W295" s="73">
        <f t="shared" si="70"/>
        <v>194.76176999999998</v>
      </c>
      <c r="X295" s="73">
        <f t="shared" si="71"/>
        <v>0</v>
      </c>
      <c r="Y295" s="73">
        <f t="shared" si="72"/>
        <v>62.423499999999997</v>
      </c>
      <c r="Z295" s="73">
        <f t="shared" si="73"/>
        <v>199.47596999999999</v>
      </c>
    </row>
    <row r="296" spans="1:26">
      <c r="A296" s="63">
        <f t="shared" si="62"/>
        <v>37182</v>
      </c>
      <c r="B296" s="65" t="str">
        <f>INDEX('Master Data'!$A$2:$B$8,MATCH(WEEKDAY('RAC V@r Total'!A296,3),'Master Data'!$A$2:$A$8,0),2)</f>
        <v>Th</v>
      </c>
      <c r="D296" s="73">
        <v>-489566.29</v>
      </c>
      <c r="E296" s="73">
        <v>0</v>
      </c>
      <c r="F296" s="73">
        <v>0</v>
      </c>
      <c r="G296" s="73">
        <v>-429126.54100000003</v>
      </c>
      <c r="H296" s="73">
        <v>-62449.78</v>
      </c>
      <c r="I296" s="73">
        <v>-489566.29</v>
      </c>
      <c r="J296" s="73">
        <v>-436519.44</v>
      </c>
      <c r="K296" s="73">
        <v>-163152.64000000001</v>
      </c>
      <c r="L296" s="73">
        <v>0</v>
      </c>
      <c r="M296" s="73">
        <v>-62449.78</v>
      </c>
      <c r="N296" s="73">
        <v>-164743.06</v>
      </c>
      <c r="P296" s="73">
        <f t="shared" si="63"/>
        <v>489.56628999999998</v>
      </c>
      <c r="Q296" s="73">
        <f t="shared" si="64"/>
        <v>0</v>
      </c>
      <c r="R296" s="73">
        <f t="shared" si="65"/>
        <v>0</v>
      </c>
      <c r="S296" s="73">
        <f t="shared" si="66"/>
        <v>429.12654100000003</v>
      </c>
      <c r="T296" s="73">
        <f t="shared" si="67"/>
        <v>62.449779999999997</v>
      </c>
      <c r="U296" s="73">
        <f t="shared" si="68"/>
        <v>489.56628999999998</v>
      </c>
      <c r="V296" s="73">
        <f t="shared" si="69"/>
        <v>436.51943999999997</v>
      </c>
      <c r="W296" s="73">
        <f t="shared" si="70"/>
        <v>163.15264000000002</v>
      </c>
      <c r="X296" s="73">
        <f t="shared" si="71"/>
        <v>0</v>
      </c>
      <c r="Y296" s="73">
        <f t="shared" si="72"/>
        <v>62.449779999999997</v>
      </c>
      <c r="Z296" s="73">
        <f t="shared" si="73"/>
        <v>164.74305999999999</v>
      </c>
    </row>
    <row r="297" spans="1:26">
      <c r="A297" s="63">
        <f t="shared" si="62"/>
        <v>37183</v>
      </c>
      <c r="B297" s="65" t="str">
        <f>INDEX('Master Data'!$A$2:$B$8,MATCH(WEEKDAY('RAC V@r Total'!A297,3),'Master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H297" s="73">
        <v>0</v>
      </c>
      <c r="I297" s="73">
        <v>0</v>
      </c>
      <c r="J297" s="73">
        <v>0</v>
      </c>
      <c r="K297" s="73">
        <v>0</v>
      </c>
      <c r="L297" s="73">
        <v>0</v>
      </c>
      <c r="M297" s="73">
        <v>0</v>
      </c>
      <c r="N297" s="73">
        <v>0</v>
      </c>
      <c r="P297" s="73">
        <f t="shared" si="63"/>
        <v>0</v>
      </c>
      <c r="Q297" s="73">
        <f t="shared" si="64"/>
        <v>0</v>
      </c>
      <c r="R297" s="73">
        <f t="shared" si="65"/>
        <v>0</v>
      </c>
      <c r="S297" s="73">
        <f t="shared" si="66"/>
        <v>0</v>
      </c>
      <c r="T297" s="73">
        <f t="shared" si="67"/>
        <v>0</v>
      </c>
      <c r="U297" s="73">
        <f t="shared" si="68"/>
        <v>0</v>
      </c>
      <c r="V297" s="73">
        <f t="shared" si="69"/>
        <v>0</v>
      </c>
      <c r="W297" s="73">
        <f t="shared" si="70"/>
        <v>0</v>
      </c>
      <c r="X297" s="73">
        <f t="shared" si="71"/>
        <v>0</v>
      </c>
      <c r="Y297" s="73">
        <f t="shared" si="72"/>
        <v>0</v>
      </c>
      <c r="Z297" s="73">
        <f t="shared" si="73"/>
        <v>0</v>
      </c>
    </row>
    <row r="298" spans="1:26">
      <c r="A298" s="63">
        <f t="shared" si="62"/>
        <v>37184</v>
      </c>
      <c r="B298" s="65" t="str">
        <f>INDEX('Master Data'!$A$2:$B$8,MATCH(WEEKDAY('RAC V@r Total'!A298,3),'Master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H298" s="73">
        <v>0</v>
      </c>
      <c r="I298" s="73">
        <v>0</v>
      </c>
      <c r="J298" s="73">
        <v>0</v>
      </c>
      <c r="K298" s="73">
        <v>0</v>
      </c>
      <c r="L298" s="73">
        <v>0</v>
      </c>
      <c r="M298" s="73">
        <v>0</v>
      </c>
      <c r="N298" s="73">
        <v>0</v>
      </c>
      <c r="P298" s="73">
        <f t="shared" si="63"/>
        <v>0</v>
      </c>
      <c r="Q298" s="73">
        <f t="shared" si="64"/>
        <v>0</v>
      </c>
      <c r="R298" s="73">
        <f t="shared" si="65"/>
        <v>0</v>
      </c>
      <c r="S298" s="73">
        <f t="shared" si="66"/>
        <v>0</v>
      </c>
      <c r="T298" s="73">
        <f t="shared" si="67"/>
        <v>0</v>
      </c>
      <c r="U298" s="73">
        <f t="shared" si="68"/>
        <v>0</v>
      </c>
      <c r="V298" s="73">
        <f t="shared" si="69"/>
        <v>0</v>
      </c>
      <c r="W298" s="73">
        <f t="shared" si="70"/>
        <v>0</v>
      </c>
      <c r="X298" s="73">
        <f t="shared" si="71"/>
        <v>0</v>
      </c>
      <c r="Y298" s="73">
        <f t="shared" si="72"/>
        <v>0</v>
      </c>
      <c r="Z298" s="73">
        <f t="shared" si="73"/>
        <v>0</v>
      </c>
    </row>
    <row r="299" spans="1:26">
      <c r="A299" s="63">
        <f t="shared" si="62"/>
        <v>37185</v>
      </c>
      <c r="B299" s="65" t="str">
        <f>INDEX('Master Data'!$A$2:$B$8,MATCH(WEEKDAY('RAC V@r Total'!A299,3),'Master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H299" s="73">
        <v>0</v>
      </c>
      <c r="I299" s="73">
        <v>0</v>
      </c>
      <c r="J299" s="73">
        <v>0</v>
      </c>
      <c r="K299" s="73">
        <v>0</v>
      </c>
      <c r="L299" s="73">
        <v>0</v>
      </c>
      <c r="M299" s="73">
        <v>0</v>
      </c>
      <c r="N299" s="73">
        <v>0</v>
      </c>
      <c r="P299" s="73">
        <f t="shared" si="63"/>
        <v>0</v>
      </c>
      <c r="Q299" s="73">
        <f t="shared" si="64"/>
        <v>0</v>
      </c>
      <c r="R299" s="73">
        <f t="shared" si="65"/>
        <v>0</v>
      </c>
      <c r="S299" s="73">
        <f t="shared" si="66"/>
        <v>0</v>
      </c>
      <c r="T299" s="73">
        <f t="shared" si="67"/>
        <v>0</v>
      </c>
      <c r="U299" s="73">
        <f t="shared" si="68"/>
        <v>0</v>
      </c>
      <c r="V299" s="73">
        <f t="shared" si="69"/>
        <v>0</v>
      </c>
      <c r="W299" s="73">
        <f t="shared" si="70"/>
        <v>0</v>
      </c>
      <c r="X299" s="73">
        <f t="shared" si="71"/>
        <v>0</v>
      </c>
      <c r="Y299" s="73">
        <f t="shared" si="72"/>
        <v>0</v>
      </c>
      <c r="Z299" s="73">
        <f t="shared" si="73"/>
        <v>0</v>
      </c>
    </row>
    <row r="300" spans="1:26">
      <c r="A300" s="63">
        <f t="shared" si="62"/>
        <v>37186</v>
      </c>
      <c r="B300" s="65" t="str">
        <f>INDEX('Master Data'!$A$2:$B$8,MATCH(WEEKDAY('RAC V@r Total'!A300,3),'Master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H300" s="73">
        <v>0</v>
      </c>
      <c r="I300" s="73">
        <v>0</v>
      </c>
      <c r="J300" s="73">
        <v>0</v>
      </c>
      <c r="K300" s="73">
        <v>0</v>
      </c>
      <c r="L300" s="73">
        <v>0</v>
      </c>
      <c r="M300" s="73">
        <v>0</v>
      </c>
      <c r="N300" s="73">
        <v>0</v>
      </c>
      <c r="P300" s="73">
        <f t="shared" si="63"/>
        <v>0</v>
      </c>
      <c r="Q300" s="73">
        <f t="shared" si="64"/>
        <v>0</v>
      </c>
      <c r="R300" s="73">
        <f t="shared" si="65"/>
        <v>0</v>
      </c>
      <c r="S300" s="73">
        <f t="shared" si="66"/>
        <v>0</v>
      </c>
      <c r="T300" s="73">
        <f t="shared" si="67"/>
        <v>0</v>
      </c>
      <c r="U300" s="73">
        <f t="shared" si="68"/>
        <v>0</v>
      </c>
      <c r="V300" s="73">
        <f t="shared" si="69"/>
        <v>0</v>
      </c>
      <c r="W300" s="73">
        <f t="shared" si="70"/>
        <v>0</v>
      </c>
      <c r="X300" s="73">
        <f t="shared" si="71"/>
        <v>0</v>
      </c>
      <c r="Y300" s="73">
        <f t="shared" si="72"/>
        <v>0</v>
      </c>
      <c r="Z300" s="73">
        <f t="shared" si="73"/>
        <v>0</v>
      </c>
    </row>
    <row r="301" spans="1:26">
      <c r="A301" s="63">
        <f t="shared" si="62"/>
        <v>37187</v>
      </c>
      <c r="B301" s="65" t="str">
        <f>INDEX('Master Data'!$A$2:$B$8,MATCH(WEEKDAY('RAC V@r Total'!A301,3),'Master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H301" s="73">
        <v>0</v>
      </c>
      <c r="I301" s="73">
        <v>0</v>
      </c>
      <c r="J301" s="73">
        <v>0</v>
      </c>
      <c r="K301" s="73">
        <v>0</v>
      </c>
      <c r="L301" s="73">
        <v>0</v>
      </c>
      <c r="M301" s="73">
        <v>0</v>
      </c>
      <c r="N301" s="73">
        <v>0</v>
      </c>
      <c r="P301" s="73">
        <f t="shared" si="63"/>
        <v>0</v>
      </c>
      <c r="Q301" s="73">
        <f t="shared" si="64"/>
        <v>0</v>
      </c>
      <c r="R301" s="73">
        <f t="shared" si="65"/>
        <v>0</v>
      </c>
      <c r="S301" s="73">
        <f t="shared" si="66"/>
        <v>0</v>
      </c>
      <c r="T301" s="73">
        <f t="shared" si="67"/>
        <v>0</v>
      </c>
      <c r="U301" s="73">
        <f t="shared" si="68"/>
        <v>0</v>
      </c>
      <c r="V301" s="73">
        <f t="shared" si="69"/>
        <v>0</v>
      </c>
      <c r="W301" s="73">
        <f t="shared" si="70"/>
        <v>0</v>
      </c>
      <c r="X301" s="73">
        <f t="shared" si="71"/>
        <v>0</v>
      </c>
      <c r="Y301" s="73">
        <f t="shared" si="72"/>
        <v>0</v>
      </c>
      <c r="Z301" s="73">
        <f t="shared" si="73"/>
        <v>0</v>
      </c>
    </row>
    <row r="302" spans="1:26">
      <c r="A302" s="63">
        <f t="shared" si="62"/>
        <v>37188</v>
      </c>
      <c r="B302" s="65" t="str">
        <f>INDEX('Master Data'!$A$2:$B$8,MATCH(WEEKDAY('RAC V@r Total'!A302,3),'Master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H302" s="73">
        <v>0</v>
      </c>
      <c r="I302" s="73">
        <v>0</v>
      </c>
      <c r="J302" s="73">
        <v>0</v>
      </c>
      <c r="K302" s="73">
        <v>0</v>
      </c>
      <c r="L302" s="73">
        <v>0</v>
      </c>
      <c r="M302" s="73">
        <v>0</v>
      </c>
      <c r="N302" s="73">
        <v>0</v>
      </c>
      <c r="P302" s="73">
        <f t="shared" si="63"/>
        <v>0</v>
      </c>
      <c r="Q302" s="73">
        <f t="shared" si="64"/>
        <v>0</v>
      </c>
      <c r="R302" s="73">
        <f t="shared" si="65"/>
        <v>0</v>
      </c>
      <c r="S302" s="73">
        <f t="shared" si="66"/>
        <v>0</v>
      </c>
      <c r="T302" s="73">
        <f t="shared" si="67"/>
        <v>0</v>
      </c>
      <c r="U302" s="73">
        <f t="shared" si="68"/>
        <v>0</v>
      </c>
      <c r="V302" s="73">
        <f t="shared" si="69"/>
        <v>0</v>
      </c>
      <c r="W302" s="73">
        <f t="shared" si="70"/>
        <v>0</v>
      </c>
      <c r="X302" s="73">
        <f t="shared" si="71"/>
        <v>0</v>
      </c>
      <c r="Y302" s="73">
        <f t="shared" si="72"/>
        <v>0</v>
      </c>
      <c r="Z302" s="73">
        <f t="shared" si="73"/>
        <v>0</v>
      </c>
    </row>
    <row r="303" spans="1:26">
      <c r="A303" s="63">
        <f t="shared" si="62"/>
        <v>37189</v>
      </c>
      <c r="B303" s="65" t="str">
        <f>INDEX('Master Data'!$A$2:$B$8,MATCH(WEEKDAY('RAC V@r Total'!A303,3),'Master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H303" s="73">
        <v>0</v>
      </c>
      <c r="I303" s="73">
        <v>0</v>
      </c>
      <c r="J303" s="73">
        <v>0</v>
      </c>
      <c r="K303" s="73">
        <v>0</v>
      </c>
      <c r="L303" s="73">
        <v>0</v>
      </c>
      <c r="M303" s="73">
        <v>0</v>
      </c>
      <c r="N303" s="73">
        <v>0</v>
      </c>
      <c r="P303" s="73">
        <f t="shared" si="63"/>
        <v>0</v>
      </c>
      <c r="Q303" s="73">
        <f t="shared" si="64"/>
        <v>0</v>
      </c>
      <c r="R303" s="73">
        <f t="shared" si="65"/>
        <v>0</v>
      </c>
      <c r="S303" s="73">
        <f t="shared" si="66"/>
        <v>0</v>
      </c>
      <c r="T303" s="73">
        <f t="shared" si="67"/>
        <v>0</v>
      </c>
      <c r="U303" s="73">
        <f t="shared" si="68"/>
        <v>0</v>
      </c>
      <c r="V303" s="73">
        <f t="shared" si="69"/>
        <v>0</v>
      </c>
      <c r="W303" s="73">
        <f t="shared" si="70"/>
        <v>0</v>
      </c>
      <c r="X303" s="73">
        <f t="shared" si="71"/>
        <v>0</v>
      </c>
      <c r="Y303" s="73">
        <f t="shared" si="72"/>
        <v>0</v>
      </c>
      <c r="Z303" s="73">
        <f t="shared" si="73"/>
        <v>0</v>
      </c>
    </row>
    <row r="304" spans="1:26">
      <c r="A304" s="63">
        <f t="shared" si="62"/>
        <v>37190</v>
      </c>
      <c r="B304" s="65" t="str">
        <f>INDEX('Master Data'!$A$2:$B$8,MATCH(WEEKDAY('RAC V@r Total'!A304,3),'Master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H304" s="73">
        <v>0</v>
      </c>
      <c r="I304" s="73">
        <v>0</v>
      </c>
      <c r="J304" s="73">
        <v>0</v>
      </c>
      <c r="K304" s="73">
        <v>0</v>
      </c>
      <c r="L304" s="73">
        <v>0</v>
      </c>
      <c r="M304" s="73">
        <v>0</v>
      </c>
      <c r="N304" s="73">
        <v>0</v>
      </c>
      <c r="P304" s="73">
        <f t="shared" si="63"/>
        <v>0</v>
      </c>
      <c r="Q304" s="73">
        <f t="shared" si="64"/>
        <v>0</v>
      </c>
      <c r="R304" s="73">
        <f t="shared" si="65"/>
        <v>0</v>
      </c>
      <c r="S304" s="73">
        <f t="shared" si="66"/>
        <v>0</v>
      </c>
      <c r="T304" s="73">
        <f t="shared" si="67"/>
        <v>0</v>
      </c>
      <c r="U304" s="73">
        <f t="shared" si="68"/>
        <v>0</v>
      </c>
      <c r="V304" s="73">
        <f t="shared" si="69"/>
        <v>0</v>
      </c>
      <c r="W304" s="73">
        <f t="shared" si="70"/>
        <v>0</v>
      </c>
      <c r="X304" s="73">
        <f t="shared" si="71"/>
        <v>0</v>
      </c>
      <c r="Y304" s="73">
        <f t="shared" si="72"/>
        <v>0</v>
      </c>
      <c r="Z304" s="73">
        <f t="shared" si="73"/>
        <v>0</v>
      </c>
    </row>
    <row r="305" spans="1:26">
      <c r="A305" s="63">
        <f t="shared" si="62"/>
        <v>37191</v>
      </c>
      <c r="B305" s="65" t="str">
        <f>INDEX('Master Data'!$A$2:$B$8,MATCH(WEEKDAY('RAC V@r Total'!A305,3),'Master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H305" s="73">
        <v>0</v>
      </c>
      <c r="I305" s="73">
        <v>0</v>
      </c>
      <c r="J305" s="73">
        <v>0</v>
      </c>
      <c r="K305" s="73">
        <v>0</v>
      </c>
      <c r="L305" s="73">
        <v>0</v>
      </c>
      <c r="M305" s="73">
        <v>0</v>
      </c>
      <c r="N305" s="73">
        <v>0</v>
      </c>
      <c r="P305" s="73">
        <f t="shared" si="63"/>
        <v>0</v>
      </c>
      <c r="Q305" s="73">
        <f t="shared" si="64"/>
        <v>0</v>
      </c>
      <c r="R305" s="73">
        <f t="shared" si="65"/>
        <v>0</v>
      </c>
      <c r="S305" s="73">
        <f t="shared" si="66"/>
        <v>0</v>
      </c>
      <c r="T305" s="73">
        <f t="shared" si="67"/>
        <v>0</v>
      </c>
      <c r="U305" s="73">
        <f t="shared" si="68"/>
        <v>0</v>
      </c>
      <c r="V305" s="73">
        <f t="shared" si="69"/>
        <v>0</v>
      </c>
      <c r="W305" s="73">
        <f t="shared" si="70"/>
        <v>0</v>
      </c>
      <c r="X305" s="73">
        <f t="shared" si="71"/>
        <v>0</v>
      </c>
      <c r="Y305" s="73">
        <f t="shared" si="72"/>
        <v>0</v>
      </c>
      <c r="Z305" s="73">
        <f t="shared" si="73"/>
        <v>0</v>
      </c>
    </row>
    <row r="306" spans="1:26">
      <c r="A306" s="63">
        <f t="shared" si="62"/>
        <v>37192</v>
      </c>
      <c r="B306" s="65" t="str">
        <f>INDEX('Master Data'!$A$2:$B$8,MATCH(WEEKDAY('RAC V@r Total'!A306,3),'Master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H306" s="73">
        <v>0</v>
      </c>
      <c r="I306" s="73">
        <v>0</v>
      </c>
      <c r="J306" s="73">
        <v>0</v>
      </c>
      <c r="K306" s="73">
        <v>0</v>
      </c>
      <c r="L306" s="73">
        <v>0</v>
      </c>
      <c r="M306" s="73">
        <v>0</v>
      </c>
      <c r="N306" s="73">
        <v>0</v>
      </c>
      <c r="P306" s="73">
        <f t="shared" si="63"/>
        <v>0</v>
      </c>
      <c r="Q306" s="73">
        <f t="shared" si="64"/>
        <v>0</v>
      </c>
      <c r="R306" s="73">
        <f t="shared" si="65"/>
        <v>0</v>
      </c>
      <c r="S306" s="73">
        <f t="shared" si="66"/>
        <v>0</v>
      </c>
      <c r="T306" s="73">
        <f t="shared" si="67"/>
        <v>0</v>
      </c>
      <c r="U306" s="73">
        <f t="shared" si="68"/>
        <v>0</v>
      </c>
      <c r="V306" s="73">
        <f t="shared" si="69"/>
        <v>0</v>
      </c>
      <c r="W306" s="73">
        <f t="shared" si="70"/>
        <v>0</v>
      </c>
      <c r="X306" s="73">
        <f t="shared" si="71"/>
        <v>0</v>
      </c>
      <c r="Y306" s="73">
        <f t="shared" si="72"/>
        <v>0</v>
      </c>
      <c r="Z306" s="73">
        <f t="shared" si="73"/>
        <v>0</v>
      </c>
    </row>
    <row r="307" spans="1:26">
      <c r="A307" s="63">
        <f t="shared" si="62"/>
        <v>37193</v>
      </c>
      <c r="B307" s="65" t="str">
        <f>INDEX('Master Data'!$A$2:$B$8,MATCH(WEEKDAY('RAC V@r Total'!A307,3),'Master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H307" s="73">
        <v>0</v>
      </c>
      <c r="I307" s="73">
        <v>0</v>
      </c>
      <c r="J307" s="73">
        <v>0</v>
      </c>
      <c r="K307" s="73">
        <v>0</v>
      </c>
      <c r="L307" s="73">
        <v>0</v>
      </c>
      <c r="M307" s="73">
        <v>0</v>
      </c>
      <c r="N307" s="73">
        <v>0</v>
      </c>
      <c r="P307" s="73">
        <f t="shared" si="63"/>
        <v>0</v>
      </c>
      <c r="Q307" s="73">
        <f t="shared" si="64"/>
        <v>0</v>
      </c>
      <c r="R307" s="73">
        <f t="shared" si="65"/>
        <v>0</v>
      </c>
      <c r="S307" s="73">
        <f t="shared" si="66"/>
        <v>0</v>
      </c>
      <c r="T307" s="73">
        <f t="shared" si="67"/>
        <v>0</v>
      </c>
      <c r="U307" s="73">
        <f t="shared" si="68"/>
        <v>0</v>
      </c>
      <c r="V307" s="73">
        <f t="shared" si="69"/>
        <v>0</v>
      </c>
      <c r="W307" s="73">
        <f t="shared" si="70"/>
        <v>0</v>
      </c>
      <c r="X307" s="73">
        <f t="shared" si="71"/>
        <v>0</v>
      </c>
      <c r="Y307" s="73">
        <f t="shared" si="72"/>
        <v>0</v>
      </c>
      <c r="Z307" s="73">
        <f t="shared" si="73"/>
        <v>0</v>
      </c>
    </row>
    <row r="308" spans="1:26">
      <c r="A308" s="63">
        <f t="shared" si="62"/>
        <v>37194</v>
      </c>
      <c r="B308" s="65" t="str">
        <f>INDEX('Master Data'!$A$2:$B$8,MATCH(WEEKDAY('RAC V@r Total'!A308,3),'Master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H308" s="73">
        <v>0</v>
      </c>
      <c r="I308" s="73">
        <v>0</v>
      </c>
      <c r="J308" s="73">
        <v>0</v>
      </c>
      <c r="K308" s="73">
        <v>0</v>
      </c>
      <c r="L308" s="73">
        <v>0</v>
      </c>
      <c r="M308" s="73">
        <v>0</v>
      </c>
      <c r="N308" s="73">
        <v>0</v>
      </c>
      <c r="P308" s="73">
        <f t="shared" si="63"/>
        <v>0</v>
      </c>
      <c r="Q308" s="73">
        <f t="shared" si="64"/>
        <v>0</v>
      </c>
      <c r="R308" s="73">
        <f t="shared" si="65"/>
        <v>0</v>
      </c>
      <c r="S308" s="73">
        <f t="shared" si="66"/>
        <v>0</v>
      </c>
      <c r="T308" s="73">
        <f t="shared" si="67"/>
        <v>0</v>
      </c>
      <c r="U308" s="73">
        <f t="shared" si="68"/>
        <v>0</v>
      </c>
      <c r="V308" s="73">
        <f t="shared" si="69"/>
        <v>0</v>
      </c>
      <c r="W308" s="73">
        <f t="shared" si="70"/>
        <v>0</v>
      </c>
      <c r="X308" s="73">
        <f t="shared" si="71"/>
        <v>0</v>
      </c>
      <c r="Y308" s="73">
        <f t="shared" si="72"/>
        <v>0</v>
      </c>
      <c r="Z308" s="73">
        <f t="shared" si="73"/>
        <v>0</v>
      </c>
    </row>
    <row r="309" spans="1:26">
      <c r="A309" s="63">
        <f t="shared" si="62"/>
        <v>37195</v>
      </c>
      <c r="B309" s="65" t="str">
        <f>INDEX('Master Data'!$A$2:$B$8,MATCH(WEEKDAY('RAC V@r Total'!A309,3),'Master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H309" s="73">
        <v>0</v>
      </c>
      <c r="I309" s="73">
        <v>0</v>
      </c>
      <c r="J309" s="73">
        <v>0</v>
      </c>
      <c r="K309" s="73">
        <v>0</v>
      </c>
      <c r="L309" s="73">
        <v>0</v>
      </c>
      <c r="M309" s="73">
        <v>0</v>
      </c>
      <c r="N309" s="73">
        <v>0</v>
      </c>
      <c r="P309" s="73">
        <f t="shared" si="63"/>
        <v>0</v>
      </c>
      <c r="Q309" s="73">
        <f t="shared" si="64"/>
        <v>0</v>
      </c>
      <c r="R309" s="73">
        <f t="shared" si="65"/>
        <v>0</v>
      </c>
      <c r="S309" s="73">
        <f t="shared" si="66"/>
        <v>0</v>
      </c>
      <c r="T309" s="73">
        <f t="shared" si="67"/>
        <v>0</v>
      </c>
      <c r="U309" s="73">
        <f t="shared" si="68"/>
        <v>0</v>
      </c>
      <c r="V309" s="73">
        <f t="shared" si="69"/>
        <v>0</v>
      </c>
      <c r="W309" s="73">
        <f t="shared" si="70"/>
        <v>0</v>
      </c>
      <c r="X309" s="73">
        <f t="shared" si="71"/>
        <v>0</v>
      </c>
      <c r="Y309" s="73">
        <f t="shared" si="72"/>
        <v>0</v>
      </c>
      <c r="Z309" s="73">
        <f t="shared" si="73"/>
        <v>0</v>
      </c>
    </row>
    <row r="310" spans="1:26">
      <c r="A310" s="63">
        <f t="shared" si="62"/>
        <v>37196</v>
      </c>
      <c r="B310" s="65" t="str">
        <f>INDEX('Master Data'!$A$2:$B$8,MATCH(WEEKDAY('RAC V@r Total'!A310,3),'Master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H310" s="73">
        <v>0</v>
      </c>
      <c r="I310" s="73">
        <v>0</v>
      </c>
      <c r="J310" s="73">
        <v>0</v>
      </c>
      <c r="K310" s="73">
        <v>0</v>
      </c>
      <c r="L310" s="73">
        <v>0</v>
      </c>
      <c r="M310" s="73">
        <v>0</v>
      </c>
      <c r="N310" s="73">
        <v>0</v>
      </c>
      <c r="P310" s="73">
        <f t="shared" si="63"/>
        <v>0</v>
      </c>
      <c r="Q310" s="73">
        <f t="shared" si="64"/>
        <v>0</v>
      </c>
      <c r="R310" s="73">
        <f t="shared" si="65"/>
        <v>0</v>
      </c>
      <c r="S310" s="73">
        <f t="shared" si="66"/>
        <v>0</v>
      </c>
      <c r="T310" s="73">
        <f t="shared" si="67"/>
        <v>0</v>
      </c>
      <c r="U310" s="73">
        <f t="shared" si="68"/>
        <v>0</v>
      </c>
      <c r="V310" s="73">
        <f t="shared" si="69"/>
        <v>0</v>
      </c>
      <c r="W310" s="73">
        <f t="shared" si="70"/>
        <v>0</v>
      </c>
      <c r="X310" s="73">
        <f t="shared" si="71"/>
        <v>0</v>
      </c>
      <c r="Y310" s="73">
        <f t="shared" si="72"/>
        <v>0</v>
      </c>
      <c r="Z310" s="73">
        <f t="shared" si="73"/>
        <v>0</v>
      </c>
    </row>
    <row r="311" spans="1:26">
      <c r="A311" s="63">
        <f t="shared" si="62"/>
        <v>37197</v>
      </c>
      <c r="B311" s="65" t="str">
        <f>INDEX('Master Data'!$A$2:$B$8,MATCH(WEEKDAY('RAC V@r Total'!A311,3),'Master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H311" s="73">
        <v>0</v>
      </c>
      <c r="I311" s="73">
        <v>0</v>
      </c>
      <c r="J311" s="73">
        <v>0</v>
      </c>
      <c r="K311" s="73">
        <v>0</v>
      </c>
      <c r="L311" s="73">
        <v>0</v>
      </c>
      <c r="M311" s="73">
        <v>0</v>
      </c>
      <c r="N311" s="73">
        <v>0</v>
      </c>
      <c r="P311" s="73">
        <f t="shared" si="63"/>
        <v>0</v>
      </c>
      <c r="Q311" s="73">
        <f t="shared" si="64"/>
        <v>0</v>
      </c>
      <c r="R311" s="73">
        <f t="shared" si="65"/>
        <v>0</v>
      </c>
      <c r="S311" s="73">
        <f t="shared" si="66"/>
        <v>0</v>
      </c>
      <c r="T311" s="73">
        <f t="shared" si="67"/>
        <v>0</v>
      </c>
      <c r="U311" s="73">
        <f t="shared" si="68"/>
        <v>0</v>
      </c>
      <c r="V311" s="73">
        <f t="shared" si="69"/>
        <v>0</v>
      </c>
      <c r="W311" s="73">
        <f t="shared" si="70"/>
        <v>0</v>
      </c>
      <c r="X311" s="73">
        <f t="shared" si="71"/>
        <v>0</v>
      </c>
      <c r="Y311" s="73">
        <f t="shared" si="72"/>
        <v>0</v>
      </c>
      <c r="Z311" s="73">
        <f t="shared" si="73"/>
        <v>0</v>
      </c>
    </row>
    <row r="312" spans="1:26">
      <c r="A312" s="63">
        <f t="shared" si="62"/>
        <v>37198</v>
      </c>
      <c r="B312" s="65" t="str">
        <f>INDEX('Master Data'!$A$2:$B$8,MATCH(WEEKDAY('RAC V@r Total'!A312,3),'Master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H312" s="73">
        <v>0</v>
      </c>
      <c r="I312" s="73">
        <v>0</v>
      </c>
      <c r="J312" s="73">
        <v>0</v>
      </c>
      <c r="K312" s="73">
        <v>0</v>
      </c>
      <c r="L312" s="73">
        <v>0</v>
      </c>
      <c r="M312" s="73">
        <v>0</v>
      </c>
      <c r="N312" s="73">
        <v>0</v>
      </c>
      <c r="P312" s="73">
        <f t="shared" si="63"/>
        <v>0</v>
      </c>
      <c r="Q312" s="73">
        <f t="shared" si="64"/>
        <v>0</v>
      </c>
      <c r="R312" s="73">
        <f t="shared" si="65"/>
        <v>0</v>
      </c>
      <c r="S312" s="73">
        <f t="shared" si="66"/>
        <v>0</v>
      </c>
      <c r="T312" s="73">
        <f t="shared" si="67"/>
        <v>0</v>
      </c>
      <c r="U312" s="73">
        <f t="shared" si="68"/>
        <v>0</v>
      </c>
      <c r="V312" s="73">
        <f t="shared" si="69"/>
        <v>0</v>
      </c>
      <c r="W312" s="73">
        <f t="shared" si="70"/>
        <v>0</v>
      </c>
      <c r="X312" s="73">
        <f t="shared" si="71"/>
        <v>0</v>
      </c>
      <c r="Y312" s="73">
        <f t="shared" si="72"/>
        <v>0</v>
      </c>
      <c r="Z312" s="73">
        <f t="shared" si="73"/>
        <v>0</v>
      </c>
    </row>
    <row r="313" spans="1:26">
      <c r="A313" s="63">
        <f t="shared" si="62"/>
        <v>37199</v>
      </c>
      <c r="B313" s="65" t="str">
        <f>INDEX('Master Data'!$A$2:$B$8,MATCH(WEEKDAY('RAC V@r Total'!A313,3),'Master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H313" s="73">
        <v>0</v>
      </c>
      <c r="I313" s="73">
        <v>0</v>
      </c>
      <c r="J313" s="73">
        <v>0</v>
      </c>
      <c r="K313" s="73">
        <v>0</v>
      </c>
      <c r="L313" s="73">
        <v>0</v>
      </c>
      <c r="M313" s="73">
        <v>0</v>
      </c>
      <c r="N313" s="73">
        <v>0</v>
      </c>
      <c r="P313" s="73">
        <f t="shared" si="63"/>
        <v>0</v>
      </c>
      <c r="Q313" s="73">
        <f t="shared" si="64"/>
        <v>0</v>
      </c>
      <c r="R313" s="73">
        <f t="shared" si="65"/>
        <v>0</v>
      </c>
      <c r="S313" s="73">
        <f t="shared" si="66"/>
        <v>0</v>
      </c>
      <c r="T313" s="73">
        <f t="shared" si="67"/>
        <v>0</v>
      </c>
      <c r="U313" s="73">
        <f t="shared" si="68"/>
        <v>0</v>
      </c>
      <c r="V313" s="73">
        <f t="shared" si="69"/>
        <v>0</v>
      </c>
      <c r="W313" s="73">
        <f t="shared" si="70"/>
        <v>0</v>
      </c>
      <c r="X313" s="73">
        <f t="shared" si="71"/>
        <v>0</v>
      </c>
      <c r="Y313" s="73">
        <f t="shared" si="72"/>
        <v>0</v>
      </c>
      <c r="Z313" s="73">
        <f t="shared" si="73"/>
        <v>0</v>
      </c>
    </row>
    <row r="314" spans="1:26">
      <c r="A314" s="63">
        <f t="shared" si="62"/>
        <v>37200</v>
      </c>
      <c r="B314" s="65" t="str">
        <f>INDEX('Master Data'!$A$2:$B$8,MATCH(WEEKDAY('RAC V@r Total'!A314,3),'Master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H314" s="73">
        <v>0</v>
      </c>
      <c r="I314" s="73">
        <v>0</v>
      </c>
      <c r="J314" s="73">
        <v>0</v>
      </c>
      <c r="K314" s="73">
        <v>0</v>
      </c>
      <c r="L314" s="73">
        <v>0</v>
      </c>
      <c r="M314" s="73">
        <v>0</v>
      </c>
      <c r="N314" s="73">
        <v>0</v>
      </c>
      <c r="P314" s="73">
        <f t="shared" si="63"/>
        <v>0</v>
      </c>
      <c r="Q314" s="73">
        <f t="shared" si="64"/>
        <v>0</v>
      </c>
      <c r="R314" s="73">
        <f t="shared" si="65"/>
        <v>0</v>
      </c>
      <c r="S314" s="73">
        <f t="shared" si="66"/>
        <v>0</v>
      </c>
      <c r="T314" s="73">
        <f t="shared" si="67"/>
        <v>0</v>
      </c>
      <c r="U314" s="73">
        <f t="shared" si="68"/>
        <v>0</v>
      </c>
      <c r="V314" s="73">
        <f t="shared" si="69"/>
        <v>0</v>
      </c>
      <c r="W314" s="73">
        <f t="shared" si="70"/>
        <v>0</v>
      </c>
      <c r="X314" s="73">
        <f t="shared" si="71"/>
        <v>0</v>
      </c>
      <c r="Y314" s="73">
        <f t="shared" si="72"/>
        <v>0</v>
      </c>
      <c r="Z314" s="73">
        <f t="shared" si="73"/>
        <v>0</v>
      </c>
    </row>
    <row r="315" spans="1:26">
      <c r="A315" s="63">
        <f t="shared" si="62"/>
        <v>37201</v>
      </c>
      <c r="B315" s="65" t="str">
        <f>INDEX('Master Data'!$A$2:$B$8,MATCH(WEEKDAY('RAC V@r Total'!A315,3),'Master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H315" s="73">
        <v>0</v>
      </c>
      <c r="I315" s="73">
        <v>0</v>
      </c>
      <c r="J315" s="73">
        <v>0</v>
      </c>
      <c r="K315" s="73">
        <v>0</v>
      </c>
      <c r="L315" s="73">
        <v>0</v>
      </c>
      <c r="M315" s="73">
        <v>0</v>
      </c>
      <c r="N315" s="73">
        <v>0</v>
      </c>
      <c r="P315" s="73">
        <f t="shared" si="63"/>
        <v>0</v>
      </c>
      <c r="Q315" s="73">
        <f t="shared" si="64"/>
        <v>0</v>
      </c>
      <c r="R315" s="73">
        <f t="shared" si="65"/>
        <v>0</v>
      </c>
      <c r="S315" s="73">
        <f t="shared" si="66"/>
        <v>0</v>
      </c>
      <c r="T315" s="73">
        <f t="shared" si="67"/>
        <v>0</v>
      </c>
      <c r="U315" s="73">
        <f t="shared" si="68"/>
        <v>0</v>
      </c>
      <c r="V315" s="73">
        <f t="shared" si="69"/>
        <v>0</v>
      </c>
      <c r="W315" s="73">
        <f t="shared" si="70"/>
        <v>0</v>
      </c>
      <c r="X315" s="73">
        <f t="shared" si="71"/>
        <v>0</v>
      </c>
      <c r="Y315" s="73">
        <f t="shared" si="72"/>
        <v>0</v>
      </c>
      <c r="Z315" s="73">
        <f t="shared" si="73"/>
        <v>0</v>
      </c>
    </row>
    <row r="316" spans="1:26">
      <c r="A316" s="63">
        <f t="shared" si="62"/>
        <v>37202</v>
      </c>
      <c r="B316" s="65" t="str">
        <f>INDEX('Master Data'!$A$2:$B$8,MATCH(WEEKDAY('RAC V@r Total'!A316,3),'Master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H316" s="73">
        <v>0</v>
      </c>
      <c r="I316" s="73">
        <v>0</v>
      </c>
      <c r="J316" s="73">
        <v>0</v>
      </c>
      <c r="K316" s="73">
        <v>0</v>
      </c>
      <c r="L316" s="73">
        <v>0</v>
      </c>
      <c r="M316" s="73">
        <v>0</v>
      </c>
      <c r="N316" s="73">
        <v>0</v>
      </c>
      <c r="P316" s="73">
        <f t="shared" si="63"/>
        <v>0</v>
      </c>
      <c r="Q316" s="73">
        <f t="shared" si="64"/>
        <v>0</v>
      </c>
      <c r="R316" s="73">
        <f t="shared" si="65"/>
        <v>0</v>
      </c>
      <c r="S316" s="73">
        <f t="shared" si="66"/>
        <v>0</v>
      </c>
      <c r="T316" s="73">
        <f t="shared" si="67"/>
        <v>0</v>
      </c>
      <c r="U316" s="73">
        <f t="shared" si="68"/>
        <v>0</v>
      </c>
      <c r="V316" s="73">
        <f t="shared" si="69"/>
        <v>0</v>
      </c>
      <c r="W316" s="73">
        <f t="shared" si="70"/>
        <v>0</v>
      </c>
      <c r="X316" s="73">
        <f t="shared" si="71"/>
        <v>0</v>
      </c>
      <c r="Y316" s="73">
        <f t="shared" si="72"/>
        <v>0</v>
      </c>
      <c r="Z316" s="73">
        <f t="shared" si="73"/>
        <v>0</v>
      </c>
    </row>
    <row r="317" spans="1:26">
      <c r="A317" s="63">
        <f t="shared" si="62"/>
        <v>37203</v>
      </c>
      <c r="B317" s="65" t="str">
        <f>INDEX('Master Data'!$A$2:$B$8,MATCH(WEEKDAY('RAC V@r Total'!A317,3),'Master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H317" s="73">
        <v>0</v>
      </c>
      <c r="I317" s="73">
        <v>0</v>
      </c>
      <c r="J317" s="73">
        <v>0</v>
      </c>
      <c r="K317" s="73">
        <v>0</v>
      </c>
      <c r="L317" s="73">
        <v>0</v>
      </c>
      <c r="M317" s="73">
        <v>0</v>
      </c>
      <c r="N317" s="73">
        <v>0</v>
      </c>
      <c r="P317" s="73">
        <f t="shared" si="63"/>
        <v>0</v>
      </c>
      <c r="Q317" s="73">
        <f t="shared" si="64"/>
        <v>0</v>
      </c>
      <c r="R317" s="73">
        <f t="shared" si="65"/>
        <v>0</v>
      </c>
      <c r="S317" s="73">
        <f t="shared" si="66"/>
        <v>0</v>
      </c>
      <c r="T317" s="73">
        <f t="shared" si="67"/>
        <v>0</v>
      </c>
      <c r="U317" s="73">
        <f t="shared" si="68"/>
        <v>0</v>
      </c>
      <c r="V317" s="73">
        <f t="shared" si="69"/>
        <v>0</v>
      </c>
      <c r="W317" s="73">
        <f t="shared" si="70"/>
        <v>0</v>
      </c>
      <c r="X317" s="73">
        <f t="shared" si="71"/>
        <v>0</v>
      </c>
      <c r="Y317" s="73">
        <f t="shared" si="72"/>
        <v>0</v>
      </c>
      <c r="Z317" s="73">
        <f t="shared" si="73"/>
        <v>0</v>
      </c>
    </row>
    <row r="318" spans="1:26">
      <c r="A318" s="63">
        <f t="shared" si="62"/>
        <v>37204</v>
      </c>
      <c r="B318" s="65" t="str">
        <f>INDEX('Master Data'!$A$2:$B$8,MATCH(WEEKDAY('RAC V@r Total'!A318,3),'Master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H318" s="73">
        <v>0</v>
      </c>
      <c r="I318" s="73">
        <v>0</v>
      </c>
      <c r="J318" s="73">
        <v>0</v>
      </c>
      <c r="K318" s="73">
        <v>0</v>
      </c>
      <c r="L318" s="73">
        <v>0</v>
      </c>
      <c r="M318" s="73">
        <v>0</v>
      </c>
      <c r="N318" s="73">
        <v>0</v>
      </c>
      <c r="P318" s="73">
        <f t="shared" si="63"/>
        <v>0</v>
      </c>
      <c r="Q318" s="73">
        <f t="shared" si="64"/>
        <v>0</v>
      </c>
      <c r="R318" s="73">
        <f t="shared" si="65"/>
        <v>0</v>
      </c>
      <c r="S318" s="73">
        <f t="shared" si="66"/>
        <v>0</v>
      </c>
      <c r="T318" s="73">
        <f t="shared" si="67"/>
        <v>0</v>
      </c>
      <c r="U318" s="73">
        <f t="shared" si="68"/>
        <v>0</v>
      </c>
      <c r="V318" s="73">
        <f t="shared" si="69"/>
        <v>0</v>
      </c>
      <c r="W318" s="73">
        <f t="shared" si="70"/>
        <v>0</v>
      </c>
      <c r="X318" s="73">
        <f t="shared" si="71"/>
        <v>0</v>
      </c>
      <c r="Y318" s="73">
        <f t="shared" si="72"/>
        <v>0</v>
      </c>
      <c r="Z318" s="73">
        <f t="shared" si="73"/>
        <v>0</v>
      </c>
    </row>
    <row r="319" spans="1:26">
      <c r="A319" s="63">
        <f t="shared" si="62"/>
        <v>37205</v>
      </c>
      <c r="B319" s="65" t="str">
        <f>INDEX('Master Data'!$A$2:$B$8,MATCH(WEEKDAY('RAC V@r Total'!A319,3),'Master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H319" s="73">
        <v>0</v>
      </c>
      <c r="I319" s="73">
        <v>0</v>
      </c>
      <c r="J319" s="73">
        <v>0</v>
      </c>
      <c r="K319" s="73">
        <v>0</v>
      </c>
      <c r="L319" s="73">
        <v>0</v>
      </c>
      <c r="M319" s="73">
        <v>0</v>
      </c>
      <c r="N319" s="73">
        <v>0</v>
      </c>
      <c r="P319" s="73">
        <f t="shared" si="63"/>
        <v>0</v>
      </c>
      <c r="Q319" s="73">
        <f t="shared" si="64"/>
        <v>0</v>
      </c>
      <c r="R319" s="73">
        <f t="shared" si="65"/>
        <v>0</v>
      </c>
      <c r="S319" s="73">
        <f t="shared" si="66"/>
        <v>0</v>
      </c>
      <c r="T319" s="73">
        <f t="shared" si="67"/>
        <v>0</v>
      </c>
      <c r="U319" s="73">
        <f t="shared" si="68"/>
        <v>0</v>
      </c>
      <c r="V319" s="73">
        <f t="shared" si="69"/>
        <v>0</v>
      </c>
      <c r="W319" s="73">
        <f t="shared" si="70"/>
        <v>0</v>
      </c>
      <c r="X319" s="73">
        <f t="shared" si="71"/>
        <v>0</v>
      </c>
      <c r="Y319" s="73">
        <f t="shared" si="72"/>
        <v>0</v>
      </c>
      <c r="Z319" s="73">
        <f t="shared" si="73"/>
        <v>0</v>
      </c>
    </row>
    <row r="320" spans="1:26">
      <c r="A320" s="63">
        <f t="shared" si="62"/>
        <v>37206</v>
      </c>
      <c r="B320" s="65" t="str">
        <f>INDEX('Master Data'!$A$2:$B$8,MATCH(WEEKDAY('RAC V@r Total'!A320,3),'Master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H320" s="73">
        <v>0</v>
      </c>
      <c r="I320" s="73">
        <v>0</v>
      </c>
      <c r="J320" s="73">
        <v>0</v>
      </c>
      <c r="K320" s="73">
        <v>0</v>
      </c>
      <c r="L320" s="73">
        <v>0</v>
      </c>
      <c r="M320" s="73">
        <v>0</v>
      </c>
      <c r="N320" s="73">
        <v>0</v>
      </c>
      <c r="P320" s="73">
        <f t="shared" si="63"/>
        <v>0</v>
      </c>
      <c r="Q320" s="73">
        <f t="shared" si="64"/>
        <v>0</v>
      </c>
      <c r="R320" s="73">
        <f t="shared" si="65"/>
        <v>0</v>
      </c>
      <c r="S320" s="73">
        <f t="shared" si="66"/>
        <v>0</v>
      </c>
      <c r="T320" s="73">
        <f t="shared" si="67"/>
        <v>0</v>
      </c>
      <c r="U320" s="73">
        <f t="shared" si="68"/>
        <v>0</v>
      </c>
      <c r="V320" s="73">
        <f t="shared" si="69"/>
        <v>0</v>
      </c>
      <c r="W320" s="73">
        <f t="shared" si="70"/>
        <v>0</v>
      </c>
      <c r="X320" s="73">
        <f t="shared" si="71"/>
        <v>0</v>
      </c>
      <c r="Y320" s="73">
        <f t="shared" si="72"/>
        <v>0</v>
      </c>
      <c r="Z320" s="73">
        <f t="shared" si="73"/>
        <v>0</v>
      </c>
    </row>
    <row r="321" spans="1:26">
      <c r="A321" s="63">
        <f t="shared" si="62"/>
        <v>37207</v>
      </c>
      <c r="B321" s="65" t="str">
        <f>INDEX('Master Data'!$A$2:$B$8,MATCH(WEEKDAY('RAC V@r Total'!A321,3),'Master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H321" s="73">
        <v>0</v>
      </c>
      <c r="I321" s="73">
        <v>0</v>
      </c>
      <c r="J321" s="73">
        <v>0</v>
      </c>
      <c r="K321" s="73">
        <v>0</v>
      </c>
      <c r="L321" s="73">
        <v>0</v>
      </c>
      <c r="M321" s="73">
        <v>0</v>
      </c>
      <c r="N321" s="73">
        <v>0</v>
      </c>
      <c r="P321" s="73">
        <f t="shared" si="63"/>
        <v>0</v>
      </c>
      <c r="Q321" s="73">
        <f t="shared" si="64"/>
        <v>0</v>
      </c>
      <c r="R321" s="73">
        <f t="shared" si="65"/>
        <v>0</v>
      </c>
      <c r="S321" s="73">
        <f t="shared" si="66"/>
        <v>0</v>
      </c>
      <c r="T321" s="73">
        <f t="shared" si="67"/>
        <v>0</v>
      </c>
      <c r="U321" s="73">
        <f t="shared" si="68"/>
        <v>0</v>
      </c>
      <c r="V321" s="73">
        <f t="shared" si="69"/>
        <v>0</v>
      </c>
      <c r="W321" s="73">
        <f t="shared" si="70"/>
        <v>0</v>
      </c>
      <c r="X321" s="73">
        <f t="shared" si="71"/>
        <v>0</v>
      </c>
      <c r="Y321" s="73">
        <f t="shared" si="72"/>
        <v>0</v>
      </c>
      <c r="Z321" s="73">
        <f t="shared" si="73"/>
        <v>0</v>
      </c>
    </row>
    <row r="322" spans="1:26">
      <c r="A322" s="63">
        <f t="shared" si="62"/>
        <v>37208</v>
      </c>
      <c r="B322" s="65" t="str">
        <f>INDEX('Master Data'!$A$2:$B$8,MATCH(WEEKDAY('RAC V@r Total'!A322,3),'Master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H322" s="73">
        <v>0</v>
      </c>
      <c r="I322" s="73">
        <v>0</v>
      </c>
      <c r="J322" s="73">
        <v>0</v>
      </c>
      <c r="K322" s="73">
        <v>0</v>
      </c>
      <c r="L322" s="73">
        <v>0</v>
      </c>
      <c r="M322" s="73">
        <v>0</v>
      </c>
      <c r="N322" s="73">
        <v>0</v>
      </c>
      <c r="P322" s="73">
        <f t="shared" si="63"/>
        <v>0</v>
      </c>
      <c r="Q322" s="73">
        <f t="shared" si="64"/>
        <v>0</v>
      </c>
      <c r="R322" s="73">
        <f t="shared" si="65"/>
        <v>0</v>
      </c>
      <c r="S322" s="73">
        <f t="shared" si="66"/>
        <v>0</v>
      </c>
      <c r="T322" s="73">
        <f t="shared" si="67"/>
        <v>0</v>
      </c>
      <c r="U322" s="73">
        <f t="shared" si="68"/>
        <v>0</v>
      </c>
      <c r="V322" s="73">
        <f t="shared" si="69"/>
        <v>0</v>
      </c>
      <c r="W322" s="73">
        <f t="shared" si="70"/>
        <v>0</v>
      </c>
      <c r="X322" s="73">
        <f t="shared" si="71"/>
        <v>0</v>
      </c>
      <c r="Y322" s="73">
        <f t="shared" si="72"/>
        <v>0</v>
      </c>
      <c r="Z322" s="73">
        <f t="shared" si="73"/>
        <v>0</v>
      </c>
    </row>
    <row r="323" spans="1:26">
      <c r="A323" s="63">
        <f t="shared" si="62"/>
        <v>37209</v>
      </c>
      <c r="B323" s="65" t="str">
        <f>INDEX('Master Data'!$A$2:$B$8,MATCH(WEEKDAY('RAC V@r Total'!A323,3),'Master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H323" s="73">
        <v>0</v>
      </c>
      <c r="I323" s="73">
        <v>0</v>
      </c>
      <c r="J323" s="73">
        <v>0</v>
      </c>
      <c r="K323" s="73">
        <v>0</v>
      </c>
      <c r="L323" s="73">
        <v>0</v>
      </c>
      <c r="M323" s="73">
        <v>0</v>
      </c>
      <c r="N323" s="73">
        <v>0</v>
      </c>
      <c r="P323" s="73">
        <f t="shared" si="63"/>
        <v>0</v>
      </c>
      <c r="Q323" s="73">
        <f t="shared" si="64"/>
        <v>0</v>
      </c>
      <c r="R323" s="73">
        <f t="shared" si="65"/>
        <v>0</v>
      </c>
      <c r="S323" s="73">
        <f t="shared" si="66"/>
        <v>0</v>
      </c>
      <c r="T323" s="73">
        <f t="shared" si="67"/>
        <v>0</v>
      </c>
      <c r="U323" s="73">
        <f t="shared" si="68"/>
        <v>0</v>
      </c>
      <c r="V323" s="73">
        <f t="shared" si="69"/>
        <v>0</v>
      </c>
      <c r="W323" s="73">
        <f t="shared" si="70"/>
        <v>0</v>
      </c>
      <c r="X323" s="73">
        <f t="shared" si="71"/>
        <v>0</v>
      </c>
      <c r="Y323" s="73">
        <f t="shared" si="72"/>
        <v>0</v>
      </c>
      <c r="Z323" s="73">
        <f t="shared" si="73"/>
        <v>0</v>
      </c>
    </row>
    <row r="324" spans="1:26">
      <c r="A324" s="63">
        <f t="shared" si="62"/>
        <v>37210</v>
      </c>
      <c r="B324" s="65" t="str">
        <f>INDEX('Master Data'!$A$2:$B$8,MATCH(WEEKDAY('RAC V@r Total'!A324,3),'Master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H324" s="73">
        <v>0</v>
      </c>
      <c r="I324" s="73">
        <v>0</v>
      </c>
      <c r="J324" s="73">
        <v>0</v>
      </c>
      <c r="K324" s="73">
        <v>0</v>
      </c>
      <c r="L324" s="73">
        <v>0</v>
      </c>
      <c r="M324" s="73">
        <v>0</v>
      </c>
      <c r="N324" s="73">
        <v>0</v>
      </c>
      <c r="P324" s="73">
        <f t="shared" si="63"/>
        <v>0</v>
      </c>
      <c r="Q324" s="73">
        <f t="shared" si="64"/>
        <v>0</v>
      </c>
      <c r="R324" s="73">
        <f t="shared" si="65"/>
        <v>0</v>
      </c>
      <c r="S324" s="73">
        <f t="shared" si="66"/>
        <v>0</v>
      </c>
      <c r="T324" s="73">
        <f t="shared" si="67"/>
        <v>0</v>
      </c>
      <c r="U324" s="73">
        <f t="shared" si="68"/>
        <v>0</v>
      </c>
      <c r="V324" s="73">
        <f t="shared" si="69"/>
        <v>0</v>
      </c>
      <c r="W324" s="73">
        <f t="shared" si="70"/>
        <v>0</v>
      </c>
      <c r="X324" s="73">
        <f t="shared" si="71"/>
        <v>0</v>
      </c>
      <c r="Y324" s="73">
        <f t="shared" si="72"/>
        <v>0</v>
      </c>
      <c r="Z324" s="73">
        <f t="shared" si="73"/>
        <v>0</v>
      </c>
    </row>
    <row r="325" spans="1:26">
      <c r="A325" s="63">
        <f t="shared" si="62"/>
        <v>37211</v>
      </c>
      <c r="B325" s="65" t="str">
        <f>INDEX('Master Data'!$A$2:$B$8,MATCH(WEEKDAY('RAC V@r Total'!A325,3),'Master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H325" s="73">
        <v>0</v>
      </c>
      <c r="I325" s="73">
        <v>0</v>
      </c>
      <c r="J325" s="73">
        <v>0</v>
      </c>
      <c r="K325" s="73">
        <v>0</v>
      </c>
      <c r="L325" s="73">
        <v>0</v>
      </c>
      <c r="M325" s="73">
        <v>0</v>
      </c>
      <c r="N325" s="73">
        <v>0</v>
      </c>
      <c r="P325" s="73">
        <f t="shared" si="63"/>
        <v>0</v>
      </c>
      <c r="Q325" s="73">
        <f t="shared" si="64"/>
        <v>0</v>
      </c>
      <c r="R325" s="73">
        <f t="shared" si="65"/>
        <v>0</v>
      </c>
      <c r="S325" s="73">
        <f t="shared" si="66"/>
        <v>0</v>
      </c>
      <c r="T325" s="73">
        <f t="shared" si="67"/>
        <v>0</v>
      </c>
      <c r="U325" s="73">
        <f t="shared" si="68"/>
        <v>0</v>
      </c>
      <c r="V325" s="73">
        <f t="shared" si="69"/>
        <v>0</v>
      </c>
      <c r="W325" s="73">
        <f t="shared" si="70"/>
        <v>0</v>
      </c>
      <c r="X325" s="73">
        <f t="shared" si="71"/>
        <v>0</v>
      </c>
      <c r="Y325" s="73">
        <f t="shared" si="72"/>
        <v>0</v>
      </c>
      <c r="Z325" s="73">
        <f t="shared" si="73"/>
        <v>0</v>
      </c>
    </row>
    <row r="326" spans="1:26">
      <c r="A326" s="63">
        <f t="shared" si="62"/>
        <v>37212</v>
      </c>
      <c r="B326" s="65" t="str">
        <f>INDEX('Master Data'!$A$2:$B$8,MATCH(WEEKDAY('RAC V@r Total'!A326,3),'Master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H326" s="73">
        <v>0</v>
      </c>
      <c r="I326" s="73">
        <v>0</v>
      </c>
      <c r="J326" s="73">
        <v>0</v>
      </c>
      <c r="K326" s="73">
        <v>0</v>
      </c>
      <c r="L326" s="73">
        <v>0</v>
      </c>
      <c r="M326" s="73">
        <v>0</v>
      </c>
      <c r="N326" s="73">
        <v>0</v>
      </c>
      <c r="P326" s="73">
        <f t="shared" si="63"/>
        <v>0</v>
      </c>
      <c r="Q326" s="73">
        <f t="shared" si="64"/>
        <v>0</v>
      </c>
      <c r="R326" s="73">
        <f t="shared" si="65"/>
        <v>0</v>
      </c>
      <c r="S326" s="73">
        <f t="shared" si="66"/>
        <v>0</v>
      </c>
      <c r="T326" s="73">
        <f t="shared" si="67"/>
        <v>0</v>
      </c>
      <c r="U326" s="73">
        <f t="shared" si="68"/>
        <v>0</v>
      </c>
      <c r="V326" s="73">
        <f t="shared" si="69"/>
        <v>0</v>
      </c>
      <c r="W326" s="73">
        <f t="shared" si="70"/>
        <v>0</v>
      </c>
      <c r="X326" s="73">
        <f t="shared" si="71"/>
        <v>0</v>
      </c>
      <c r="Y326" s="73">
        <f t="shared" si="72"/>
        <v>0</v>
      </c>
      <c r="Z326" s="73">
        <f t="shared" si="73"/>
        <v>0</v>
      </c>
    </row>
    <row r="327" spans="1:26">
      <c r="A327" s="63">
        <f t="shared" ref="A327:A371" si="74">A326+1</f>
        <v>37213</v>
      </c>
      <c r="B327" s="65" t="str">
        <f>INDEX('Master Data'!$A$2:$B$8,MATCH(WEEKDAY('RAC V@r Total'!A327,3),'Master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H327" s="73">
        <v>0</v>
      </c>
      <c r="I327" s="73">
        <v>0</v>
      </c>
      <c r="J327" s="73">
        <v>0</v>
      </c>
      <c r="K327" s="73">
        <v>0</v>
      </c>
      <c r="L327" s="73">
        <v>0</v>
      </c>
      <c r="M327" s="73">
        <v>0</v>
      </c>
      <c r="N327" s="73">
        <v>0</v>
      </c>
      <c r="P327" s="73">
        <f t="shared" si="63"/>
        <v>0</v>
      </c>
      <c r="Q327" s="73">
        <f t="shared" si="64"/>
        <v>0</v>
      </c>
      <c r="R327" s="73">
        <f t="shared" si="65"/>
        <v>0</v>
      </c>
      <c r="S327" s="73">
        <f t="shared" si="66"/>
        <v>0</v>
      </c>
      <c r="T327" s="73">
        <f t="shared" si="67"/>
        <v>0</v>
      </c>
      <c r="U327" s="73">
        <f t="shared" si="68"/>
        <v>0</v>
      </c>
      <c r="V327" s="73">
        <f t="shared" si="69"/>
        <v>0</v>
      </c>
      <c r="W327" s="73">
        <f t="shared" si="70"/>
        <v>0</v>
      </c>
      <c r="X327" s="73">
        <f t="shared" si="71"/>
        <v>0</v>
      </c>
      <c r="Y327" s="73">
        <f t="shared" si="72"/>
        <v>0</v>
      </c>
      <c r="Z327" s="73">
        <f t="shared" si="73"/>
        <v>0</v>
      </c>
    </row>
    <row r="328" spans="1:26">
      <c r="A328" s="63">
        <f t="shared" si="74"/>
        <v>37214</v>
      </c>
      <c r="B328" s="65" t="str">
        <f>INDEX('Master Data'!$A$2:$B$8,MATCH(WEEKDAY('RAC V@r Total'!A328,3),'Master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H328" s="73">
        <v>0</v>
      </c>
      <c r="I328" s="73">
        <v>0</v>
      </c>
      <c r="J328" s="73">
        <v>0</v>
      </c>
      <c r="K328" s="73">
        <v>0</v>
      </c>
      <c r="L328" s="73">
        <v>0</v>
      </c>
      <c r="M328" s="73">
        <v>0</v>
      </c>
      <c r="N328" s="73">
        <v>0</v>
      </c>
      <c r="P328" s="73">
        <f t="shared" si="63"/>
        <v>0</v>
      </c>
      <c r="Q328" s="73">
        <f t="shared" si="64"/>
        <v>0</v>
      </c>
      <c r="R328" s="73">
        <f t="shared" si="65"/>
        <v>0</v>
      </c>
      <c r="S328" s="73">
        <f t="shared" si="66"/>
        <v>0</v>
      </c>
      <c r="T328" s="73">
        <f t="shared" si="67"/>
        <v>0</v>
      </c>
      <c r="U328" s="73">
        <f t="shared" si="68"/>
        <v>0</v>
      </c>
      <c r="V328" s="73">
        <f t="shared" si="69"/>
        <v>0</v>
      </c>
      <c r="W328" s="73">
        <f t="shared" si="70"/>
        <v>0</v>
      </c>
      <c r="X328" s="73">
        <f t="shared" si="71"/>
        <v>0</v>
      </c>
      <c r="Y328" s="73">
        <f t="shared" si="72"/>
        <v>0</v>
      </c>
      <c r="Z328" s="73">
        <f t="shared" si="73"/>
        <v>0</v>
      </c>
    </row>
    <row r="329" spans="1:26">
      <c r="A329" s="63">
        <f t="shared" si="74"/>
        <v>37215</v>
      </c>
      <c r="B329" s="65" t="str">
        <f>INDEX('Master Data'!$A$2:$B$8,MATCH(WEEKDAY('RAC V@r Total'!A329,3),'Master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H329" s="73">
        <v>0</v>
      </c>
      <c r="I329" s="73">
        <v>0</v>
      </c>
      <c r="J329" s="73">
        <v>0</v>
      </c>
      <c r="K329" s="73">
        <v>0</v>
      </c>
      <c r="L329" s="73">
        <v>0</v>
      </c>
      <c r="M329" s="73">
        <v>0</v>
      </c>
      <c r="N329" s="73">
        <v>0</v>
      </c>
      <c r="P329" s="73">
        <f t="shared" si="63"/>
        <v>0</v>
      </c>
      <c r="Q329" s="73">
        <f t="shared" si="64"/>
        <v>0</v>
      </c>
      <c r="R329" s="73">
        <f t="shared" si="65"/>
        <v>0</v>
      </c>
      <c r="S329" s="73">
        <f t="shared" si="66"/>
        <v>0</v>
      </c>
      <c r="T329" s="73">
        <f t="shared" si="67"/>
        <v>0</v>
      </c>
      <c r="U329" s="73">
        <f t="shared" si="68"/>
        <v>0</v>
      </c>
      <c r="V329" s="73">
        <f t="shared" si="69"/>
        <v>0</v>
      </c>
      <c r="W329" s="73">
        <f t="shared" si="70"/>
        <v>0</v>
      </c>
      <c r="X329" s="73">
        <f t="shared" si="71"/>
        <v>0</v>
      </c>
      <c r="Y329" s="73">
        <f t="shared" si="72"/>
        <v>0</v>
      </c>
      <c r="Z329" s="73">
        <f t="shared" si="73"/>
        <v>0</v>
      </c>
    </row>
    <row r="330" spans="1:26">
      <c r="A330" s="63">
        <f t="shared" si="74"/>
        <v>37216</v>
      </c>
      <c r="B330" s="65" t="str">
        <f>INDEX('Master Data'!$A$2:$B$8,MATCH(WEEKDAY('RAC V@r Total'!A330,3),'Master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H330" s="73">
        <v>0</v>
      </c>
      <c r="I330" s="73">
        <v>0</v>
      </c>
      <c r="J330" s="73">
        <v>0</v>
      </c>
      <c r="K330" s="73">
        <v>0</v>
      </c>
      <c r="L330" s="73">
        <v>0</v>
      </c>
      <c r="M330" s="73">
        <v>0</v>
      </c>
      <c r="N330" s="73">
        <v>0</v>
      </c>
      <c r="P330" s="73">
        <f t="shared" si="63"/>
        <v>0</v>
      </c>
      <c r="Q330" s="73">
        <f t="shared" si="64"/>
        <v>0</v>
      </c>
      <c r="R330" s="73">
        <f t="shared" si="65"/>
        <v>0</v>
      </c>
      <c r="S330" s="73">
        <f t="shared" si="66"/>
        <v>0</v>
      </c>
      <c r="T330" s="73">
        <f t="shared" si="67"/>
        <v>0</v>
      </c>
      <c r="U330" s="73">
        <f t="shared" si="68"/>
        <v>0</v>
      </c>
      <c r="V330" s="73">
        <f t="shared" si="69"/>
        <v>0</v>
      </c>
      <c r="W330" s="73">
        <f t="shared" si="70"/>
        <v>0</v>
      </c>
      <c r="X330" s="73">
        <f t="shared" si="71"/>
        <v>0</v>
      </c>
      <c r="Y330" s="73">
        <f t="shared" si="72"/>
        <v>0</v>
      </c>
      <c r="Z330" s="73">
        <f t="shared" si="73"/>
        <v>0</v>
      </c>
    </row>
    <row r="331" spans="1:26">
      <c r="A331" s="63">
        <f t="shared" si="74"/>
        <v>37217</v>
      </c>
      <c r="B331" s="65" t="str">
        <f>INDEX('Master Data'!$A$2:$B$8,MATCH(WEEKDAY('RAC V@r Total'!A331,3),'Master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H331" s="73">
        <v>0</v>
      </c>
      <c r="I331" s="73">
        <v>0</v>
      </c>
      <c r="J331" s="73">
        <v>0</v>
      </c>
      <c r="K331" s="73">
        <v>0</v>
      </c>
      <c r="L331" s="73">
        <v>0</v>
      </c>
      <c r="M331" s="73">
        <v>0</v>
      </c>
      <c r="N331" s="73">
        <v>0</v>
      </c>
      <c r="P331" s="73">
        <f t="shared" si="63"/>
        <v>0</v>
      </c>
      <c r="Q331" s="73">
        <f t="shared" si="64"/>
        <v>0</v>
      </c>
      <c r="R331" s="73">
        <f t="shared" si="65"/>
        <v>0</v>
      </c>
      <c r="S331" s="73">
        <f t="shared" si="66"/>
        <v>0</v>
      </c>
      <c r="T331" s="73">
        <f t="shared" si="67"/>
        <v>0</v>
      </c>
      <c r="U331" s="73">
        <f t="shared" si="68"/>
        <v>0</v>
      </c>
      <c r="V331" s="73">
        <f t="shared" si="69"/>
        <v>0</v>
      </c>
      <c r="W331" s="73">
        <f t="shared" si="70"/>
        <v>0</v>
      </c>
      <c r="X331" s="73">
        <f t="shared" si="71"/>
        <v>0</v>
      </c>
      <c r="Y331" s="73">
        <f t="shared" si="72"/>
        <v>0</v>
      </c>
      <c r="Z331" s="73">
        <f t="shared" si="73"/>
        <v>0</v>
      </c>
    </row>
    <row r="332" spans="1:26">
      <c r="A332" s="63">
        <f t="shared" si="74"/>
        <v>37218</v>
      </c>
      <c r="B332" s="65" t="str">
        <f>INDEX('Master Data'!$A$2:$B$8,MATCH(WEEKDAY('RAC V@r Total'!A332,3),'Master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H332" s="73">
        <v>0</v>
      </c>
      <c r="I332" s="73">
        <v>0</v>
      </c>
      <c r="J332" s="73">
        <v>0</v>
      </c>
      <c r="K332" s="73">
        <v>0</v>
      </c>
      <c r="L332" s="73">
        <v>0</v>
      </c>
      <c r="M332" s="73">
        <v>0</v>
      </c>
      <c r="N332" s="73">
        <v>0</v>
      </c>
      <c r="P332" s="73">
        <f t="shared" si="63"/>
        <v>0</v>
      </c>
      <c r="Q332" s="73">
        <f t="shared" si="64"/>
        <v>0</v>
      </c>
      <c r="R332" s="73">
        <f t="shared" si="65"/>
        <v>0</v>
      </c>
      <c r="S332" s="73">
        <f t="shared" si="66"/>
        <v>0</v>
      </c>
      <c r="T332" s="73">
        <f t="shared" si="67"/>
        <v>0</v>
      </c>
      <c r="U332" s="73">
        <f t="shared" si="68"/>
        <v>0</v>
      </c>
      <c r="V332" s="73">
        <f t="shared" si="69"/>
        <v>0</v>
      </c>
      <c r="W332" s="73">
        <f t="shared" si="70"/>
        <v>0</v>
      </c>
      <c r="X332" s="73">
        <f t="shared" si="71"/>
        <v>0</v>
      </c>
      <c r="Y332" s="73">
        <f t="shared" si="72"/>
        <v>0</v>
      </c>
      <c r="Z332" s="73">
        <f t="shared" si="73"/>
        <v>0</v>
      </c>
    </row>
    <row r="333" spans="1:26">
      <c r="A333" s="63">
        <f t="shared" si="74"/>
        <v>37219</v>
      </c>
      <c r="B333" s="65" t="str">
        <f>INDEX('Master Data'!$A$2:$B$8,MATCH(WEEKDAY('RAC V@r Total'!A333,3),'Master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H333" s="73">
        <v>0</v>
      </c>
      <c r="I333" s="73">
        <v>0</v>
      </c>
      <c r="J333" s="73">
        <v>0</v>
      </c>
      <c r="K333" s="73">
        <v>0</v>
      </c>
      <c r="L333" s="73">
        <v>0</v>
      </c>
      <c r="M333" s="73">
        <v>0</v>
      </c>
      <c r="N333" s="73">
        <v>0</v>
      </c>
      <c r="P333" s="73">
        <f t="shared" si="63"/>
        <v>0</v>
      </c>
      <c r="Q333" s="73">
        <f t="shared" si="64"/>
        <v>0</v>
      </c>
      <c r="R333" s="73">
        <f t="shared" si="65"/>
        <v>0</v>
      </c>
      <c r="S333" s="73">
        <f t="shared" si="66"/>
        <v>0</v>
      </c>
      <c r="T333" s="73">
        <f t="shared" si="67"/>
        <v>0</v>
      </c>
      <c r="U333" s="73">
        <f t="shared" si="68"/>
        <v>0</v>
      </c>
      <c r="V333" s="73">
        <f t="shared" si="69"/>
        <v>0</v>
      </c>
      <c r="W333" s="73">
        <f t="shared" si="70"/>
        <v>0</v>
      </c>
      <c r="X333" s="73">
        <f t="shared" si="71"/>
        <v>0</v>
      </c>
      <c r="Y333" s="73">
        <f t="shared" si="72"/>
        <v>0</v>
      </c>
      <c r="Z333" s="73">
        <f t="shared" si="73"/>
        <v>0</v>
      </c>
    </row>
    <row r="334" spans="1:26">
      <c r="A334" s="63">
        <f t="shared" si="74"/>
        <v>37220</v>
      </c>
      <c r="B334" s="65" t="str">
        <f>INDEX('Master Data'!$A$2:$B$8,MATCH(WEEKDAY('RAC V@r Total'!A334,3),'Master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H334" s="73">
        <v>0</v>
      </c>
      <c r="I334" s="73">
        <v>0</v>
      </c>
      <c r="J334" s="73">
        <v>0</v>
      </c>
      <c r="K334" s="73">
        <v>0</v>
      </c>
      <c r="L334" s="73">
        <v>0</v>
      </c>
      <c r="M334" s="73">
        <v>0</v>
      </c>
      <c r="N334" s="73">
        <v>0</v>
      </c>
      <c r="P334" s="73">
        <f t="shared" si="63"/>
        <v>0</v>
      </c>
      <c r="Q334" s="73">
        <f t="shared" si="64"/>
        <v>0</v>
      </c>
      <c r="R334" s="73">
        <f t="shared" si="65"/>
        <v>0</v>
      </c>
      <c r="S334" s="73">
        <f t="shared" si="66"/>
        <v>0</v>
      </c>
      <c r="T334" s="73">
        <f t="shared" si="67"/>
        <v>0</v>
      </c>
      <c r="U334" s="73">
        <f t="shared" si="68"/>
        <v>0</v>
      </c>
      <c r="V334" s="73">
        <f t="shared" si="69"/>
        <v>0</v>
      </c>
      <c r="W334" s="73">
        <f t="shared" si="70"/>
        <v>0</v>
      </c>
      <c r="X334" s="73">
        <f t="shared" si="71"/>
        <v>0</v>
      </c>
      <c r="Y334" s="73">
        <f t="shared" si="72"/>
        <v>0</v>
      </c>
      <c r="Z334" s="73">
        <f t="shared" si="73"/>
        <v>0</v>
      </c>
    </row>
    <row r="335" spans="1:26">
      <c r="A335" s="63">
        <f t="shared" si="74"/>
        <v>37221</v>
      </c>
      <c r="B335" s="65" t="str">
        <f>INDEX('Master Data'!$A$2:$B$8,MATCH(WEEKDAY('RAC V@r Total'!A335,3),'Master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H335" s="73">
        <v>0</v>
      </c>
      <c r="I335" s="73">
        <v>0</v>
      </c>
      <c r="J335" s="73">
        <v>0</v>
      </c>
      <c r="K335" s="73">
        <v>0</v>
      </c>
      <c r="L335" s="73">
        <v>0</v>
      </c>
      <c r="M335" s="73">
        <v>0</v>
      </c>
      <c r="N335" s="73">
        <v>0</v>
      </c>
      <c r="P335" s="73">
        <f t="shared" si="63"/>
        <v>0</v>
      </c>
      <c r="Q335" s="73">
        <f t="shared" si="64"/>
        <v>0</v>
      </c>
      <c r="R335" s="73">
        <f t="shared" si="65"/>
        <v>0</v>
      </c>
      <c r="S335" s="73">
        <f t="shared" si="66"/>
        <v>0</v>
      </c>
      <c r="T335" s="73">
        <f t="shared" si="67"/>
        <v>0</v>
      </c>
      <c r="U335" s="73">
        <f t="shared" si="68"/>
        <v>0</v>
      </c>
      <c r="V335" s="73">
        <f t="shared" si="69"/>
        <v>0</v>
      </c>
      <c r="W335" s="73">
        <f t="shared" si="70"/>
        <v>0</v>
      </c>
      <c r="X335" s="73">
        <f t="shared" si="71"/>
        <v>0</v>
      </c>
      <c r="Y335" s="73">
        <f t="shared" si="72"/>
        <v>0</v>
      </c>
      <c r="Z335" s="73">
        <f t="shared" si="73"/>
        <v>0</v>
      </c>
    </row>
    <row r="336" spans="1:26">
      <c r="A336" s="63">
        <f t="shared" si="74"/>
        <v>37222</v>
      </c>
      <c r="B336" s="65" t="str">
        <f>INDEX('Master Data'!$A$2:$B$8,MATCH(WEEKDAY('RAC V@r Total'!A336,3),'Master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H336" s="73">
        <v>0</v>
      </c>
      <c r="I336" s="73">
        <v>0</v>
      </c>
      <c r="J336" s="73">
        <v>0</v>
      </c>
      <c r="K336" s="73">
        <v>0</v>
      </c>
      <c r="L336" s="73">
        <v>0</v>
      </c>
      <c r="M336" s="73">
        <v>0</v>
      </c>
      <c r="N336" s="73">
        <v>0</v>
      </c>
      <c r="P336" s="73">
        <f t="shared" si="63"/>
        <v>0</v>
      </c>
      <c r="Q336" s="73">
        <f t="shared" si="64"/>
        <v>0</v>
      </c>
      <c r="R336" s="73">
        <f t="shared" si="65"/>
        <v>0</v>
      </c>
      <c r="S336" s="73">
        <f t="shared" si="66"/>
        <v>0</v>
      </c>
      <c r="T336" s="73">
        <f t="shared" si="67"/>
        <v>0</v>
      </c>
      <c r="U336" s="73">
        <f t="shared" si="68"/>
        <v>0</v>
      </c>
      <c r="V336" s="73">
        <f t="shared" si="69"/>
        <v>0</v>
      </c>
      <c r="W336" s="73">
        <f t="shared" si="70"/>
        <v>0</v>
      </c>
      <c r="X336" s="73">
        <f t="shared" si="71"/>
        <v>0</v>
      </c>
      <c r="Y336" s="73">
        <f t="shared" si="72"/>
        <v>0</v>
      </c>
      <c r="Z336" s="73">
        <f t="shared" si="73"/>
        <v>0</v>
      </c>
    </row>
    <row r="337" spans="1:26">
      <c r="A337" s="63">
        <f t="shared" si="74"/>
        <v>37223</v>
      </c>
      <c r="B337" s="65" t="str">
        <f>INDEX('Master Data'!$A$2:$B$8,MATCH(WEEKDAY('RAC V@r Total'!A337,3),'Master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H337" s="73">
        <v>0</v>
      </c>
      <c r="I337" s="73">
        <v>0</v>
      </c>
      <c r="J337" s="73">
        <v>0</v>
      </c>
      <c r="K337" s="73">
        <v>0</v>
      </c>
      <c r="L337" s="73">
        <v>0</v>
      </c>
      <c r="M337" s="73">
        <v>0</v>
      </c>
      <c r="N337" s="73">
        <v>0</v>
      </c>
      <c r="P337" s="73">
        <f t="shared" si="63"/>
        <v>0</v>
      </c>
      <c r="Q337" s="73">
        <f t="shared" si="64"/>
        <v>0</v>
      </c>
      <c r="R337" s="73">
        <f t="shared" si="65"/>
        <v>0</v>
      </c>
      <c r="S337" s="73">
        <f t="shared" si="66"/>
        <v>0</v>
      </c>
      <c r="T337" s="73">
        <f t="shared" si="67"/>
        <v>0</v>
      </c>
      <c r="U337" s="73">
        <f t="shared" si="68"/>
        <v>0</v>
      </c>
      <c r="V337" s="73">
        <f t="shared" si="69"/>
        <v>0</v>
      </c>
      <c r="W337" s="73">
        <f t="shared" si="70"/>
        <v>0</v>
      </c>
      <c r="X337" s="73">
        <f t="shared" si="71"/>
        <v>0</v>
      </c>
      <c r="Y337" s="73">
        <f t="shared" si="72"/>
        <v>0</v>
      </c>
      <c r="Z337" s="73">
        <f t="shared" si="73"/>
        <v>0</v>
      </c>
    </row>
    <row r="338" spans="1:26">
      <c r="A338" s="63">
        <f t="shared" si="74"/>
        <v>37224</v>
      </c>
      <c r="B338" s="65" t="str">
        <f>INDEX('Master Data'!$A$2:$B$8,MATCH(WEEKDAY('RAC V@r Total'!A338,3),'Master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H338" s="73">
        <v>0</v>
      </c>
      <c r="I338" s="73">
        <v>0</v>
      </c>
      <c r="J338" s="73">
        <v>0</v>
      </c>
      <c r="K338" s="73">
        <v>0</v>
      </c>
      <c r="L338" s="73">
        <v>0</v>
      </c>
      <c r="M338" s="73">
        <v>0</v>
      </c>
      <c r="N338" s="73">
        <v>0</v>
      </c>
      <c r="P338" s="73">
        <f t="shared" si="63"/>
        <v>0</v>
      </c>
      <c r="Q338" s="73">
        <f t="shared" si="64"/>
        <v>0</v>
      </c>
      <c r="R338" s="73">
        <f t="shared" si="65"/>
        <v>0</v>
      </c>
      <c r="S338" s="73">
        <f t="shared" si="66"/>
        <v>0</v>
      </c>
      <c r="T338" s="73">
        <f t="shared" si="67"/>
        <v>0</v>
      </c>
      <c r="U338" s="73">
        <f t="shared" si="68"/>
        <v>0</v>
      </c>
      <c r="V338" s="73">
        <f t="shared" si="69"/>
        <v>0</v>
      </c>
      <c r="W338" s="73">
        <f t="shared" si="70"/>
        <v>0</v>
      </c>
      <c r="X338" s="73">
        <f t="shared" si="71"/>
        <v>0</v>
      </c>
      <c r="Y338" s="73">
        <f t="shared" si="72"/>
        <v>0</v>
      </c>
      <c r="Z338" s="73">
        <f t="shared" si="73"/>
        <v>0</v>
      </c>
    </row>
    <row r="339" spans="1:26">
      <c r="A339" s="63">
        <f t="shared" si="74"/>
        <v>37225</v>
      </c>
      <c r="B339" s="65" t="str">
        <f>INDEX('Master Data'!$A$2:$B$8,MATCH(WEEKDAY('RAC V@r Total'!A339,3),'Master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H339" s="73">
        <v>0</v>
      </c>
      <c r="I339" s="73">
        <v>0</v>
      </c>
      <c r="J339" s="73">
        <v>0</v>
      </c>
      <c r="K339" s="73">
        <v>0</v>
      </c>
      <c r="L339" s="73">
        <v>0</v>
      </c>
      <c r="M339" s="73">
        <v>0</v>
      </c>
      <c r="N339" s="73">
        <v>0</v>
      </c>
      <c r="P339" s="73">
        <f t="shared" si="63"/>
        <v>0</v>
      </c>
      <c r="Q339" s="73">
        <f t="shared" si="64"/>
        <v>0</v>
      </c>
      <c r="R339" s="73">
        <f t="shared" si="65"/>
        <v>0</v>
      </c>
      <c r="S339" s="73">
        <f t="shared" si="66"/>
        <v>0</v>
      </c>
      <c r="T339" s="73">
        <f t="shared" si="67"/>
        <v>0</v>
      </c>
      <c r="U339" s="73">
        <f t="shared" si="68"/>
        <v>0</v>
      </c>
      <c r="V339" s="73">
        <f t="shared" si="69"/>
        <v>0</v>
      </c>
      <c r="W339" s="73">
        <f t="shared" si="70"/>
        <v>0</v>
      </c>
      <c r="X339" s="73">
        <f t="shared" si="71"/>
        <v>0</v>
      </c>
      <c r="Y339" s="73">
        <f t="shared" si="72"/>
        <v>0</v>
      </c>
      <c r="Z339" s="73">
        <f t="shared" si="73"/>
        <v>0</v>
      </c>
    </row>
    <row r="340" spans="1:26">
      <c r="A340" s="63">
        <f t="shared" si="74"/>
        <v>37226</v>
      </c>
      <c r="B340" s="65" t="str">
        <f>INDEX('Master Data'!$A$2:$B$8,MATCH(WEEKDAY('RAC V@r Total'!A340,3),'Master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H340" s="73">
        <v>0</v>
      </c>
      <c r="I340" s="73">
        <v>0</v>
      </c>
      <c r="J340" s="73">
        <v>0</v>
      </c>
      <c r="K340" s="73">
        <v>0</v>
      </c>
      <c r="L340" s="73">
        <v>0</v>
      </c>
      <c r="M340" s="73">
        <v>0</v>
      </c>
      <c r="N340" s="73">
        <v>0</v>
      </c>
      <c r="P340" s="73">
        <f t="shared" si="63"/>
        <v>0</v>
      </c>
      <c r="Q340" s="73">
        <f t="shared" si="64"/>
        <v>0</v>
      </c>
      <c r="R340" s="73">
        <f t="shared" si="65"/>
        <v>0</v>
      </c>
      <c r="S340" s="73">
        <f t="shared" si="66"/>
        <v>0</v>
      </c>
      <c r="T340" s="73">
        <f t="shared" si="67"/>
        <v>0</v>
      </c>
      <c r="U340" s="73">
        <f t="shared" si="68"/>
        <v>0</v>
      </c>
      <c r="V340" s="73">
        <f t="shared" si="69"/>
        <v>0</v>
      </c>
      <c r="W340" s="73">
        <f t="shared" si="70"/>
        <v>0</v>
      </c>
      <c r="X340" s="73">
        <f t="shared" si="71"/>
        <v>0</v>
      </c>
      <c r="Y340" s="73">
        <f t="shared" si="72"/>
        <v>0</v>
      </c>
      <c r="Z340" s="73">
        <f t="shared" si="73"/>
        <v>0</v>
      </c>
    </row>
    <row r="341" spans="1:26">
      <c r="A341" s="63">
        <f t="shared" si="74"/>
        <v>37227</v>
      </c>
      <c r="B341" s="65" t="str">
        <f>INDEX('Master Data'!$A$2:$B$8,MATCH(WEEKDAY('RAC V@r Total'!A341,3),'Master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H341" s="73">
        <v>0</v>
      </c>
      <c r="I341" s="73">
        <v>0</v>
      </c>
      <c r="J341" s="73">
        <v>0</v>
      </c>
      <c r="K341" s="73">
        <v>0</v>
      </c>
      <c r="L341" s="73">
        <v>0</v>
      </c>
      <c r="M341" s="73">
        <v>0</v>
      </c>
      <c r="N341" s="73">
        <v>0</v>
      </c>
      <c r="P341" s="73">
        <f t="shared" si="63"/>
        <v>0</v>
      </c>
      <c r="Q341" s="73">
        <f t="shared" si="64"/>
        <v>0</v>
      </c>
      <c r="R341" s="73">
        <f t="shared" si="65"/>
        <v>0</v>
      </c>
      <c r="S341" s="73">
        <f t="shared" si="66"/>
        <v>0</v>
      </c>
      <c r="T341" s="73">
        <f t="shared" si="67"/>
        <v>0</v>
      </c>
      <c r="U341" s="73">
        <f t="shared" si="68"/>
        <v>0</v>
      </c>
      <c r="V341" s="73">
        <f t="shared" si="69"/>
        <v>0</v>
      </c>
      <c r="W341" s="73">
        <f t="shared" si="70"/>
        <v>0</v>
      </c>
      <c r="X341" s="73">
        <f t="shared" si="71"/>
        <v>0</v>
      </c>
      <c r="Y341" s="73">
        <f t="shared" si="72"/>
        <v>0</v>
      </c>
      <c r="Z341" s="73">
        <f t="shared" si="73"/>
        <v>0</v>
      </c>
    </row>
    <row r="342" spans="1:26">
      <c r="A342" s="63">
        <f t="shared" si="74"/>
        <v>37228</v>
      </c>
      <c r="B342" s="65" t="str">
        <f>INDEX('Master Data'!$A$2:$B$8,MATCH(WEEKDAY('RAC V@r Total'!A342,3),'Master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H342" s="73">
        <v>0</v>
      </c>
      <c r="I342" s="73">
        <v>0</v>
      </c>
      <c r="J342" s="73">
        <v>0</v>
      </c>
      <c r="K342" s="73">
        <v>0</v>
      </c>
      <c r="L342" s="73">
        <v>0</v>
      </c>
      <c r="M342" s="73">
        <v>0</v>
      </c>
      <c r="N342" s="73">
        <v>0</v>
      </c>
      <c r="P342" s="73">
        <f t="shared" ref="P342:P371" si="75">ABS(D342)/$P$3</f>
        <v>0</v>
      </c>
      <c r="Q342" s="73">
        <f t="shared" ref="Q342:Q371" si="76">ABS(E342)/$P$3</f>
        <v>0</v>
      </c>
      <c r="R342" s="73">
        <f t="shared" ref="R342:R371" si="77">ABS(F342)/$P$3</f>
        <v>0</v>
      </c>
      <c r="S342" s="73">
        <f t="shared" ref="S342:S371" si="78">ABS(G342)/$P$3</f>
        <v>0</v>
      </c>
      <c r="T342" s="73">
        <f t="shared" ref="T342:T371" si="79">ABS(H342)/$P$3</f>
        <v>0</v>
      </c>
      <c r="U342" s="73">
        <f t="shared" ref="U342:U371" si="80">ABS(I342)/$P$3</f>
        <v>0</v>
      </c>
      <c r="V342" s="73">
        <f t="shared" ref="V342:V371" si="81">ABS(J342)/$P$3</f>
        <v>0</v>
      </c>
      <c r="W342" s="73">
        <f t="shared" ref="W342:W371" si="82">ABS(K342)/$P$3</f>
        <v>0</v>
      </c>
      <c r="X342" s="73">
        <f t="shared" ref="X342:X371" si="83">ABS(L342)/$P$3</f>
        <v>0</v>
      </c>
      <c r="Y342" s="73">
        <f t="shared" ref="Y342:Y371" si="84">ABS(M342)/$P$3</f>
        <v>0</v>
      </c>
      <c r="Z342" s="73">
        <f t="shared" ref="Z342:Z371" si="85">ABS(N342)/$P$3</f>
        <v>0</v>
      </c>
    </row>
    <row r="343" spans="1:26">
      <c r="A343" s="63">
        <f t="shared" si="74"/>
        <v>37229</v>
      </c>
      <c r="B343" s="65" t="str">
        <f>INDEX('Master Data'!$A$2:$B$8,MATCH(WEEKDAY('RAC V@r Total'!A343,3),'Master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H343" s="73">
        <v>0</v>
      </c>
      <c r="I343" s="73">
        <v>0</v>
      </c>
      <c r="J343" s="73">
        <v>0</v>
      </c>
      <c r="K343" s="73">
        <v>0</v>
      </c>
      <c r="L343" s="73">
        <v>0</v>
      </c>
      <c r="M343" s="73">
        <v>0</v>
      </c>
      <c r="N343" s="73"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3">
        <f t="shared" si="78"/>
        <v>0</v>
      </c>
      <c r="T343" s="73">
        <f t="shared" si="79"/>
        <v>0</v>
      </c>
      <c r="U343" s="73">
        <f t="shared" si="80"/>
        <v>0</v>
      </c>
      <c r="V343" s="73">
        <f t="shared" si="81"/>
        <v>0</v>
      </c>
      <c r="W343" s="73">
        <f t="shared" si="82"/>
        <v>0</v>
      </c>
      <c r="X343" s="73">
        <f t="shared" si="83"/>
        <v>0</v>
      </c>
      <c r="Y343" s="73">
        <f t="shared" si="84"/>
        <v>0</v>
      </c>
      <c r="Z343" s="73">
        <f t="shared" si="85"/>
        <v>0</v>
      </c>
    </row>
    <row r="344" spans="1:26">
      <c r="A344" s="63">
        <f t="shared" si="74"/>
        <v>37230</v>
      </c>
      <c r="B344" s="65" t="str">
        <f>INDEX('Master Data'!$A$2:$B$8,MATCH(WEEKDAY('RAC V@r Total'!A344,3),'Master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H344" s="73">
        <v>0</v>
      </c>
      <c r="I344" s="73">
        <v>0</v>
      </c>
      <c r="J344" s="73">
        <v>0</v>
      </c>
      <c r="K344" s="73">
        <v>0</v>
      </c>
      <c r="L344" s="73">
        <v>0</v>
      </c>
      <c r="M344" s="73">
        <v>0</v>
      </c>
      <c r="N344" s="73"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3">
        <f t="shared" si="78"/>
        <v>0</v>
      </c>
      <c r="T344" s="73">
        <f t="shared" si="79"/>
        <v>0</v>
      </c>
      <c r="U344" s="73">
        <f t="shared" si="80"/>
        <v>0</v>
      </c>
      <c r="V344" s="73">
        <f t="shared" si="81"/>
        <v>0</v>
      </c>
      <c r="W344" s="73">
        <f t="shared" si="82"/>
        <v>0</v>
      </c>
      <c r="X344" s="73">
        <f t="shared" si="83"/>
        <v>0</v>
      </c>
      <c r="Y344" s="73">
        <f t="shared" si="84"/>
        <v>0</v>
      </c>
      <c r="Z344" s="73">
        <f t="shared" si="85"/>
        <v>0</v>
      </c>
    </row>
    <row r="345" spans="1:26">
      <c r="A345" s="63">
        <f t="shared" si="74"/>
        <v>37231</v>
      </c>
      <c r="B345" s="65" t="str">
        <f>INDEX('Master Data'!$A$2:$B$8,MATCH(WEEKDAY('RAC V@r Total'!A345,3),'Master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H345" s="73">
        <v>0</v>
      </c>
      <c r="I345" s="73">
        <v>0</v>
      </c>
      <c r="J345" s="73">
        <v>0</v>
      </c>
      <c r="K345" s="73">
        <v>0</v>
      </c>
      <c r="L345" s="73">
        <v>0</v>
      </c>
      <c r="M345" s="73">
        <v>0</v>
      </c>
      <c r="N345" s="73"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3">
        <f t="shared" si="78"/>
        <v>0</v>
      </c>
      <c r="T345" s="73">
        <f t="shared" si="79"/>
        <v>0</v>
      </c>
      <c r="U345" s="73">
        <f t="shared" si="80"/>
        <v>0</v>
      </c>
      <c r="V345" s="73">
        <f t="shared" si="81"/>
        <v>0</v>
      </c>
      <c r="W345" s="73">
        <f t="shared" si="82"/>
        <v>0</v>
      </c>
      <c r="X345" s="73">
        <f t="shared" si="83"/>
        <v>0</v>
      </c>
      <c r="Y345" s="73">
        <f t="shared" si="84"/>
        <v>0</v>
      </c>
      <c r="Z345" s="73">
        <f t="shared" si="85"/>
        <v>0</v>
      </c>
    </row>
    <row r="346" spans="1:26">
      <c r="A346" s="63">
        <f t="shared" si="74"/>
        <v>37232</v>
      </c>
      <c r="B346" s="65" t="str">
        <f>INDEX('Master Data'!$A$2:$B$8,MATCH(WEEKDAY('RAC V@r Total'!A346,3),'Master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H346" s="73">
        <v>0</v>
      </c>
      <c r="I346" s="73">
        <v>0</v>
      </c>
      <c r="J346" s="73">
        <v>0</v>
      </c>
      <c r="K346" s="73">
        <v>0</v>
      </c>
      <c r="L346" s="73">
        <v>0</v>
      </c>
      <c r="M346" s="73">
        <v>0</v>
      </c>
      <c r="N346" s="73"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3">
        <f t="shared" si="78"/>
        <v>0</v>
      </c>
      <c r="T346" s="73">
        <f t="shared" si="79"/>
        <v>0</v>
      </c>
      <c r="U346" s="73">
        <f t="shared" si="80"/>
        <v>0</v>
      </c>
      <c r="V346" s="73">
        <f t="shared" si="81"/>
        <v>0</v>
      </c>
      <c r="W346" s="73">
        <f t="shared" si="82"/>
        <v>0</v>
      </c>
      <c r="X346" s="73">
        <f t="shared" si="83"/>
        <v>0</v>
      </c>
      <c r="Y346" s="73">
        <f t="shared" si="84"/>
        <v>0</v>
      </c>
      <c r="Z346" s="73">
        <f t="shared" si="85"/>
        <v>0</v>
      </c>
    </row>
    <row r="347" spans="1:26">
      <c r="A347" s="63">
        <f t="shared" si="74"/>
        <v>37233</v>
      </c>
      <c r="B347" s="65" t="str">
        <f>INDEX('Master Data'!$A$2:$B$8,MATCH(WEEKDAY('RAC V@r Total'!A347,3),'Master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H347" s="73">
        <v>0</v>
      </c>
      <c r="I347" s="73">
        <v>0</v>
      </c>
      <c r="J347" s="73">
        <v>0</v>
      </c>
      <c r="K347" s="73">
        <v>0</v>
      </c>
      <c r="L347" s="73">
        <v>0</v>
      </c>
      <c r="M347" s="73">
        <v>0</v>
      </c>
      <c r="N347" s="73"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3">
        <f t="shared" si="78"/>
        <v>0</v>
      </c>
      <c r="T347" s="73">
        <f t="shared" si="79"/>
        <v>0</v>
      </c>
      <c r="U347" s="73">
        <f t="shared" si="80"/>
        <v>0</v>
      </c>
      <c r="V347" s="73">
        <f t="shared" si="81"/>
        <v>0</v>
      </c>
      <c r="W347" s="73">
        <f t="shared" si="82"/>
        <v>0</v>
      </c>
      <c r="X347" s="73">
        <f t="shared" si="83"/>
        <v>0</v>
      </c>
      <c r="Y347" s="73">
        <f t="shared" si="84"/>
        <v>0</v>
      </c>
      <c r="Z347" s="73">
        <f t="shared" si="85"/>
        <v>0</v>
      </c>
    </row>
    <row r="348" spans="1:26">
      <c r="A348" s="63">
        <f t="shared" si="74"/>
        <v>37234</v>
      </c>
      <c r="B348" s="65" t="str">
        <f>INDEX('Master Data'!$A$2:$B$8,MATCH(WEEKDAY('RAC V@r Total'!A348,3),'Master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H348" s="73">
        <v>0</v>
      </c>
      <c r="I348" s="73">
        <v>0</v>
      </c>
      <c r="J348" s="73">
        <v>0</v>
      </c>
      <c r="K348" s="73">
        <v>0</v>
      </c>
      <c r="L348" s="73">
        <v>0</v>
      </c>
      <c r="M348" s="73">
        <v>0</v>
      </c>
      <c r="N348" s="73"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3">
        <f t="shared" si="78"/>
        <v>0</v>
      </c>
      <c r="T348" s="73">
        <f t="shared" si="79"/>
        <v>0</v>
      </c>
      <c r="U348" s="73">
        <f t="shared" si="80"/>
        <v>0</v>
      </c>
      <c r="V348" s="73">
        <f t="shared" si="81"/>
        <v>0</v>
      </c>
      <c r="W348" s="73">
        <f t="shared" si="82"/>
        <v>0</v>
      </c>
      <c r="X348" s="73">
        <f t="shared" si="83"/>
        <v>0</v>
      </c>
      <c r="Y348" s="73">
        <f t="shared" si="84"/>
        <v>0</v>
      </c>
      <c r="Z348" s="73">
        <f t="shared" si="85"/>
        <v>0</v>
      </c>
    </row>
    <row r="349" spans="1:26">
      <c r="A349" s="63">
        <f t="shared" si="74"/>
        <v>37235</v>
      </c>
      <c r="B349" s="65" t="str">
        <f>INDEX('Master Data'!$A$2:$B$8,MATCH(WEEKDAY('RAC V@r Total'!A349,3),'Master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H349" s="73">
        <v>0</v>
      </c>
      <c r="I349" s="73">
        <v>0</v>
      </c>
      <c r="J349" s="73">
        <v>0</v>
      </c>
      <c r="K349" s="73">
        <v>0</v>
      </c>
      <c r="L349" s="73">
        <v>0</v>
      </c>
      <c r="M349" s="73">
        <v>0</v>
      </c>
      <c r="N349" s="73"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3">
        <f t="shared" si="78"/>
        <v>0</v>
      </c>
      <c r="T349" s="73">
        <f t="shared" si="79"/>
        <v>0</v>
      </c>
      <c r="U349" s="73">
        <f t="shared" si="80"/>
        <v>0</v>
      </c>
      <c r="V349" s="73">
        <f t="shared" si="81"/>
        <v>0</v>
      </c>
      <c r="W349" s="73">
        <f t="shared" si="82"/>
        <v>0</v>
      </c>
      <c r="X349" s="73">
        <f t="shared" si="83"/>
        <v>0</v>
      </c>
      <c r="Y349" s="73">
        <f t="shared" si="84"/>
        <v>0</v>
      </c>
      <c r="Z349" s="73">
        <f t="shared" si="85"/>
        <v>0</v>
      </c>
    </row>
    <row r="350" spans="1:26">
      <c r="A350" s="63">
        <f t="shared" si="74"/>
        <v>37236</v>
      </c>
      <c r="B350" s="65" t="str">
        <f>INDEX('Master Data'!$A$2:$B$8,MATCH(WEEKDAY('RAC V@r Total'!A350,3),'Master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H350" s="73">
        <v>0</v>
      </c>
      <c r="I350" s="73">
        <v>0</v>
      </c>
      <c r="J350" s="73">
        <v>0</v>
      </c>
      <c r="K350" s="73">
        <v>0</v>
      </c>
      <c r="L350" s="73">
        <v>0</v>
      </c>
      <c r="M350" s="73">
        <v>0</v>
      </c>
      <c r="N350" s="73"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3">
        <f t="shared" si="78"/>
        <v>0</v>
      </c>
      <c r="T350" s="73">
        <f t="shared" si="79"/>
        <v>0</v>
      </c>
      <c r="U350" s="73">
        <f t="shared" si="80"/>
        <v>0</v>
      </c>
      <c r="V350" s="73">
        <f t="shared" si="81"/>
        <v>0</v>
      </c>
      <c r="W350" s="73">
        <f t="shared" si="82"/>
        <v>0</v>
      </c>
      <c r="X350" s="73">
        <f t="shared" si="83"/>
        <v>0</v>
      </c>
      <c r="Y350" s="73">
        <f t="shared" si="84"/>
        <v>0</v>
      </c>
      <c r="Z350" s="73">
        <f t="shared" si="85"/>
        <v>0</v>
      </c>
    </row>
    <row r="351" spans="1:26">
      <c r="A351" s="63">
        <f t="shared" si="74"/>
        <v>37237</v>
      </c>
      <c r="B351" s="65" t="str">
        <f>INDEX('Master Data'!$A$2:$B$8,MATCH(WEEKDAY('RAC V@r Total'!A351,3),'Master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H351" s="73">
        <v>0</v>
      </c>
      <c r="I351" s="73">
        <v>0</v>
      </c>
      <c r="J351" s="73">
        <v>0</v>
      </c>
      <c r="K351" s="73">
        <v>0</v>
      </c>
      <c r="L351" s="73">
        <v>0</v>
      </c>
      <c r="M351" s="73">
        <v>0</v>
      </c>
      <c r="N351" s="73"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3">
        <f t="shared" si="78"/>
        <v>0</v>
      </c>
      <c r="T351" s="73">
        <f t="shared" si="79"/>
        <v>0</v>
      </c>
      <c r="U351" s="73">
        <f t="shared" si="80"/>
        <v>0</v>
      </c>
      <c r="V351" s="73">
        <f t="shared" si="81"/>
        <v>0</v>
      </c>
      <c r="W351" s="73">
        <f t="shared" si="82"/>
        <v>0</v>
      </c>
      <c r="X351" s="73">
        <f t="shared" si="83"/>
        <v>0</v>
      </c>
      <c r="Y351" s="73">
        <f t="shared" si="84"/>
        <v>0</v>
      </c>
      <c r="Z351" s="73">
        <f t="shared" si="85"/>
        <v>0</v>
      </c>
    </row>
    <row r="352" spans="1:26">
      <c r="A352" s="63">
        <f t="shared" si="74"/>
        <v>37238</v>
      </c>
      <c r="B352" s="65" t="str">
        <f>INDEX('Master Data'!$A$2:$B$8,MATCH(WEEKDAY('RAC V@r Total'!A352,3),'Master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H352" s="73">
        <v>0</v>
      </c>
      <c r="I352" s="73">
        <v>0</v>
      </c>
      <c r="J352" s="73">
        <v>0</v>
      </c>
      <c r="K352" s="73">
        <v>0</v>
      </c>
      <c r="L352" s="73">
        <v>0</v>
      </c>
      <c r="M352" s="73">
        <v>0</v>
      </c>
      <c r="N352" s="73"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3">
        <f t="shared" si="78"/>
        <v>0</v>
      </c>
      <c r="T352" s="73">
        <f t="shared" si="79"/>
        <v>0</v>
      </c>
      <c r="U352" s="73">
        <f t="shared" si="80"/>
        <v>0</v>
      </c>
      <c r="V352" s="73">
        <f t="shared" si="81"/>
        <v>0</v>
      </c>
      <c r="W352" s="73">
        <f t="shared" si="82"/>
        <v>0</v>
      </c>
      <c r="X352" s="73">
        <f t="shared" si="83"/>
        <v>0</v>
      </c>
      <c r="Y352" s="73">
        <f t="shared" si="84"/>
        <v>0</v>
      </c>
      <c r="Z352" s="73">
        <f t="shared" si="85"/>
        <v>0</v>
      </c>
    </row>
    <row r="353" spans="1:26">
      <c r="A353" s="63">
        <f t="shared" si="74"/>
        <v>37239</v>
      </c>
      <c r="B353" s="65" t="str">
        <f>INDEX('Master Data'!$A$2:$B$8,MATCH(WEEKDAY('RAC V@r Total'!A353,3),'Master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H353" s="73">
        <v>0</v>
      </c>
      <c r="I353" s="73">
        <v>0</v>
      </c>
      <c r="J353" s="73">
        <v>0</v>
      </c>
      <c r="K353" s="73">
        <v>0</v>
      </c>
      <c r="L353" s="73">
        <v>0</v>
      </c>
      <c r="M353" s="73">
        <v>0</v>
      </c>
      <c r="N353" s="73"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3">
        <f t="shared" si="78"/>
        <v>0</v>
      </c>
      <c r="T353" s="73">
        <f t="shared" si="79"/>
        <v>0</v>
      </c>
      <c r="U353" s="73">
        <f t="shared" si="80"/>
        <v>0</v>
      </c>
      <c r="V353" s="73">
        <f t="shared" si="81"/>
        <v>0</v>
      </c>
      <c r="W353" s="73">
        <f t="shared" si="82"/>
        <v>0</v>
      </c>
      <c r="X353" s="73">
        <f t="shared" si="83"/>
        <v>0</v>
      </c>
      <c r="Y353" s="73">
        <f t="shared" si="84"/>
        <v>0</v>
      </c>
      <c r="Z353" s="73">
        <f t="shared" si="85"/>
        <v>0</v>
      </c>
    </row>
    <row r="354" spans="1:26">
      <c r="A354" s="63">
        <f t="shared" si="74"/>
        <v>37240</v>
      </c>
      <c r="B354" s="65" t="str">
        <f>INDEX('Master Data'!$A$2:$B$8,MATCH(WEEKDAY('RAC V@r Total'!A354,3),'Master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H354" s="73">
        <v>0</v>
      </c>
      <c r="I354" s="73">
        <v>0</v>
      </c>
      <c r="J354" s="73">
        <v>0</v>
      </c>
      <c r="K354" s="73">
        <v>0</v>
      </c>
      <c r="L354" s="73">
        <v>0</v>
      </c>
      <c r="M354" s="73">
        <v>0</v>
      </c>
      <c r="N354" s="73"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3">
        <f t="shared" si="78"/>
        <v>0</v>
      </c>
      <c r="T354" s="73">
        <f t="shared" si="79"/>
        <v>0</v>
      </c>
      <c r="U354" s="73">
        <f t="shared" si="80"/>
        <v>0</v>
      </c>
      <c r="V354" s="73">
        <f t="shared" si="81"/>
        <v>0</v>
      </c>
      <c r="W354" s="73">
        <f t="shared" si="82"/>
        <v>0</v>
      </c>
      <c r="X354" s="73">
        <f t="shared" si="83"/>
        <v>0</v>
      </c>
      <c r="Y354" s="73">
        <f t="shared" si="84"/>
        <v>0</v>
      </c>
      <c r="Z354" s="73">
        <f t="shared" si="85"/>
        <v>0</v>
      </c>
    </row>
    <row r="355" spans="1:26">
      <c r="A355" s="63">
        <f t="shared" si="74"/>
        <v>37241</v>
      </c>
      <c r="B355" s="65" t="str">
        <f>INDEX('Master Data'!$A$2:$B$8,MATCH(WEEKDAY('RAC V@r Total'!A355,3),'Master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H355" s="73">
        <v>0</v>
      </c>
      <c r="I355" s="73">
        <v>0</v>
      </c>
      <c r="J355" s="73">
        <v>0</v>
      </c>
      <c r="K355" s="73">
        <v>0</v>
      </c>
      <c r="L355" s="73">
        <v>0</v>
      </c>
      <c r="M355" s="73">
        <v>0</v>
      </c>
      <c r="N355" s="73"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3">
        <f t="shared" si="78"/>
        <v>0</v>
      </c>
      <c r="T355" s="73">
        <f t="shared" si="79"/>
        <v>0</v>
      </c>
      <c r="U355" s="73">
        <f t="shared" si="80"/>
        <v>0</v>
      </c>
      <c r="V355" s="73">
        <f t="shared" si="81"/>
        <v>0</v>
      </c>
      <c r="W355" s="73">
        <f t="shared" si="82"/>
        <v>0</v>
      </c>
      <c r="X355" s="73">
        <f t="shared" si="83"/>
        <v>0</v>
      </c>
      <c r="Y355" s="73">
        <f t="shared" si="84"/>
        <v>0</v>
      </c>
      <c r="Z355" s="73">
        <f t="shared" si="85"/>
        <v>0</v>
      </c>
    </row>
    <row r="356" spans="1:26">
      <c r="A356" s="63">
        <f t="shared" si="74"/>
        <v>37242</v>
      </c>
      <c r="B356" s="65" t="str">
        <f>INDEX('Master Data'!$A$2:$B$8,MATCH(WEEKDAY('RAC V@r Total'!A356,3),'Master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H356" s="73">
        <v>0</v>
      </c>
      <c r="I356" s="73">
        <v>0</v>
      </c>
      <c r="J356" s="73">
        <v>0</v>
      </c>
      <c r="K356" s="73">
        <v>0</v>
      </c>
      <c r="L356" s="73">
        <v>0</v>
      </c>
      <c r="M356" s="73">
        <v>0</v>
      </c>
      <c r="N356" s="73"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3">
        <f t="shared" si="78"/>
        <v>0</v>
      </c>
      <c r="T356" s="73">
        <f t="shared" si="79"/>
        <v>0</v>
      </c>
      <c r="U356" s="73">
        <f t="shared" si="80"/>
        <v>0</v>
      </c>
      <c r="V356" s="73">
        <f t="shared" si="81"/>
        <v>0</v>
      </c>
      <c r="W356" s="73">
        <f t="shared" si="82"/>
        <v>0</v>
      </c>
      <c r="X356" s="73">
        <f t="shared" si="83"/>
        <v>0</v>
      </c>
      <c r="Y356" s="73">
        <f t="shared" si="84"/>
        <v>0</v>
      </c>
      <c r="Z356" s="73">
        <f t="shared" si="85"/>
        <v>0</v>
      </c>
    </row>
    <row r="357" spans="1:26">
      <c r="A357" s="63">
        <f t="shared" si="74"/>
        <v>37243</v>
      </c>
      <c r="B357" s="65" t="str">
        <f>INDEX('Master Data'!$A$2:$B$8,MATCH(WEEKDAY('RAC V@r Total'!A357,3),'Master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H357" s="73">
        <v>0</v>
      </c>
      <c r="I357" s="73">
        <v>0</v>
      </c>
      <c r="J357" s="73">
        <v>0</v>
      </c>
      <c r="K357" s="73">
        <v>0</v>
      </c>
      <c r="L357" s="73">
        <v>0</v>
      </c>
      <c r="M357" s="73">
        <v>0</v>
      </c>
      <c r="N357" s="73"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3">
        <f t="shared" si="78"/>
        <v>0</v>
      </c>
      <c r="T357" s="73">
        <f t="shared" si="79"/>
        <v>0</v>
      </c>
      <c r="U357" s="73">
        <f t="shared" si="80"/>
        <v>0</v>
      </c>
      <c r="V357" s="73">
        <f t="shared" si="81"/>
        <v>0</v>
      </c>
      <c r="W357" s="73">
        <f t="shared" si="82"/>
        <v>0</v>
      </c>
      <c r="X357" s="73">
        <f t="shared" si="83"/>
        <v>0</v>
      </c>
      <c r="Y357" s="73">
        <f t="shared" si="84"/>
        <v>0</v>
      </c>
      <c r="Z357" s="73">
        <f t="shared" si="85"/>
        <v>0</v>
      </c>
    </row>
    <row r="358" spans="1:26">
      <c r="A358" s="63">
        <f t="shared" si="74"/>
        <v>37244</v>
      </c>
      <c r="B358" s="65" t="str">
        <f>INDEX('Master Data'!$A$2:$B$8,MATCH(WEEKDAY('RAC V@r Total'!A358,3),'Master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H358" s="73">
        <v>0</v>
      </c>
      <c r="I358" s="73">
        <v>0</v>
      </c>
      <c r="J358" s="73">
        <v>0</v>
      </c>
      <c r="K358" s="73">
        <v>0</v>
      </c>
      <c r="L358" s="73">
        <v>0</v>
      </c>
      <c r="M358" s="73">
        <v>0</v>
      </c>
      <c r="N358" s="73"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3">
        <f t="shared" si="78"/>
        <v>0</v>
      </c>
      <c r="T358" s="73">
        <f t="shared" si="79"/>
        <v>0</v>
      </c>
      <c r="U358" s="73">
        <f t="shared" si="80"/>
        <v>0</v>
      </c>
      <c r="V358" s="73">
        <f t="shared" si="81"/>
        <v>0</v>
      </c>
      <c r="W358" s="73">
        <f t="shared" si="82"/>
        <v>0</v>
      </c>
      <c r="X358" s="73">
        <f t="shared" si="83"/>
        <v>0</v>
      </c>
      <c r="Y358" s="73">
        <f t="shared" si="84"/>
        <v>0</v>
      </c>
      <c r="Z358" s="73">
        <f t="shared" si="85"/>
        <v>0</v>
      </c>
    </row>
    <row r="359" spans="1:26">
      <c r="A359" s="63">
        <f t="shared" si="74"/>
        <v>37245</v>
      </c>
      <c r="B359" s="65" t="str">
        <f>INDEX('Master Data'!$A$2:$B$8,MATCH(WEEKDAY('RAC V@r Total'!A359,3),'Master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H359" s="73">
        <v>0</v>
      </c>
      <c r="I359" s="73">
        <v>0</v>
      </c>
      <c r="J359" s="73">
        <v>0</v>
      </c>
      <c r="K359" s="73">
        <v>0</v>
      </c>
      <c r="L359" s="73">
        <v>0</v>
      </c>
      <c r="M359" s="73">
        <v>0</v>
      </c>
      <c r="N359" s="73"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3">
        <f t="shared" si="78"/>
        <v>0</v>
      </c>
      <c r="T359" s="73">
        <f t="shared" si="79"/>
        <v>0</v>
      </c>
      <c r="U359" s="73">
        <f t="shared" si="80"/>
        <v>0</v>
      </c>
      <c r="V359" s="73">
        <f t="shared" si="81"/>
        <v>0</v>
      </c>
      <c r="W359" s="73">
        <f t="shared" si="82"/>
        <v>0</v>
      </c>
      <c r="X359" s="73">
        <f t="shared" si="83"/>
        <v>0</v>
      </c>
      <c r="Y359" s="73">
        <f t="shared" si="84"/>
        <v>0</v>
      </c>
      <c r="Z359" s="73">
        <f t="shared" si="85"/>
        <v>0</v>
      </c>
    </row>
    <row r="360" spans="1:26">
      <c r="A360" s="63">
        <f t="shared" si="74"/>
        <v>37246</v>
      </c>
      <c r="B360" s="65" t="str">
        <f>INDEX('Master Data'!$A$2:$B$8,MATCH(WEEKDAY('RAC V@r Total'!A360,3),'Master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H360" s="73">
        <v>0</v>
      </c>
      <c r="I360" s="73">
        <v>0</v>
      </c>
      <c r="J360" s="73">
        <v>0</v>
      </c>
      <c r="K360" s="73">
        <v>0</v>
      </c>
      <c r="L360" s="73">
        <v>0</v>
      </c>
      <c r="M360" s="73">
        <v>0</v>
      </c>
      <c r="N360" s="73"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3">
        <f t="shared" si="78"/>
        <v>0</v>
      </c>
      <c r="T360" s="73">
        <f t="shared" si="79"/>
        <v>0</v>
      </c>
      <c r="U360" s="73">
        <f t="shared" si="80"/>
        <v>0</v>
      </c>
      <c r="V360" s="73">
        <f t="shared" si="81"/>
        <v>0</v>
      </c>
      <c r="W360" s="73">
        <f t="shared" si="82"/>
        <v>0</v>
      </c>
      <c r="X360" s="73">
        <f t="shared" si="83"/>
        <v>0</v>
      </c>
      <c r="Y360" s="73">
        <f t="shared" si="84"/>
        <v>0</v>
      </c>
      <c r="Z360" s="73">
        <f t="shared" si="85"/>
        <v>0</v>
      </c>
    </row>
    <row r="361" spans="1:26">
      <c r="A361" s="63">
        <f t="shared" si="74"/>
        <v>37247</v>
      </c>
      <c r="B361" s="65" t="str">
        <f>INDEX('Master Data'!$A$2:$B$8,MATCH(WEEKDAY('RAC V@r Total'!A361,3),'Master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H361" s="73">
        <v>0</v>
      </c>
      <c r="I361" s="73">
        <v>0</v>
      </c>
      <c r="J361" s="73">
        <v>0</v>
      </c>
      <c r="K361" s="73">
        <v>0</v>
      </c>
      <c r="L361" s="73">
        <v>0</v>
      </c>
      <c r="M361" s="73">
        <v>0</v>
      </c>
      <c r="N361" s="73"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3">
        <f t="shared" si="78"/>
        <v>0</v>
      </c>
      <c r="T361" s="73">
        <f t="shared" si="79"/>
        <v>0</v>
      </c>
      <c r="U361" s="73">
        <f t="shared" si="80"/>
        <v>0</v>
      </c>
      <c r="V361" s="73">
        <f t="shared" si="81"/>
        <v>0</v>
      </c>
      <c r="W361" s="73">
        <f t="shared" si="82"/>
        <v>0</v>
      </c>
      <c r="X361" s="73">
        <f t="shared" si="83"/>
        <v>0</v>
      </c>
      <c r="Y361" s="73">
        <f t="shared" si="84"/>
        <v>0</v>
      </c>
      <c r="Z361" s="73">
        <f t="shared" si="85"/>
        <v>0</v>
      </c>
    </row>
    <row r="362" spans="1:26">
      <c r="A362" s="63">
        <f t="shared" si="74"/>
        <v>37248</v>
      </c>
      <c r="B362" s="65" t="str">
        <f>INDEX('Master Data'!$A$2:$B$8,MATCH(WEEKDAY('RAC V@r Total'!A362,3),'Master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H362" s="73">
        <v>0</v>
      </c>
      <c r="I362" s="73">
        <v>0</v>
      </c>
      <c r="J362" s="73">
        <v>0</v>
      </c>
      <c r="K362" s="73">
        <v>0</v>
      </c>
      <c r="L362" s="73">
        <v>0</v>
      </c>
      <c r="M362" s="73">
        <v>0</v>
      </c>
      <c r="N362" s="73"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3">
        <f t="shared" si="78"/>
        <v>0</v>
      </c>
      <c r="T362" s="73">
        <f t="shared" si="79"/>
        <v>0</v>
      </c>
      <c r="U362" s="73">
        <f t="shared" si="80"/>
        <v>0</v>
      </c>
      <c r="V362" s="73">
        <f t="shared" si="81"/>
        <v>0</v>
      </c>
      <c r="W362" s="73">
        <f t="shared" si="82"/>
        <v>0</v>
      </c>
      <c r="X362" s="73">
        <f t="shared" si="83"/>
        <v>0</v>
      </c>
      <c r="Y362" s="73">
        <f t="shared" si="84"/>
        <v>0</v>
      </c>
      <c r="Z362" s="73">
        <f t="shared" si="85"/>
        <v>0</v>
      </c>
    </row>
    <row r="363" spans="1:26">
      <c r="A363" s="63">
        <f t="shared" si="74"/>
        <v>37249</v>
      </c>
      <c r="B363" s="65" t="str">
        <f>INDEX('Master Data'!$A$2:$B$8,MATCH(WEEKDAY('RAC V@r Total'!A363,3),'Master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H363" s="73">
        <v>0</v>
      </c>
      <c r="I363" s="73">
        <v>0</v>
      </c>
      <c r="J363" s="73">
        <v>0</v>
      </c>
      <c r="K363" s="73">
        <v>0</v>
      </c>
      <c r="L363" s="73">
        <v>0</v>
      </c>
      <c r="M363" s="73">
        <v>0</v>
      </c>
      <c r="N363" s="73"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3">
        <f t="shared" si="78"/>
        <v>0</v>
      </c>
      <c r="T363" s="73">
        <f t="shared" si="79"/>
        <v>0</v>
      </c>
      <c r="U363" s="73">
        <f t="shared" si="80"/>
        <v>0</v>
      </c>
      <c r="V363" s="73">
        <f t="shared" si="81"/>
        <v>0</v>
      </c>
      <c r="W363" s="73">
        <f t="shared" si="82"/>
        <v>0</v>
      </c>
      <c r="X363" s="73">
        <f t="shared" si="83"/>
        <v>0</v>
      </c>
      <c r="Y363" s="73">
        <f t="shared" si="84"/>
        <v>0</v>
      </c>
      <c r="Z363" s="73">
        <f t="shared" si="85"/>
        <v>0</v>
      </c>
    </row>
    <row r="364" spans="1:26">
      <c r="A364" s="63">
        <f t="shared" si="74"/>
        <v>37250</v>
      </c>
      <c r="B364" s="65" t="str">
        <f>INDEX('Master Data'!$A$2:$B$8,MATCH(WEEKDAY('RAC V@r Total'!A364,3),'Master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H364" s="73">
        <v>0</v>
      </c>
      <c r="I364" s="73">
        <v>0</v>
      </c>
      <c r="J364" s="73">
        <v>0</v>
      </c>
      <c r="K364" s="73">
        <v>0</v>
      </c>
      <c r="L364" s="73">
        <v>0</v>
      </c>
      <c r="M364" s="73">
        <v>0</v>
      </c>
      <c r="N364" s="73"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3">
        <f t="shared" si="78"/>
        <v>0</v>
      </c>
      <c r="T364" s="73">
        <f t="shared" si="79"/>
        <v>0</v>
      </c>
      <c r="U364" s="73">
        <f t="shared" si="80"/>
        <v>0</v>
      </c>
      <c r="V364" s="73">
        <f t="shared" si="81"/>
        <v>0</v>
      </c>
      <c r="W364" s="73">
        <f t="shared" si="82"/>
        <v>0</v>
      </c>
      <c r="X364" s="73">
        <f t="shared" si="83"/>
        <v>0</v>
      </c>
      <c r="Y364" s="73">
        <f t="shared" si="84"/>
        <v>0</v>
      </c>
      <c r="Z364" s="73">
        <f t="shared" si="85"/>
        <v>0</v>
      </c>
    </row>
    <row r="365" spans="1:26">
      <c r="A365" s="63">
        <f t="shared" si="74"/>
        <v>37251</v>
      </c>
      <c r="B365" s="65" t="str">
        <f>INDEX('Master Data'!$A$2:$B$8,MATCH(WEEKDAY('RAC V@r Total'!A365,3),'Master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H365" s="73">
        <v>0</v>
      </c>
      <c r="I365" s="73">
        <v>0</v>
      </c>
      <c r="J365" s="73">
        <v>0</v>
      </c>
      <c r="K365" s="73">
        <v>0</v>
      </c>
      <c r="L365" s="73">
        <v>0</v>
      </c>
      <c r="M365" s="73">
        <v>0</v>
      </c>
      <c r="N365" s="73"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3">
        <f t="shared" si="78"/>
        <v>0</v>
      </c>
      <c r="T365" s="73">
        <f t="shared" si="79"/>
        <v>0</v>
      </c>
      <c r="U365" s="73">
        <f t="shared" si="80"/>
        <v>0</v>
      </c>
      <c r="V365" s="73">
        <f t="shared" si="81"/>
        <v>0</v>
      </c>
      <c r="W365" s="73">
        <f t="shared" si="82"/>
        <v>0</v>
      </c>
      <c r="X365" s="73">
        <f t="shared" si="83"/>
        <v>0</v>
      </c>
      <c r="Y365" s="73">
        <f t="shared" si="84"/>
        <v>0</v>
      </c>
      <c r="Z365" s="73">
        <f t="shared" si="85"/>
        <v>0</v>
      </c>
    </row>
    <row r="366" spans="1:26">
      <c r="A366" s="63">
        <f t="shared" si="74"/>
        <v>37252</v>
      </c>
      <c r="B366" s="65" t="str">
        <f>INDEX('Master Data'!$A$2:$B$8,MATCH(WEEKDAY('RAC V@r Total'!A366,3),'Master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H366" s="73">
        <v>0</v>
      </c>
      <c r="I366" s="73">
        <v>0</v>
      </c>
      <c r="J366" s="73">
        <v>0</v>
      </c>
      <c r="K366" s="73">
        <v>0</v>
      </c>
      <c r="L366" s="73">
        <v>0</v>
      </c>
      <c r="M366" s="73">
        <v>0</v>
      </c>
      <c r="N366" s="73"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3">
        <f t="shared" si="78"/>
        <v>0</v>
      </c>
      <c r="T366" s="73">
        <f t="shared" si="79"/>
        <v>0</v>
      </c>
      <c r="U366" s="73">
        <f t="shared" si="80"/>
        <v>0</v>
      </c>
      <c r="V366" s="73">
        <f t="shared" si="81"/>
        <v>0</v>
      </c>
      <c r="W366" s="73">
        <f t="shared" si="82"/>
        <v>0</v>
      </c>
      <c r="X366" s="73">
        <f t="shared" si="83"/>
        <v>0</v>
      </c>
      <c r="Y366" s="73">
        <f t="shared" si="84"/>
        <v>0</v>
      </c>
      <c r="Z366" s="73">
        <f t="shared" si="85"/>
        <v>0</v>
      </c>
    </row>
    <row r="367" spans="1:26">
      <c r="A367" s="63">
        <f t="shared" si="74"/>
        <v>37253</v>
      </c>
      <c r="B367" s="65" t="str">
        <f>INDEX('Master Data'!$A$2:$B$8,MATCH(WEEKDAY('RAC V@r Total'!A367,3),'Master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H367" s="73">
        <v>0</v>
      </c>
      <c r="I367" s="73">
        <v>0</v>
      </c>
      <c r="J367" s="73">
        <v>0</v>
      </c>
      <c r="K367" s="73">
        <v>0</v>
      </c>
      <c r="L367" s="73">
        <v>0</v>
      </c>
      <c r="M367" s="73">
        <v>0</v>
      </c>
      <c r="N367" s="73"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3">
        <f t="shared" si="78"/>
        <v>0</v>
      </c>
      <c r="T367" s="73">
        <f t="shared" si="79"/>
        <v>0</v>
      </c>
      <c r="U367" s="73">
        <f t="shared" si="80"/>
        <v>0</v>
      </c>
      <c r="V367" s="73">
        <f t="shared" si="81"/>
        <v>0</v>
      </c>
      <c r="W367" s="73">
        <f t="shared" si="82"/>
        <v>0</v>
      </c>
      <c r="X367" s="73">
        <f t="shared" si="83"/>
        <v>0</v>
      </c>
      <c r="Y367" s="73">
        <f t="shared" si="84"/>
        <v>0</v>
      </c>
      <c r="Z367" s="73">
        <f t="shared" si="85"/>
        <v>0</v>
      </c>
    </row>
    <row r="368" spans="1:26">
      <c r="A368" s="63">
        <f t="shared" si="74"/>
        <v>37254</v>
      </c>
      <c r="B368" s="65" t="str">
        <f>INDEX('Master Data'!$A$2:$B$8,MATCH(WEEKDAY('RAC V@r Total'!A368,3),'Master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H368" s="73">
        <v>0</v>
      </c>
      <c r="I368" s="73">
        <v>0</v>
      </c>
      <c r="J368" s="73">
        <v>0</v>
      </c>
      <c r="K368" s="73">
        <v>0</v>
      </c>
      <c r="L368" s="73">
        <v>0</v>
      </c>
      <c r="M368" s="73">
        <v>0</v>
      </c>
      <c r="N368" s="73"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3">
        <f t="shared" si="78"/>
        <v>0</v>
      </c>
      <c r="T368" s="73">
        <f t="shared" si="79"/>
        <v>0</v>
      </c>
      <c r="U368" s="73">
        <f t="shared" si="80"/>
        <v>0</v>
      </c>
      <c r="V368" s="73">
        <f t="shared" si="81"/>
        <v>0</v>
      </c>
      <c r="W368" s="73">
        <f t="shared" si="82"/>
        <v>0</v>
      </c>
      <c r="X368" s="73">
        <f t="shared" si="83"/>
        <v>0</v>
      </c>
      <c r="Y368" s="73">
        <f t="shared" si="84"/>
        <v>0</v>
      </c>
      <c r="Z368" s="73">
        <f t="shared" si="85"/>
        <v>0</v>
      </c>
    </row>
    <row r="369" spans="1:26">
      <c r="A369" s="63">
        <f t="shared" si="74"/>
        <v>37255</v>
      </c>
      <c r="B369" s="65" t="str">
        <f>INDEX('Master Data'!$A$2:$B$8,MATCH(WEEKDAY('RAC V@r Total'!A369,3),'Master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H369" s="73">
        <v>0</v>
      </c>
      <c r="I369" s="73">
        <v>0</v>
      </c>
      <c r="J369" s="73">
        <v>0</v>
      </c>
      <c r="K369" s="73">
        <v>0</v>
      </c>
      <c r="L369" s="73">
        <v>0</v>
      </c>
      <c r="M369" s="73">
        <v>0</v>
      </c>
      <c r="N369" s="73"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3">
        <f t="shared" si="78"/>
        <v>0</v>
      </c>
      <c r="T369" s="73">
        <f t="shared" si="79"/>
        <v>0</v>
      </c>
      <c r="U369" s="73">
        <f t="shared" si="80"/>
        <v>0</v>
      </c>
      <c r="V369" s="73">
        <f t="shared" si="81"/>
        <v>0</v>
      </c>
      <c r="W369" s="73">
        <f t="shared" si="82"/>
        <v>0</v>
      </c>
      <c r="X369" s="73">
        <f t="shared" si="83"/>
        <v>0</v>
      </c>
      <c r="Y369" s="73">
        <f t="shared" si="84"/>
        <v>0</v>
      </c>
      <c r="Z369" s="73">
        <f t="shared" si="85"/>
        <v>0</v>
      </c>
    </row>
    <row r="370" spans="1:26">
      <c r="A370" s="63">
        <f t="shared" si="74"/>
        <v>37256</v>
      </c>
      <c r="B370" s="65" t="str">
        <f>INDEX('Master Data'!$A$2:$B$8,MATCH(WEEKDAY('RAC V@r Total'!A370,3),'Master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H370" s="73">
        <v>0</v>
      </c>
      <c r="I370" s="73">
        <v>0</v>
      </c>
      <c r="J370" s="73">
        <v>0</v>
      </c>
      <c r="K370" s="73">
        <v>0</v>
      </c>
      <c r="L370" s="73">
        <v>0</v>
      </c>
      <c r="M370" s="73">
        <v>0</v>
      </c>
      <c r="N370" s="73"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3">
        <f t="shared" si="78"/>
        <v>0</v>
      </c>
      <c r="T370" s="73">
        <f t="shared" si="79"/>
        <v>0</v>
      </c>
      <c r="U370" s="73">
        <f t="shared" si="80"/>
        <v>0</v>
      </c>
      <c r="V370" s="73">
        <f t="shared" si="81"/>
        <v>0</v>
      </c>
      <c r="W370" s="73">
        <f t="shared" si="82"/>
        <v>0</v>
      </c>
      <c r="X370" s="73">
        <f t="shared" si="83"/>
        <v>0</v>
      </c>
      <c r="Y370" s="73">
        <f t="shared" si="84"/>
        <v>0</v>
      </c>
      <c r="Z370" s="73">
        <f t="shared" si="85"/>
        <v>0</v>
      </c>
    </row>
    <row r="371" spans="1:26">
      <c r="A371" s="63">
        <f t="shared" si="74"/>
        <v>37257</v>
      </c>
      <c r="B371" s="65" t="str">
        <f>INDEX('Master Data'!$A$2:$B$8,MATCH(WEEKDAY('RAC V@r Total'!A371,3),'Master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H371" s="73">
        <v>0</v>
      </c>
      <c r="I371" s="73">
        <v>0</v>
      </c>
      <c r="J371" s="73">
        <v>0</v>
      </c>
      <c r="K371" s="73">
        <v>0</v>
      </c>
      <c r="L371" s="73">
        <v>0</v>
      </c>
      <c r="M371" s="73">
        <v>0</v>
      </c>
      <c r="N371" s="73"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3">
        <f t="shared" si="78"/>
        <v>0</v>
      </c>
      <c r="T371" s="73">
        <f t="shared" si="79"/>
        <v>0</v>
      </c>
      <c r="U371" s="73">
        <f t="shared" si="80"/>
        <v>0</v>
      </c>
      <c r="V371" s="73">
        <f t="shared" si="81"/>
        <v>0</v>
      </c>
      <c r="W371" s="73">
        <f t="shared" si="82"/>
        <v>0</v>
      </c>
      <c r="X371" s="73">
        <f t="shared" si="83"/>
        <v>0</v>
      </c>
      <c r="Y371" s="73">
        <f t="shared" si="84"/>
        <v>0</v>
      </c>
      <c r="Z371" s="73">
        <f t="shared" si="85"/>
        <v>0</v>
      </c>
    </row>
    <row r="372" spans="1:26">
      <c r="D372" s="73"/>
      <c r="E372" s="73"/>
      <c r="F372" s="73"/>
      <c r="G372" s="73"/>
      <c r="H372" s="73"/>
      <c r="I372" s="73"/>
      <c r="J372" s="73"/>
      <c r="K372" s="73"/>
      <c r="L372" s="73"/>
      <c r="M372" s="73"/>
      <c r="N372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X371"/>
  <sheetViews>
    <sheetView workbookViewId="0">
      <selection activeCell="B296" sqref="B296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37176</v>
      </c>
    </row>
    <row r="3" spans="1:23">
      <c r="K3" s="75">
        <f>Summary!B8</f>
        <v>37182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 ht="12" customHeigh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Gas'!A6,3),'Master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73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Gas'!A7,3),'Master Data'!$A$2:$A$8,0),2)</f>
        <v>T</v>
      </c>
      <c r="D7" s="73">
        <v>0</v>
      </c>
      <c r="E7" s="73">
        <v>4271182.710892071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4.271182710892071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Gas'!A8,3),'Master Data'!$A$2:$A$8,0),2)</f>
        <v>W</v>
      </c>
      <c r="D8" s="73">
        <v>0</v>
      </c>
      <c r="E8" s="73">
        <v>4256087.6587031092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4.2560876587031089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Gas'!A9,3),'Master Data'!$A$2:$A$8,0),2)</f>
        <v>Th</v>
      </c>
      <c r="D9" s="73">
        <v>0</v>
      </c>
      <c r="E9" s="73">
        <v>4281490.1864011921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4.2814901864011921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Gas'!A10,3),'Master Data'!$A$2:$A$8,0),2)</f>
        <v>F</v>
      </c>
      <c r="D10" s="73">
        <v>0</v>
      </c>
      <c r="E10" s="73">
        <v>4066137.0461921636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4.0661370461921633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Gas'!A11,3),'Master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Gas'!A12,3),'Master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Gas'!A13,3),'Master Data'!$A$2:$A$8,0),2)</f>
        <v>M</v>
      </c>
      <c r="D13" s="73">
        <v>0</v>
      </c>
      <c r="E13" s="73">
        <v>4104421.5408490296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4.1044215408490299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Gas'!A14,3),'Master Data'!$A$2:$A$8,0),2)</f>
        <v>T</v>
      </c>
      <c r="D14" s="73">
        <v>0</v>
      </c>
      <c r="E14" s="73">
        <v>4090228.1273734667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4.0902281273734671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Gas'!A15,3),'Master Data'!$A$2:$A$8,0),2)</f>
        <v>W</v>
      </c>
      <c r="D15" s="73">
        <v>0</v>
      </c>
      <c r="E15" s="73">
        <v>4069082.7439935897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4.0690827439935893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Gas'!A16,3),'Master Data'!$A$2:$A$8,0),2)</f>
        <v>Th</v>
      </c>
      <c r="D16" s="73">
        <v>0</v>
      </c>
      <c r="E16" s="73">
        <v>4069721.668795974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4.0697216687959736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Gas'!A17,3),'Master Data'!$A$2:$A$8,0),2)</f>
        <v>F</v>
      </c>
      <c r="D17" s="73">
        <v>0</v>
      </c>
      <c r="E17" s="73">
        <v>4051666.574564388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4.0516665745643881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Gas'!A18,3),'Master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Gas'!A19,3),'Master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Gas'!A20,3),'Master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Gas'!A21,3),'Master Data'!$A$2:$A$8,0),2)</f>
        <v>T</v>
      </c>
      <c r="D21" s="73">
        <v>0</v>
      </c>
      <c r="E21" s="73">
        <v>4072764.9372792821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4.072764937279282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Gas'!A22,3),'Master Data'!$A$2:$A$8,0),2)</f>
        <v>W</v>
      </c>
      <c r="D22" s="73">
        <v>0</v>
      </c>
      <c r="E22" s="73">
        <v>4091356.5198702323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4.0913565198702324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Gas'!A23,3),'Master Data'!$A$2:$A$8,0),2)</f>
        <v>Th</v>
      </c>
      <c r="D23" s="73">
        <v>0</v>
      </c>
      <c r="E23" s="73">
        <v>4097458.4792738706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4.0974584792738709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Gas'!A24,3),'Master Data'!$A$2:$A$8,0),2)</f>
        <v>F</v>
      </c>
      <c r="D24" s="73">
        <v>0</v>
      </c>
      <c r="E24" s="73">
        <v>4113285.5686144619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4.1132855686144616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Gas'!A25,3),'Master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Gas'!A26,3),'Master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Gas'!A27,3),'Master Data'!$A$2:$A$8,0),2)</f>
        <v>M</v>
      </c>
      <c r="D27" s="73">
        <v>0</v>
      </c>
      <c r="E27" s="73">
        <v>4125962.6484394995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4.1259626484394998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Gas'!A28,3),'Master Data'!$A$2:$A$8,0),2)</f>
        <v>T</v>
      </c>
      <c r="D28" s="73">
        <v>0</v>
      </c>
      <c r="E28" s="73">
        <v>4118749.9047740474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4.118749904774047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Gas'!A29,3),'Master Data'!$A$2:$A$8,0),2)</f>
        <v>W</v>
      </c>
      <c r="D29" s="73">
        <v>0</v>
      </c>
      <c r="E29" s="73">
        <v>4121149.6794570833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4.1211496794570834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Gas'!A30,3),'Master Data'!$A$2:$A$8,0),2)</f>
        <v>Th</v>
      </c>
      <c r="D30" s="73">
        <v>0</v>
      </c>
      <c r="E30" s="73">
        <v>4130162.9816087876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4.1301629816087875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Gas'!A31,3),'Master Data'!$A$2:$A$8,0),2)</f>
        <v>F</v>
      </c>
      <c r="D31" s="73">
        <v>0</v>
      </c>
      <c r="E31" s="73">
        <v>4140989.7414036272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4.1409897414036276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Gas'!A32,3),'Master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Gas'!A33,3),'Master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Gas'!A34,3),'Master Data'!$A$2:$A$8,0),2)</f>
        <v>M</v>
      </c>
      <c r="D34" s="73">
        <v>0</v>
      </c>
      <c r="E34" s="73">
        <v>4160788.1119830338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4.1607881119830337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Gas'!A35,3),'Master Data'!$A$2:$A$8,0),2)</f>
        <v>T</v>
      </c>
      <c r="D35" s="73">
        <v>0</v>
      </c>
      <c r="E35" s="73">
        <v>4181140.0251072748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4.1811400251072746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Gas'!A36,3),'Master Data'!$A$2:$A$8,0),2)</f>
        <v>W</v>
      </c>
      <c r="D36" s="73">
        <v>0</v>
      </c>
      <c r="E36" s="73">
        <v>4207043.9107035855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4.2070439107035851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Gas'!A37,3),'Master Data'!$A$2:$A$8,0),2)</f>
        <v>Th</v>
      </c>
      <c r="D37" s="73">
        <v>0</v>
      </c>
      <c r="E37" s="73">
        <v>4220946.7023190446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4.2209467023190443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Gas'!A38,3),'Master Data'!$A$2:$A$8,0),2)</f>
        <v>F</v>
      </c>
      <c r="D38" s="73">
        <v>0</v>
      </c>
      <c r="E38" s="73">
        <v>4206744.2596827503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73">
        <f t="shared" si="4"/>
        <v>4.2067442596827505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Gas'!A39,3),'Master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73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Gas'!A40,3),'Master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73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Gas'!A41,3),'Master Data'!$A$2:$A$8,0),2)</f>
        <v>M</v>
      </c>
      <c r="D41" s="73">
        <v>0</v>
      </c>
      <c r="E41" s="73">
        <v>4223062.8462151913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73">
        <f t="shared" si="4"/>
        <v>4.2230628462151909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Gas'!A42,3),'Master Data'!$A$2:$A$8,0),2)</f>
        <v>T</v>
      </c>
      <c r="D42" s="73">
        <v>0</v>
      </c>
      <c r="E42" s="73">
        <v>4220086.6964869546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73">
        <f t="shared" si="4"/>
        <v>4.2200866964869546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Gas'!A43,3),'Master Data'!$A$2:$A$8,0),2)</f>
        <v>W</v>
      </c>
      <c r="D43" s="73">
        <v>0</v>
      </c>
      <c r="E43" s="73">
        <v>4232151.5073107975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73">
        <f t="shared" si="4"/>
        <v>4.2321515073107978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Gas'!A44,3),'Master Data'!$A$2:$A$8,0),2)</f>
        <v>Th</v>
      </c>
      <c r="D44" s="73">
        <v>0</v>
      </c>
      <c r="E44" s="73">
        <v>4234213.8598802071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73">
        <f t="shared" si="4"/>
        <v>4.2342138598802075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Gas'!A45,3),'Master Data'!$A$2:$A$8,0),2)</f>
        <v>F</v>
      </c>
      <c r="D45" s="73">
        <v>0</v>
      </c>
      <c r="E45" s="73">
        <v>4253125.8749468178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73">
        <f t="shared" si="4"/>
        <v>4.2531258749468179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Gas'!A46,3),'Master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73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Gas'!A47,3),'Master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73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Gas'!A48,3),'Master Data'!$A$2:$A$8,0),2)</f>
        <v>M</v>
      </c>
      <c r="D48" s="73">
        <v>0</v>
      </c>
      <c r="E48" s="73">
        <v>4267895.285625957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73">
        <f t="shared" si="4"/>
        <v>4.2678952856259569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Gas'!A49,3),'Master Data'!$A$2:$A$8,0),2)</f>
        <v>T</v>
      </c>
      <c r="D49" s="73">
        <v>0</v>
      </c>
      <c r="E49" s="73">
        <v>4265417.834903283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73">
        <f t="shared" si="4"/>
        <v>4.2654178349032827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Gas'!A50,3),'Master Data'!$A$2:$A$8,0),2)</f>
        <v>W</v>
      </c>
      <c r="D50" s="73">
        <v>0</v>
      </c>
      <c r="E50" s="73">
        <v>4255654.3774916511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73">
        <f t="shared" si="4"/>
        <v>4.2556543774916511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Gas'!A51,3),'Master Data'!$A$2:$A$8,0),2)</f>
        <v>Th</v>
      </c>
      <c r="D51" s="73">
        <v>0</v>
      </c>
      <c r="E51" s="73">
        <v>4252505.8369029677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73">
        <f t="shared" si="4"/>
        <v>4.2525058369029676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Gas'!A52,3),'Master Data'!$A$2:$A$8,0),2)</f>
        <v>F</v>
      </c>
      <c r="D52" s="73">
        <v>0</v>
      </c>
      <c r="E52" s="73">
        <v>4280563.1196861621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73">
        <f t="shared" si="4"/>
        <v>4.2805631196861622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Gas'!A53,3),'Master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73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Gas'!A54,3),'Master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73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Gas'!A55,3),'Master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73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Gas'!A56,3),'Master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73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Gas'!A57,3),'Master Data'!$A$2:$A$8,0),2)</f>
        <v>W</v>
      </c>
      <c r="D57" s="73">
        <v>0</v>
      </c>
      <c r="E57" s="73">
        <v>4315262.4754655305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73">
        <f t="shared" si="4"/>
        <v>4.3152624754655307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Gas'!A58,3),'Master Data'!$A$2:$A$8,0),2)</f>
        <v>Th</v>
      </c>
      <c r="D58" s="73">
        <v>0</v>
      </c>
      <c r="E58" s="73">
        <v>4328870.2224943927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73">
        <f t="shared" si="4"/>
        <v>4.3288702224943929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Gas'!A59,3),'Master Data'!$A$2:$A$8,0),2)</f>
        <v>F</v>
      </c>
      <c r="D59" s="73">
        <v>0</v>
      </c>
      <c r="E59" s="73">
        <v>4349360.2339675957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73">
        <f t="shared" si="4"/>
        <v>4.3493602339675954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Gas'!A60,3),'Master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73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Gas'!A61,3),'Master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73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Gas'!A62,3),'Master Data'!$A$2:$A$8,0),2)</f>
        <v>M</v>
      </c>
      <c r="D62" s="73">
        <v>0</v>
      </c>
      <c r="E62" s="73">
        <v>4373945.2615518486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73">
        <f t="shared" si="4"/>
        <v>4.3739452615518486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Gas'!A63,3),'Master Data'!$A$2:$A$8,0),2)</f>
        <v>T</v>
      </c>
      <c r="D63" s="73">
        <v>0</v>
      </c>
      <c r="E63" s="73">
        <v>4387443.4321784526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73">
        <f t="shared" si="4"/>
        <v>4.3874434321784523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Gas'!A64,3),'Master Data'!$A$2:$A$8,0),2)</f>
        <v>W</v>
      </c>
      <c r="D64" s="73">
        <v>0</v>
      </c>
      <c r="E64" s="73">
        <v>4092003.6985665751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73">
        <f t="shared" si="4"/>
        <v>4.0920036985665753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Gas'!A65,3),'Master Data'!$A$2:$A$8,0),2)</f>
        <v>Th</v>
      </c>
      <c r="D65" s="73">
        <v>0</v>
      </c>
      <c r="E65" s="73">
        <v>4101721.4944474618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73">
        <f t="shared" si="4"/>
        <v>4.101721494447462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Gas'!A66,3),'Master Data'!$A$2:$A$8,0),2)</f>
        <v>F</v>
      </c>
      <c r="D66" s="73">
        <v>0</v>
      </c>
      <c r="E66" s="73">
        <v>4097276.8389548431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73">
        <f t="shared" si="4"/>
        <v>4.0972768389548433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Gas'!A67,3),'Master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73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Gas'!A68,3),'Master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73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Gas'!A69,3),'Master Data'!$A$2:$A$8,0),2)</f>
        <v>M</v>
      </c>
      <c r="D69" s="73">
        <v>0</v>
      </c>
      <c r="E69" s="73">
        <v>4118371.1992113511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73">
        <f t="shared" si="4"/>
        <v>4.1183711992113512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Gas'!A70,3),'Master Data'!$A$2:$A$8,0),2)</f>
        <v>T</v>
      </c>
      <c r="D70" s="73">
        <v>0</v>
      </c>
      <c r="E70" s="73">
        <v>3982269.0285957335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73">
        <f t="shared" ref="Q70:Q133" si="21">E70/P$3</f>
        <v>3.9822690285957334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Gas'!A71,3),'Master Data'!$A$2:$A$8,0),2)</f>
        <v>W</v>
      </c>
      <c r="D71" s="73">
        <v>0</v>
      </c>
      <c r="E71" s="73">
        <v>3987181.2314926642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73">
        <f t="shared" si="21"/>
        <v>3.9871812314926642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Gas'!A72,3),'Master Data'!$A$2:$A$8,0),2)</f>
        <v>Th</v>
      </c>
      <c r="D72" s="73">
        <v>0</v>
      </c>
      <c r="E72" s="73">
        <v>3999873.4428387191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73">
        <f t="shared" si="21"/>
        <v>3.999873442838719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Gas'!A73,3),'Master Data'!$A$2:$A$8,0),2)</f>
        <v>F</v>
      </c>
      <c r="D73" s="73">
        <v>0</v>
      </c>
      <c r="E73" s="73">
        <v>4001346.6413842244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73">
        <f t="shared" si="21"/>
        <v>4.0013466413842247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Gas'!A74,3),'Master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73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Gas'!A75,3),'Master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73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Gas'!A76,3),'Master Data'!$A$2:$A$8,0),2)</f>
        <v>M</v>
      </c>
      <c r="D76" s="73">
        <v>0</v>
      </c>
      <c r="E76" s="73">
        <v>4022823.6028696736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73">
        <f t="shared" si="21"/>
        <v>4.022823602869674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Gas'!A77,3),'Master Data'!$A$2:$A$8,0),2)</f>
        <v>T</v>
      </c>
      <c r="D77" s="73">
        <v>0</v>
      </c>
      <c r="E77" s="73">
        <v>4032078.2451578504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73">
        <f t="shared" si="21"/>
        <v>4.0320782451578507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Gas'!A78,3),'Master Data'!$A$2:$A$8,0),2)</f>
        <v>W</v>
      </c>
      <c r="D78" s="73">
        <v>0</v>
      </c>
      <c r="E78" s="73">
        <v>4061887.7847374505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73">
        <f t="shared" si="21"/>
        <v>4.0618877847374506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Gas'!A79,3),'Master Data'!$A$2:$A$8,0),2)</f>
        <v>Th</v>
      </c>
      <c r="D79" s="73">
        <v>0</v>
      </c>
      <c r="E79" s="73">
        <v>4076114.4180499548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73">
        <f t="shared" si="21"/>
        <v>4.0761144180499551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Gas'!A80,3),'Master Data'!$A$2:$A$8,0),2)</f>
        <v>F</v>
      </c>
      <c r="D80" s="73">
        <v>0</v>
      </c>
      <c r="E80" s="73">
        <v>4083652.6558146472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73">
        <f t="shared" si="21"/>
        <v>4.0836526558146469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Gas'!A81,3),'Master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73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Gas'!A82,3),'Master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73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Gas'!A83,3),'Master Data'!$A$2:$A$8,0),2)</f>
        <v>M</v>
      </c>
      <c r="D83" s="73">
        <v>0</v>
      </c>
      <c r="E83" s="73">
        <v>4445042.8390944637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73">
        <f t="shared" si="21"/>
        <v>4.4450428390944641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Gas'!A84,3),'Master Data'!$A$2:$A$8,0),2)</f>
        <v>T</v>
      </c>
      <c r="D84" s="73">
        <v>0</v>
      </c>
      <c r="E84" s="73">
        <v>2069952.2032071606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73">
        <f t="shared" si="21"/>
        <v>2.0699522032071607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Gas'!A85,3),'Master Data'!$A$2:$A$8,0),2)</f>
        <v>W</v>
      </c>
      <c r="D85" s="73">
        <v>0</v>
      </c>
      <c r="E85" s="102">
        <v>589737.32029071567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73">
        <f t="shared" si="21"/>
        <v>0.58973732029071568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Gas'!A86,3),'Master Data'!$A$2:$A$8,0),2)</f>
        <v>Th</v>
      </c>
      <c r="D86" s="73">
        <v>0</v>
      </c>
      <c r="E86" s="73">
        <v>589822.00418851722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73">
        <f t="shared" si="21"/>
        <v>0.58982200418851727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Gas'!A87,3),'Master Data'!$A$2:$A$8,0),2)</f>
        <v>F</v>
      </c>
      <c r="D87" s="73">
        <v>0</v>
      </c>
      <c r="E87" s="73">
        <v>589874.05068564066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73">
        <f t="shared" si="21"/>
        <v>0.58987405068564069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Gas'!A88,3),'Master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73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Gas'!A89,3),'Master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73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Gas'!A90,3),'Master Data'!$A$2:$A$8,0),2)</f>
        <v>M</v>
      </c>
      <c r="D90" s="73">
        <v>0</v>
      </c>
      <c r="E90" s="73">
        <v>590099.12501313165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73">
        <f t="shared" si="21"/>
        <v>0.59009912501313166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Gas'!A91,3),'Master Data'!$A$2:$A$8,0),2)</f>
        <v>T</v>
      </c>
      <c r="D91" s="73">
        <v>0</v>
      </c>
      <c r="E91" s="73">
        <v>590121.13041239302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73">
        <f t="shared" si="21"/>
        <v>0.590121130412393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Gas'!A92,3),'Master Data'!$A$2:$A$8,0),2)</f>
        <v>W</v>
      </c>
      <c r="D92" s="73">
        <v>0</v>
      </c>
      <c r="E92" s="73">
        <v>590175.66993254866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73">
        <f t="shared" si="21"/>
        <v>0.59017566993254866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Gas'!A93,3),'Master Data'!$A$2:$A$8,0),2)</f>
        <v>Th</v>
      </c>
      <c r="D93" s="73">
        <v>0</v>
      </c>
      <c r="E93" s="73">
        <v>590271.86656849831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73">
        <f t="shared" si="21"/>
        <v>0.59027186656849828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Gas'!A94,3),'Master Data'!$A$2:$A$8,0),2)</f>
        <v>F</v>
      </c>
      <c r="D94" s="73">
        <v>0</v>
      </c>
      <c r="E94" s="73">
        <v>589807.61656388524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73">
        <f t="shared" si="21"/>
        <v>0.58980761656388525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Gas'!A95,3),'Master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73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Gas'!A96,3),'Master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73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Gas'!A97,3),'Master Data'!$A$2:$A$8,0),2)</f>
        <v>M</v>
      </c>
      <c r="D97" s="73">
        <v>0</v>
      </c>
      <c r="E97" s="73">
        <v>590065.05783446459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73">
        <f t="shared" si="21"/>
        <v>0.59006505783446461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Gas'!A98,3),'Master Data'!$A$2:$A$8,0),2)</f>
        <v>T</v>
      </c>
      <c r="D98" s="73">
        <v>0</v>
      </c>
      <c r="E98" s="73">
        <v>540691.3326727266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73">
        <f t="shared" si="21"/>
        <v>0.54069133267272662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Gas'!A99,3),'Master Data'!$A$2:$A$8,0),2)</f>
        <v>W</v>
      </c>
      <c r="D99" s="73">
        <v>0</v>
      </c>
      <c r="E99" s="73">
        <v>540954.4262021014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73">
        <f t="shared" si="21"/>
        <v>0.54095442620210143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Gas'!A100,3),'Master Data'!$A$2:$A$8,0),2)</f>
        <v>Th</v>
      </c>
      <c r="D100" s="73">
        <v>0</v>
      </c>
      <c r="E100" s="73">
        <v>540856.75057849218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73">
        <f t="shared" si="21"/>
        <v>0.54085675057849214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Gas'!A101,3),'Master Data'!$A$2:$A$8,0),2)</f>
        <v>F</v>
      </c>
      <c r="D101" s="73">
        <v>0</v>
      </c>
      <c r="E101" s="73">
        <v>541152.91613615153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73">
        <f t="shared" si="21"/>
        <v>0.54115291613615157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Gas'!A102,3),'Master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73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Gas'!A103,3),'Master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73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Gas'!A104,3),'Master Data'!$A$2:$A$8,0),2)</f>
        <v>M</v>
      </c>
      <c r="D104" s="73">
        <v>0</v>
      </c>
      <c r="E104" s="73">
        <v>541421.69193948992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73">
        <f t="shared" si="21"/>
        <v>0.54142169193948997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Gas'!A105,3),'Master Data'!$A$2:$A$8,0),2)</f>
        <v>T</v>
      </c>
      <c r="D105" s="73">
        <v>0</v>
      </c>
      <c r="E105" s="73">
        <v>540935.35650992941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73">
        <f t="shared" si="21"/>
        <v>0.54093535650992941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Gas'!A106,3),'Master Data'!$A$2:$A$8,0),2)</f>
        <v>W</v>
      </c>
      <c r="D106" s="73">
        <v>0</v>
      </c>
      <c r="E106" s="73">
        <v>541080.49936707236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73">
        <f t="shared" si="21"/>
        <v>0.54108049936707237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Gas'!A107,3),'Master Data'!$A$2:$A$8,0),2)</f>
        <v>Th</v>
      </c>
      <c r="D107" s="73">
        <v>0</v>
      </c>
      <c r="E107" s="73">
        <v>541038.44589113642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73">
        <f t="shared" si="21"/>
        <v>0.54103844589113637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Gas'!A108,3),'Master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73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Gas'!A109,3),'Master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73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Gas'!A110,3),'Master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73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Gas'!A111,3),'Master Data'!$A$2:$A$8,0),2)</f>
        <v>M</v>
      </c>
      <c r="D111" s="73">
        <v>0</v>
      </c>
      <c r="E111" s="73">
        <v>541019.96325697599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73">
        <f t="shared" si="21"/>
        <v>0.54101996325697599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Gas'!A112,3),'Master Data'!$A$2:$A$8,0),2)</f>
        <v>T</v>
      </c>
      <c r="D112" s="73">
        <v>0</v>
      </c>
      <c r="E112" s="73">
        <v>541285.26223137451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73">
        <f t="shared" si="21"/>
        <v>0.54128526223137452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Gas'!A113,3),'Master Data'!$A$2:$A$8,0),2)</f>
        <v>W</v>
      </c>
      <c r="D113" s="73">
        <v>0</v>
      </c>
      <c r="E113" s="73">
        <v>542004.67532836588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73">
        <f t="shared" si="21"/>
        <v>0.54200467532836583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Gas'!A114,3),'Master Data'!$A$2:$A$8,0),2)</f>
        <v>Th</v>
      </c>
      <c r="D114" s="73">
        <v>0</v>
      </c>
      <c r="E114" s="73">
        <v>542471.17852252885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73">
        <f t="shared" si="21"/>
        <v>0.5424711785225288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Gas'!A115,3),'Master Data'!$A$2:$A$8,0),2)</f>
        <v>F</v>
      </c>
      <c r="D115" s="73">
        <v>0</v>
      </c>
      <c r="E115" s="73">
        <v>542658.94631370332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73">
        <f t="shared" si="21"/>
        <v>0.54265894631370326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Gas'!A116,3),'Master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73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Gas'!A117,3),'Master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73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Gas'!A118,3),'Master Data'!$A$2:$A$8,0),2)</f>
        <v>M</v>
      </c>
      <c r="D118" s="73">
        <v>0</v>
      </c>
      <c r="E118" s="73">
        <v>543055.79894671962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73">
        <f t="shared" si="21"/>
        <v>0.54305579894671963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Gas'!A119,3),'Master Data'!$A$2:$A$8,0),2)</f>
        <v>T</v>
      </c>
      <c r="D119" s="73">
        <v>0</v>
      </c>
      <c r="E119" s="73">
        <v>543134.63014507515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73">
        <f t="shared" si="21"/>
        <v>0.54313463014507513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Gas'!A120,3),'Master Data'!$A$2:$A$8,0),2)</f>
        <v>W</v>
      </c>
      <c r="D120" s="73">
        <v>0</v>
      </c>
      <c r="E120" s="73">
        <v>543068.98125574365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73">
        <f t="shared" si="21"/>
        <v>0.54306898125574365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Gas'!A121,3),'Master Data'!$A$2:$A$8,0),2)</f>
        <v>Th</v>
      </c>
      <c r="D121" s="73">
        <v>0</v>
      </c>
      <c r="E121" s="73">
        <v>543222.31390263629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73">
        <f t="shared" si="21"/>
        <v>0.54322231390263631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Gas'!A122,3),'Master Data'!$A$2:$A$8,0),2)</f>
        <v>F</v>
      </c>
      <c r="D122" s="73">
        <v>0</v>
      </c>
      <c r="E122" s="73">
        <v>543094.50407620217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73">
        <f t="shared" si="21"/>
        <v>0.54309450407620219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Gas'!A123,3),'Master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73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Gas'!A124,3),'Master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73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Gas'!A125,3),'Master Data'!$A$2:$A$8,0),2)</f>
        <v>M</v>
      </c>
      <c r="D125" s="73">
        <v>0</v>
      </c>
      <c r="E125" s="73">
        <v>543264.45460081275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73">
        <f t="shared" si="21"/>
        <v>0.54326445460081274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Gas'!A126,3),'Master Data'!$A$2:$A$8,0),2)</f>
        <v>T</v>
      </c>
      <c r="D126" s="73">
        <v>0</v>
      </c>
      <c r="E126" s="73">
        <v>543479.28442259645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73">
        <f t="shared" si="21"/>
        <v>0.54347928442259641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Gas'!A127,3),'Master Data'!$A$2:$A$8,0),2)</f>
        <v>W</v>
      </c>
      <c r="D127" s="73">
        <v>0</v>
      </c>
      <c r="E127" s="73">
        <v>543480.70602259354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73">
        <f t="shared" si="21"/>
        <v>0.54348070602259357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Gas'!A128,3),'Master Data'!$A$2:$A$8,0),2)</f>
        <v>Th</v>
      </c>
      <c r="D128" s="73">
        <v>0</v>
      </c>
      <c r="E128" s="73">
        <v>543643.27872071101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73">
        <f t="shared" si="21"/>
        <v>0.54364327872071105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Gas'!A129,3),'Master Data'!$A$2:$A$8,0),2)</f>
        <v>F</v>
      </c>
      <c r="D129" s="73">
        <v>0</v>
      </c>
      <c r="E129" s="73">
        <v>3282246.2551381555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73">
        <f t="shared" si="21"/>
        <v>3.2822462551381557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Gas'!A130,3),'Master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73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Gas'!A131,3),'Master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73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Gas'!A132,3),'Master Data'!$A$2:$A$8,0),2)</f>
        <v>M</v>
      </c>
      <c r="D132" s="73">
        <v>0</v>
      </c>
      <c r="E132" s="73">
        <v>3282538.0660311556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73">
        <f t="shared" si="21"/>
        <v>3.2825380660311558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Gas'!A133,3),'Master Data'!$A$2:$A$8,0),2)</f>
        <v>T</v>
      </c>
      <c r="D133" s="73">
        <v>0</v>
      </c>
      <c r="E133" s="73">
        <v>3286091.8456615843</v>
      </c>
      <c r="F133" s="73">
        <v>0</v>
      </c>
      <c r="G133" s="73">
        <v>0</v>
      </c>
      <c r="I133" s="73">
        <f t="shared" ref="I133:I196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73">
        <f t="shared" si="21"/>
        <v>3.2860918456615842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Gas'!A134,3),'Master Data'!$A$2:$A$8,0),2)</f>
        <v>W</v>
      </c>
      <c r="D134" s="73">
        <v>0</v>
      </c>
      <c r="E134" s="73">
        <v>3289316.6559456456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6">D134/P$3</f>
        <v>0</v>
      </c>
      <c r="Q134" s="73">
        <f t="shared" ref="Q134:Q197" si="37">E134/P$3</f>
        <v>3.2893166559456457</v>
      </c>
      <c r="R134" s="73">
        <f t="shared" ref="R134:R197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Gas'!A135,3),'Master Data'!$A$2:$A$8,0),2)</f>
        <v>Th</v>
      </c>
      <c r="D135" s="73">
        <v>0</v>
      </c>
      <c r="E135" s="73">
        <v>3277884.7949830787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73">
        <f t="shared" si="37"/>
        <v>3.2778847949830787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Gas'!A136,3),'Master Data'!$A$2:$A$8,0),2)</f>
        <v>F</v>
      </c>
      <c r="D136" s="73">
        <v>0</v>
      </c>
      <c r="E136" s="73">
        <v>3254737.3948509572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73">
        <f t="shared" si="37"/>
        <v>3.2547373948509573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Gas'!A137,3),'Master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73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Gas'!A138,3),'Master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73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Gas'!A139,3),'Master Data'!$A$2:$A$8,0),2)</f>
        <v>M</v>
      </c>
      <c r="D139" s="73">
        <v>0</v>
      </c>
      <c r="E139" s="73">
        <v>3263649.6958809877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73">
        <f t="shared" si="37"/>
        <v>3.2636496958809875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Gas'!A140,3),'Master Data'!$A$2:$A$8,0),2)</f>
        <v>T</v>
      </c>
      <c r="D140" s="73">
        <v>0</v>
      </c>
      <c r="E140" s="73">
        <v>3264815.592257984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73">
        <f t="shared" si="37"/>
        <v>3.264815592257984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Gas'!A141,3),'Master Data'!$A$2:$A$8,0),2)</f>
        <v>W</v>
      </c>
      <c r="D141" s="73">
        <v>0</v>
      </c>
      <c r="E141" s="73">
        <v>3267487.6047061784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73">
        <f t="shared" si="37"/>
        <v>3.2674876047061785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Gas'!A142,3),'Master Data'!$A$2:$A$8,0),2)</f>
        <v>Th</v>
      </c>
      <c r="D142" s="73">
        <v>0</v>
      </c>
      <c r="E142" s="73">
        <v>3262081.5650144112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73">
        <f t="shared" si="37"/>
        <v>3.262081565014411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Gas'!A143,3),'Master Data'!$A$2:$A$8,0),2)</f>
        <v>F</v>
      </c>
      <c r="D143" s="73">
        <v>0</v>
      </c>
      <c r="E143" s="73">
        <v>3260006.2189893089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73">
        <f t="shared" si="37"/>
        <v>3.2600062189893091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Gas'!A144,3),'Master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73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Gas'!A145,3),'Master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73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Gas'!A146,3),'Master Data'!$A$2:$A$8,0),2)</f>
        <v>M</v>
      </c>
      <c r="D146" s="73">
        <v>0</v>
      </c>
      <c r="E146" s="73">
        <v>3260573.6209076517</v>
      </c>
      <c r="F146" s="73">
        <v>0</v>
      </c>
      <c r="G146" s="73">
        <v>0</v>
      </c>
      <c r="I146" s="73">
        <f t="shared" si="33"/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 t="shared" si="36"/>
        <v>0</v>
      </c>
      <c r="Q146" s="73">
        <f t="shared" si="37"/>
        <v>3.2605736209076519</v>
      </c>
      <c r="R146" s="73">
        <f t="shared" si="38"/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Gas'!A147,3),'Master Data'!$A$2:$A$8,0),2)</f>
        <v>T</v>
      </c>
      <c r="D147" s="73">
        <v>0</v>
      </c>
      <c r="E147" s="73">
        <v>3264021.9905190007</v>
      </c>
      <c r="F147" s="73">
        <v>0</v>
      </c>
      <c r="G147" s="73">
        <v>0</v>
      </c>
      <c r="I147" s="73">
        <f t="shared" si="33"/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si="36"/>
        <v>0</v>
      </c>
      <c r="Q147" s="73">
        <f t="shared" si="37"/>
        <v>3.2640219905190007</v>
      </c>
      <c r="R147" s="73">
        <f t="shared" si="38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Gas'!A148,3),'Master Data'!$A$2:$A$8,0),2)</f>
        <v>W</v>
      </c>
      <c r="D148" s="73">
        <v>0</v>
      </c>
      <c r="E148" s="73">
        <v>3268310.1765259458</v>
      </c>
      <c r="F148" s="73">
        <v>0</v>
      </c>
      <c r="G148" s="73">
        <v>0</v>
      </c>
      <c r="I148" s="73">
        <f t="shared" si="33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36"/>
        <v>0</v>
      </c>
      <c r="Q148" s="73">
        <f t="shared" si="37"/>
        <v>3.2683101765259459</v>
      </c>
      <c r="R148" s="73">
        <f t="shared" si="38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Gas'!A149,3),'Master Data'!$A$2:$A$8,0),2)</f>
        <v>Th</v>
      </c>
      <c r="D149" s="73">
        <v>0</v>
      </c>
      <c r="E149" s="73">
        <v>3262030.0119536621</v>
      </c>
      <c r="F149" s="73">
        <v>0</v>
      </c>
      <c r="G149" s="73">
        <v>0</v>
      </c>
      <c r="I149" s="73">
        <f t="shared" si="33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36"/>
        <v>0</v>
      </c>
      <c r="Q149" s="73">
        <f t="shared" si="37"/>
        <v>3.2620300119536623</v>
      </c>
      <c r="R149" s="73">
        <f t="shared" si="38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Gas'!A150,3),'Master Data'!$A$2:$A$8,0),2)</f>
        <v>F</v>
      </c>
      <c r="D150" s="73">
        <v>0</v>
      </c>
      <c r="E150" s="73">
        <v>3263882.5847218991</v>
      </c>
      <c r="F150" s="73">
        <v>0</v>
      </c>
      <c r="G150" s="73">
        <v>0</v>
      </c>
      <c r="I150" s="73">
        <f t="shared" si="33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36"/>
        <v>0</v>
      </c>
      <c r="Q150" s="73">
        <f t="shared" si="37"/>
        <v>3.2638825847218991</v>
      </c>
      <c r="R150" s="73">
        <f t="shared" si="38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Gas'!A151,3),'Master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33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36"/>
        <v>0</v>
      </c>
      <c r="Q151" s="73">
        <f t="shared" si="37"/>
        <v>0</v>
      </c>
      <c r="R151" s="73">
        <f t="shared" si="38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Gas'!A152,3),'Master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33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36"/>
        <v>0</v>
      </c>
      <c r="Q152" s="73">
        <f t="shared" si="37"/>
        <v>0</v>
      </c>
      <c r="R152" s="73">
        <f t="shared" si="38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Gas'!A153,3),'Master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33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36"/>
        <v>0</v>
      </c>
      <c r="Q153" s="73">
        <f t="shared" si="37"/>
        <v>0</v>
      </c>
      <c r="R153" s="73">
        <f t="shared" si="38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Gas'!A154,3),'Master Data'!$A$2:$A$8,0),2)</f>
        <v>T</v>
      </c>
      <c r="D154" s="73">
        <v>0</v>
      </c>
      <c r="E154" s="73">
        <v>3263711.5784775042</v>
      </c>
      <c r="F154" s="73">
        <v>0</v>
      </c>
      <c r="G154" s="73">
        <v>0</v>
      </c>
      <c r="I154" s="73">
        <f t="shared" si="33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36"/>
        <v>0</v>
      </c>
      <c r="Q154" s="73">
        <f t="shared" si="37"/>
        <v>3.2637115784775044</v>
      </c>
      <c r="R154" s="73">
        <f t="shared" si="38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Gas'!A155,3),'Master Data'!$A$2:$A$8,0),2)</f>
        <v>W</v>
      </c>
      <c r="D155" s="73">
        <v>0</v>
      </c>
      <c r="E155" s="73">
        <v>3262796.9128626413</v>
      </c>
      <c r="F155" s="73">
        <v>0</v>
      </c>
      <c r="G155" s="73">
        <v>0</v>
      </c>
      <c r="I155" s="73">
        <f t="shared" si="33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36"/>
        <v>0</v>
      </c>
      <c r="Q155" s="73">
        <f t="shared" si="37"/>
        <v>3.2627969128626413</v>
      </c>
      <c r="R155" s="73">
        <f t="shared" si="38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Gas'!A156,3),'Master Data'!$A$2:$A$8,0),2)</f>
        <v>Th</v>
      </c>
      <c r="D156" s="73">
        <v>0</v>
      </c>
      <c r="E156" s="73">
        <v>3285095.7187807937</v>
      </c>
      <c r="F156" s="73">
        <v>0</v>
      </c>
      <c r="G156" s="73">
        <v>0</v>
      </c>
      <c r="I156" s="73">
        <f t="shared" si="33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36"/>
        <v>0</v>
      </c>
      <c r="Q156" s="73">
        <f t="shared" si="37"/>
        <v>3.2850957187807936</v>
      </c>
      <c r="R156" s="73">
        <f t="shared" si="38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Gas'!A157,3),'Master Data'!$A$2:$A$8,0),2)</f>
        <v>F</v>
      </c>
      <c r="D157" s="73">
        <v>0</v>
      </c>
      <c r="E157" s="73">
        <v>3278123.4982636003</v>
      </c>
      <c r="F157" s="73">
        <v>0</v>
      </c>
      <c r="G157" s="73">
        <v>0</v>
      </c>
      <c r="I157" s="73">
        <f t="shared" si="33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36"/>
        <v>0</v>
      </c>
      <c r="Q157" s="73">
        <f t="shared" si="37"/>
        <v>3.2781234982636005</v>
      </c>
      <c r="R157" s="73">
        <f t="shared" si="38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Gas'!A158,3),'Master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33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36"/>
        <v>0</v>
      </c>
      <c r="Q158" s="73">
        <f t="shared" si="37"/>
        <v>0</v>
      </c>
      <c r="R158" s="73">
        <f t="shared" si="38"/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Gas'!A159,3),'Master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33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36"/>
        <v>0</v>
      </c>
      <c r="Q159" s="73">
        <f t="shared" si="37"/>
        <v>0</v>
      </c>
      <c r="R159" s="73">
        <f t="shared" si="38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Gas'!A160,3),'Master Data'!$A$2:$A$8,0),2)</f>
        <v>M</v>
      </c>
      <c r="D160" s="73">
        <v>0</v>
      </c>
      <c r="E160" s="73">
        <v>3280462.4829257135</v>
      </c>
      <c r="F160" s="73">
        <v>0</v>
      </c>
      <c r="G160" s="73">
        <v>0</v>
      </c>
      <c r="I160" s="73">
        <f t="shared" si="33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36"/>
        <v>0</v>
      </c>
      <c r="Q160" s="73">
        <f t="shared" si="37"/>
        <v>3.2804624829257136</v>
      </c>
      <c r="R160" s="73">
        <f t="shared" si="38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Gas'!A161,3),'Master Data'!$A$2:$A$8,0),2)</f>
        <v>T</v>
      </c>
      <c r="D161" s="73">
        <v>0</v>
      </c>
      <c r="E161" s="73">
        <v>3287799.5677232682</v>
      </c>
      <c r="F161" s="73">
        <v>0</v>
      </c>
      <c r="G161" s="73">
        <v>0</v>
      </c>
      <c r="I161" s="73">
        <f t="shared" si="33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36"/>
        <v>0</v>
      </c>
      <c r="Q161" s="73">
        <f t="shared" si="37"/>
        <v>3.2877995677232681</v>
      </c>
      <c r="R161" s="73">
        <f t="shared" si="38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Gas'!A162,3),'Master Data'!$A$2:$A$8,0),2)</f>
        <v>W</v>
      </c>
      <c r="D162" s="73">
        <v>0</v>
      </c>
      <c r="E162" s="73">
        <v>3289389.5473994608</v>
      </c>
      <c r="F162" s="73">
        <v>0</v>
      </c>
      <c r="G162" s="73">
        <v>0</v>
      </c>
      <c r="I162" s="73">
        <f t="shared" si="33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36"/>
        <v>0</v>
      </c>
      <c r="Q162" s="73">
        <f t="shared" si="37"/>
        <v>3.2893895473994608</v>
      </c>
      <c r="R162" s="73">
        <f t="shared" si="38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Gas'!A163,3),'Master Data'!$A$2:$A$8,0),2)</f>
        <v>Th</v>
      </c>
      <c r="D163" s="73">
        <v>0</v>
      </c>
      <c r="E163" s="73">
        <v>3287981.4542797357</v>
      </c>
      <c r="F163" s="73">
        <v>0</v>
      </c>
      <c r="G163" s="73">
        <v>0</v>
      </c>
      <c r="I163" s="73">
        <f t="shared" si="33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36"/>
        <v>0</v>
      </c>
      <c r="Q163" s="73">
        <f t="shared" si="37"/>
        <v>3.2879814542797359</v>
      </c>
      <c r="R163" s="73">
        <f t="shared" si="38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Gas'!A164,3),'Master Data'!$A$2:$A$8,0),2)</f>
        <v>F</v>
      </c>
      <c r="D164" s="73">
        <v>0</v>
      </c>
      <c r="E164" s="73">
        <v>3277659.2257429985</v>
      </c>
      <c r="F164" s="73">
        <v>0</v>
      </c>
      <c r="G164" s="73">
        <v>0</v>
      </c>
      <c r="I164" s="73">
        <f t="shared" si="33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36"/>
        <v>0</v>
      </c>
      <c r="Q164" s="73">
        <f t="shared" si="37"/>
        <v>3.2776592257429984</v>
      </c>
      <c r="R164" s="73">
        <f t="shared" si="38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Gas'!A165,3),'Master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33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36"/>
        <v>0</v>
      </c>
      <c r="Q165" s="73">
        <f t="shared" si="37"/>
        <v>0</v>
      </c>
      <c r="R165" s="73">
        <f t="shared" si="38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Gas'!A166,3),'Master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33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36"/>
        <v>0</v>
      </c>
      <c r="Q166" s="73">
        <f t="shared" si="37"/>
        <v>0</v>
      </c>
      <c r="R166" s="73">
        <f t="shared" si="38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Gas'!A167,3),'Master Data'!$A$2:$A$8,0),2)</f>
        <v>M</v>
      </c>
      <c r="D167" s="73">
        <v>0</v>
      </c>
      <c r="E167" s="73">
        <v>3288816.241914948</v>
      </c>
      <c r="F167" s="73">
        <v>0</v>
      </c>
      <c r="G167" s="73">
        <v>0</v>
      </c>
      <c r="I167" s="73">
        <f t="shared" si="33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36"/>
        <v>0</v>
      </c>
      <c r="Q167" s="73">
        <f t="shared" si="37"/>
        <v>3.2888162419149478</v>
      </c>
      <c r="R167" s="73">
        <f t="shared" si="38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Gas'!A168,3),'Master Data'!$A$2:$A$8,0),2)</f>
        <v>T</v>
      </c>
      <c r="D168" s="73">
        <v>0</v>
      </c>
      <c r="E168" s="73">
        <v>3295395.9620649312</v>
      </c>
      <c r="F168" s="73">
        <v>0</v>
      </c>
      <c r="G168" s="73">
        <v>0</v>
      </c>
      <c r="I168" s="73">
        <f t="shared" si="33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36"/>
        <v>0</v>
      </c>
      <c r="Q168" s="73">
        <f t="shared" si="37"/>
        <v>3.2953959620649313</v>
      </c>
      <c r="R168" s="73">
        <f t="shared" si="38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Gas'!A169,3),'Master Data'!$A$2:$A$8,0),2)</f>
        <v>W</v>
      </c>
      <c r="D169" s="73">
        <v>0</v>
      </c>
      <c r="E169" s="73">
        <v>3296925.89401505</v>
      </c>
      <c r="F169" s="73">
        <v>0</v>
      </c>
      <c r="G169" s="73">
        <v>0</v>
      </c>
      <c r="I169" s="73">
        <f t="shared" si="33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36"/>
        <v>0</v>
      </c>
      <c r="Q169" s="73">
        <f t="shared" si="37"/>
        <v>3.2969258940150499</v>
      </c>
      <c r="R169" s="73">
        <f t="shared" si="38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Gas'!A170,3),'Master Data'!$A$2:$A$8,0),2)</f>
        <v>Th</v>
      </c>
      <c r="D170" s="73">
        <v>0</v>
      </c>
      <c r="E170" s="73">
        <v>4259560.3710063733</v>
      </c>
      <c r="F170" s="73">
        <v>0</v>
      </c>
      <c r="G170" s="73">
        <v>0</v>
      </c>
      <c r="I170" s="73">
        <f t="shared" si="33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36"/>
        <v>0</v>
      </c>
      <c r="Q170" s="73">
        <f t="shared" si="37"/>
        <v>4.2595603710063736</v>
      </c>
      <c r="R170" s="73">
        <f t="shared" si="38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Gas'!A171,3),'Master Data'!$A$2:$A$8,0),2)</f>
        <v>F</v>
      </c>
      <c r="D171" s="73">
        <v>0</v>
      </c>
      <c r="E171" s="73">
        <v>4259684.7945291428</v>
      </c>
      <c r="F171" s="73">
        <v>0</v>
      </c>
      <c r="G171" s="73">
        <v>0</v>
      </c>
      <c r="I171" s="73">
        <f t="shared" si="33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36"/>
        <v>0</v>
      </c>
      <c r="Q171" s="73">
        <f t="shared" si="37"/>
        <v>4.2596847945291429</v>
      </c>
      <c r="R171" s="73">
        <f t="shared" si="38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Gas'!A172,3),'Master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33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36"/>
        <v>0</v>
      </c>
      <c r="Q172" s="73">
        <f t="shared" si="37"/>
        <v>0</v>
      </c>
      <c r="R172" s="73">
        <f t="shared" si="38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Gas'!A173,3),'Master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33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36"/>
        <v>0</v>
      </c>
      <c r="Q173" s="73">
        <f t="shared" si="37"/>
        <v>0</v>
      </c>
      <c r="R173" s="73">
        <f t="shared" si="38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Gas'!A174,3),'Master Data'!$A$2:$A$8,0),2)</f>
        <v>M</v>
      </c>
      <c r="D174" s="73">
        <v>0</v>
      </c>
      <c r="E174" s="73">
        <v>4263921.1441931194</v>
      </c>
      <c r="F174" s="73">
        <v>0</v>
      </c>
      <c r="G174" s="73">
        <v>0</v>
      </c>
      <c r="I174" s="73">
        <f t="shared" si="33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36"/>
        <v>0</v>
      </c>
      <c r="Q174" s="73">
        <f t="shared" si="37"/>
        <v>4.2639211441931195</v>
      </c>
      <c r="R174" s="73">
        <f t="shared" si="38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Gas'!A175,3),'Master Data'!$A$2:$A$8,0),2)</f>
        <v>T</v>
      </c>
      <c r="D175" s="73">
        <v>0</v>
      </c>
      <c r="E175" s="73">
        <v>4293207.1267220983</v>
      </c>
      <c r="F175" s="73">
        <v>0</v>
      </c>
      <c r="G175" s="73">
        <v>0</v>
      </c>
      <c r="I175" s="73">
        <f t="shared" si="33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36"/>
        <v>0</v>
      </c>
      <c r="Q175" s="73">
        <f t="shared" si="37"/>
        <v>4.2932071267220984</v>
      </c>
      <c r="R175" s="73">
        <f t="shared" si="38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Gas'!A176,3),'Master Data'!$A$2:$A$8,0),2)</f>
        <v>W</v>
      </c>
      <c r="D176" s="73">
        <v>0</v>
      </c>
      <c r="E176" s="73">
        <v>4271239.3415927636</v>
      </c>
      <c r="F176" s="73">
        <v>0</v>
      </c>
      <c r="G176" s="73">
        <v>0</v>
      </c>
      <c r="I176" s="73">
        <f t="shared" si="33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36"/>
        <v>0</v>
      </c>
      <c r="Q176" s="73">
        <f t="shared" si="37"/>
        <v>4.2712393415927634</v>
      </c>
      <c r="R176" s="73">
        <f t="shared" si="38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Gas'!A177,3),'Master Data'!$A$2:$A$8,0),2)</f>
        <v>Th</v>
      </c>
      <c r="D177" s="73">
        <v>0</v>
      </c>
      <c r="E177" s="73">
        <v>4269146.0467997473</v>
      </c>
      <c r="F177" s="73">
        <v>0</v>
      </c>
      <c r="G177" s="73">
        <v>0</v>
      </c>
      <c r="I177" s="73">
        <f t="shared" si="33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36"/>
        <v>0</v>
      </c>
      <c r="Q177" s="73">
        <f t="shared" si="37"/>
        <v>4.2691460467997473</v>
      </c>
      <c r="R177" s="73">
        <f t="shared" si="38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Gas'!A178,3),'Master Data'!$A$2:$A$8,0),2)</f>
        <v>F</v>
      </c>
      <c r="D178" s="73">
        <v>0</v>
      </c>
      <c r="E178" s="73">
        <v>4279436.8000059053</v>
      </c>
      <c r="F178" s="73">
        <v>0</v>
      </c>
      <c r="G178" s="73">
        <v>0</v>
      </c>
      <c r="I178" s="73">
        <f t="shared" si="33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36"/>
        <v>0</v>
      </c>
      <c r="Q178" s="73">
        <f t="shared" si="37"/>
        <v>4.2794368000059055</v>
      </c>
      <c r="R178" s="73">
        <f t="shared" si="38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Gas'!A179,3),'Master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33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36"/>
        <v>0</v>
      </c>
      <c r="Q179" s="73">
        <f t="shared" si="37"/>
        <v>0</v>
      </c>
      <c r="R179" s="73">
        <f t="shared" si="38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Gas'!A180,3),'Master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33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36"/>
        <v>0</v>
      </c>
      <c r="Q180" s="73">
        <f t="shared" si="37"/>
        <v>0</v>
      </c>
      <c r="R180" s="73">
        <f t="shared" si="38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Gas'!A181,3),'Master Data'!$A$2:$A$8,0),2)</f>
        <v>M</v>
      </c>
      <c r="D181" s="73">
        <v>0</v>
      </c>
      <c r="E181" s="73">
        <v>4279326.641471344</v>
      </c>
      <c r="F181" s="73">
        <v>0</v>
      </c>
      <c r="G181" s="73">
        <v>0</v>
      </c>
      <c r="I181" s="73">
        <f t="shared" si="33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36"/>
        <v>0</v>
      </c>
      <c r="Q181" s="73">
        <f t="shared" si="37"/>
        <v>4.2793266414713438</v>
      </c>
      <c r="R181" s="73">
        <f t="shared" si="38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Gas'!A182,3),'Master Data'!$A$2:$A$8,0),2)</f>
        <v>T</v>
      </c>
      <c r="D182" s="73">
        <v>0</v>
      </c>
      <c r="E182" s="73">
        <v>4267841.3925185362</v>
      </c>
      <c r="F182" s="73">
        <v>0</v>
      </c>
      <c r="G182" s="73">
        <v>0</v>
      </c>
      <c r="I182" s="73">
        <f t="shared" si="33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36"/>
        <v>0</v>
      </c>
      <c r="Q182" s="73">
        <f t="shared" si="37"/>
        <v>4.2678413925185366</v>
      </c>
      <c r="R182" s="73">
        <f t="shared" si="38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Gas'!A183,3),'Master Data'!$A$2:$A$8,0),2)</f>
        <v>W</v>
      </c>
      <c r="D183" s="73">
        <v>0</v>
      </c>
      <c r="E183" s="73">
        <v>4257276.4405767573</v>
      </c>
      <c r="F183" s="73">
        <v>0</v>
      </c>
      <c r="G183" s="73">
        <v>0</v>
      </c>
      <c r="I183" s="73">
        <f t="shared" si="33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36"/>
        <v>0</v>
      </c>
      <c r="Q183" s="73">
        <f t="shared" si="37"/>
        <v>4.2572764405767574</v>
      </c>
      <c r="R183" s="73">
        <f t="shared" si="38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Gas'!A184,3),'Master Data'!$A$2:$A$8,0),2)</f>
        <v>Th</v>
      </c>
      <c r="D184" s="73">
        <v>0</v>
      </c>
      <c r="E184" s="73">
        <v>4238165.6358654136</v>
      </c>
      <c r="F184" s="73">
        <v>0</v>
      </c>
      <c r="G184" s="73">
        <v>0</v>
      </c>
      <c r="I184" s="73">
        <f t="shared" si="33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36"/>
        <v>0</v>
      </c>
      <c r="Q184" s="73">
        <f t="shared" si="37"/>
        <v>4.2381656358654132</v>
      </c>
      <c r="R184" s="73">
        <f t="shared" si="38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Gas'!A185,3),'Master Data'!$A$2:$A$8,0),2)</f>
        <v>F</v>
      </c>
      <c r="D185" s="73">
        <v>0</v>
      </c>
      <c r="E185" s="73">
        <v>4233572.8370515537</v>
      </c>
      <c r="F185" s="73">
        <v>0</v>
      </c>
      <c r="G185" s="73">
        <v>0</v>
      </c>
      <c r="I185" s="73">
        <f t="shared" si="33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36"/>
        <v>0</v>
      </c>
      <c r="Q185" s="73">
        <f t="shared" si="37"/>
        <v>4.233572837051554</v>
      </c>
      <c r="R185" s="73">
        <f t="shared" si="38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Gas'!A186,3),'Master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33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36"/>
        <v>0</v>
      </c>
      <c r="Q186" s="73">
        <f t="shared" si="37"/>
        <v>0</v>
      </c>
      <c r="R186" s="73">
        <f t="shared" si="38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Gas'!A187,3),'Master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33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36"/>
        <v>0</v>
      </c>
      <c r="Q187" s="73">
        <f t="shared" si="37"/>
        <v>0</v>
      </c>
      <c r="R187" s="73">
        <f t="shared" si="38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Gas'!A188,3),'Master Data'!$A$2:$A$8,0),2)</f>
        <v>M</v>
      </c>
      <c r="D188" s="73">
        <v>0</v>
      </c>
      <c r="E188" s="73">
        <v>4243161.030760658</v>
      </c>
      <c r="F188" s="73">
        <v>0</v>
      </c>
      <c r="G188" s="73">
        <v>0</v>
      </c>
      <c r="I188" s="73">
        <f t="shared" si="33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36"/>
        <v>0</v>
      </c>
      <c r="Q188" s="73">
        <f t="shared" si="37"/>
        <v>4.2431610307606578</v>
      </c>
      <c r="R188" s="73">
        <f t="shared" si="38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Gas'!A189,3),'Master Data'!$A$2:$A$8,0),2)</f>
        <v>T</v>
      </c>
      <c r="D189" s="73">
        <v>0</v>
      </c>
      <c r="E189" s="73">
        <v>4240018.2502371175</v>
      </c>
      <c r="F189" s="73">
        <v>0</v>
      </c>
      <c r="G189" s="73">
        <v>0</v>
      </c>
      <c r="I189" s="73">
        <f t="shared" si="33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36"/>
        <v>0</v>
      </c>
      <c r="Q189" s="73">
        <f t="shared" si="37"/>
        <v>4.2400182502371173</v>
      </c>
      <c r="R189" s="73">
        <f t="shared" si="38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Gas'!A190,3),'Master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33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36"/>
        <v>0</v>
      </c>
      <c r="Q190" s="73">
        <f t="shared" si="37"/>
        <v>0</v>
      </c>
      <c r="R190" s="73">
        <f t="shared" si="38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Gas'!A191,3),'Master Data'!$A$2:$A$8,0),2)</f>
        <v>Th</v>
      </c>
      <c r="D191" s="73">
        <v>0</v>
      </c>
      <c r="E191" s="73">
        <v>4236923.830626322</v>
      </c>
      <c r="F191" s="73">
        <v>0</v>
      </c>
      <c r="G191" s="73">
        <v>0</v>
      </c>
      <c r="I191" s="73">
        <f t="shared" si="33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36"/>
        <v>0</v>
      </c>
      <c r="Q191" s="73">
        <f t="shared" si="37"/>
        <v>4.2369238306263224</v>
      </c>
      <c r="R191" s="73">
        <f t="shared" si="38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Gas'!A192,3),'Master Data'!$A$2:$A$8,0),2)</f>
        <v>F</v>
      </c>
      <c r="D192" s="73">
        <v>0</v>
      </c>
      <c r="E192" s="73">
        <v>4251338.3852407886</v>
      </c>
      <c r="F192" s="73">
        <v>0</v>
      </c>
      <c r="G192" s="73">
        <v>0</v>
      </c>
      <c r="I192" s="73">
        <f t="shared" si="33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36"/>
        <v>0</v>
      </c>
      <c r="Q192" s="73">
        <f t="shared" si="37"/>
        <v>4.2513383852407882</v>
      </c>
      <c r="R192" s="73">
        <f t="shared" si="38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Gas'!A193,3),'Master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33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36"/>
        <v>0</v>
      </c>
      <c r="Q193" s="73">
        <f t="shared" si="37"/>
        <v>0</v>
      </c>
      <c r="R193" s="73">
        <f t="shared" si="38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Gas'!A194,3),'Master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33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36"/>
        <v>0</v>
      </c>
      <c r="Q194" s="73">
        <f t="shared" si="37"/>
        <v>0</v>
      </c>
      <c r="R194" s="73">
        <f t="shared" si="38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Gas'!A195,3),'Master Data'!$A$2:$A$8,0),2)</f>
        <v>M</v>
      </c>
      <c r="D195" s="73">
        <v>0</v>
      </c>
      <c r="E195" s="73">
        <v>4255486.82896927</v>
      </c>
      <c r="F195" s="73">
        <v>0</v>
      </c>
      <c r="G195" s="73">
        <v>0</v>
      </c>
      <c r="I195" s="73">
        <f t="shared" si="33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36"/>
        <v>0</v>
      </c>
      <c r="Q195" s="73">
        <f t="shared" si="37"/>
        <v>4.2554868289692696</v>
      </c>
      <c r="R195" s="73">
        <f t="shared" si="38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Gas'!A196,3),'Master Data'!$A$2:$A$8,0),2)</f>
        <v>T</v>
      </c>
      <c r="D196" s="73">
        <v>0</v>
      </c>
      <c r="E196" s="73">
        <v>4263713.4815269988</v>
      </c>
      <c r="F196" s="73">
        <v>0</v>
      </c>
      <c r="G196" s="73">
        <v>0</v>
      </c>
      <c r="I196" s="73">
        <f t="shared" si="33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36"/>
        <v>0</v>
      </c>
      <c r="Q196" s="73">
        <f t="shared" si="37"/>
        <v>4.2637134815269988</v>
      </c>
      <c r="R196" s="73">
        <f t="shared" si="38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Gas'!A197,3),'Master Data'!$A$2:$A$8,0),2)</f>
        <v>W</v>
      </c>
      <c r="D197" s="73">
        <v>0</v>
      </c>
      <c r="E197" s="73">
        <v>4265312.8530279044</v>
      </c>
      <c r="F197" s="73">
        <v>0</v>
      </c>
      <c r="G197" s="73">
        <v>0</v>
      </c>
      <c r="I197" s="73">
        <f t="shared" ref="I197:I260" si="46">IF(MONTH($A197)=MONTH($A196),IF(G197=0,I196,G197),G197)</f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36"/>
        <v>0</v>
      </c>
      <c r="Q197" s="73">
        <f t="shared" si="37"/>
        <v>4.2653128530279041</v>
      </c>
      <c r="R197" s="73">
        <f t="shared" si="38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Gas'!A198,3),'Master Data'!$A$2:$A$8,0),2)</f>
        <v>Th</v>
      </c>
      <c r="D198" s="73">
        <v>0</v>
      </c>
      <c r="E198" s="73">
        <v>4262188.3298752969</v>
      </c>
      <c r="F198" s="73">
        <v>0</v>
      </c>
      <c r="G198" s="73">
        <v>0</v>
      </c>
      <c r="I198" s="73">
        <f t="shared" si="46"/>
        <v>0</v>
      </c>
      <c r="J198" s="73">
        <f t="shared" si="45"/>
        <v>0</v>
      </c>
      <c r="K198" s="73">
        <f t="shared" ref="K198:K261" si="47">IF(WEEKDAY(A198,3)&gt;4,0,(IF(A198&lt;K$2,0,IF(A198&lt;=K$3,1,0))))</f>
        <v>0</v>
      </c>
      <c r="L198" s="73">
        <f t="shared" ref="L198:L261" si="48">J198*K198</f>
        <v>0</v>
      </c>
      <c r="M198" s="73">
        <f>SUM(J$97:J198)</f>
        <v>0</v>
      </c>
      <c r="N198" s="73">
        <f>SUM(J$6:J198)</f>
        <v>0</v>
      </c>
      <c r="P198" s="73">
        <f t="shared" ref="P198:P261" si="49">D198/P$3</f>
        <v>0</v>
      </c>
      <c r="Q198" s="73">
        <f t="shared" ref="Q198:Q261" si="50">E198/P$3</f>
        <v>4.2621883298752969</v>
      </c>
      <c r="R198" s="73">
        <f t="shared" ref="R198:R261" si="51">F198/R$3</f>
        <v>0</v>
      </c>
      <c r="S198" s="71">
        <f t="shared" ref="S198:S261" si="52">J198/$R$3</f>
        <v>0</v>
      </c>
      <c r="T198" s="71">
        <f t="shared" ref="T198:T261" si="53">L198/$R$3</f>
        <v>0</v>
      </c>
      <c r="U198" s="71">
        <f t="shared" ref="U198:U261" si="54">I198/$R$3</f>
        <v>0</v>
      </c>
      <c r="V198" s="71">
        <f t="shared" ref="V198:V261" si="55">M198/$R$3</f>
        <v>0</v>
      </c>
      <c r="W198" s="71">
        <f t="shared" ref="W198:W261" si="56">N198/$R$3</f>
        <v>0</v>
      </c>
    </row>
    <row r="199" spans="1:23" hidden="1">
      <c r="A199" s="63">
        <f t="shared" ref="A199:A262" si="57">A198+1</f>
        <v>37085</v>
      </c>
      <c r="B199" s="65" t="str">
        <f>INDEX('Master Data'!$A$2:$B$8,MATCH(WEEKDAY('SC Total Gas'!A199,3),'Master Data'!$A$2:$A$8,0),2)</f>
        <v>F</v>
      </c>
      <c r="D199" s="73">
        <v>0</v>
      </c>
      <c r="E199" s="73">
        <v>4265787.8351435428</v>
      </c>
      <c r="F199" s="73">
        <v>0</v>
      </c>
      <c r="G199" s="73">
        <v>0</v>
      </c>
      <c r="I199" s="73">
        <f t="shared" si="46"/>
        <v>0</v>
      </c>
      <c r="J199" s="73">
        <f t="shared" ref="J199:J262" si="58">IF(MONTH($A199)=MONTH($A198),SUM(I199-I198),I199)</f>
        <v>0</v>
      </c>
      <c r="K199" s="73">
        <f t="shared" si="47"/>
        <v>0</v>
      </c>
      <c r="L199" s="73">
        <f t="shared" si="48"/>
        <v>0</v>
      </c>
      <c r="M199" s="73">
        <f>SUM(J$97:J199)</f>
        <v>0</v>
      </c>
      <c r="N199" s="73">
        <f>SUM(J$6:J199)</f>
        <v>0</v>
      </c>
      <c r="P199" s="73">
        <f t="shared" si="49"/>
        <v>0</v>
      </c>
      <c r="Q199" s="73">
        <f t="shared" si="50"/>
        <v>4.2657878351435432</v>
      </c>
      <c r="R199" s="73">
        <f t="shared" si="51"/>
        <v>0</v>
      </c>
      <c r="S199" s="71">
        <f t="shared" si="52"/>
        <v>0</v>
      </c>
      <c r="T199" s="71">
        <f t="shared" si="53"/>
        <v>0</v>
      </c>
      <c r="U199" s="71">
        <f t="shared" si="54"/>
        <v>0</v>
      </c>
      <c r="V199" s="71">
        <f t="shared" si="55"/>
        <v>0</v>
      </c>
      <c r="W199" s="71">
        <f t="shared" si="56"/>
        <v>0</v>
      </c>
    </row>
    <row r="200" spans="1:23" hidden="1">
      <c r="A200" s="63">
        <f t="shared" si="57"/>
        <v>37086</v>
      </c>
      <c r="B200" s="65" t="str">
        <f>INDEX('Master Data'!$A$2:$B$8,MATCH(WEEKDAY('SC Total Gas'!A200,3),'Master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6"/>
        <v>0</v>
      </c>
      <c r="J200" s="73">
        <f t="shared" si="58"/>
        <v>0</v>
      </c>
      <c r="K200" s="73">
        <f t="shared" si="47"/>
        <v>0</v>
      </c>
      <c r="L200" s="73">
        <f t="shared" si="48"/>
        <v>0</v>
      </c>
      <c r="M200" s="73">
        <f>SUM(J$97:J200)</f>
        <v>0</v>
      </c>
      <c r="N200" s="73">
        <f>SUM(J$6:J200)</f>
        <v>0</v>
      </c>
      <c r="P200" s="73">
        <f t="shared" si="49"/>
        <v>0</v>
      </c>
      <c r="Q200" s="73">
        <f t="shared" si="50"/>
        <v>0</v>
      </c>
      <c r="R200" s="73">
        <f t="shared" si="51"/>
        <v>0</v>
      </c>
      <c r="S200" s="71">
        <f t="shared" si="52"/>
        <v>0</v>
      </c>
      <c r="T200" s="71">
        <f t="shared" si="53"/>
        <v>0</v>
      </c>
      <c r="U200" s="71">
        <f t="shared" si="54"/>
        <v>0</v>
      </c>
      <c r="V200" s="71">
        <f t="shared" si="55"/>
        <v>0</v>
      </c>
      <c r="W200" s="71">
        <f t="shared" si="56"/>
        <v>0</v>
      </c>
    </row>
    <row r="201" spans="1:23" hidden="1">
      <c r="A201" s="63">
        <f t="shared" si="57"/>
        <v>37087</v>
      </c>
      <c r="B201" s="65" t="str">
        <f>INDEX('Master Data'!$A$2:$B$8,MATCH(WEEKDAY('SC Total Gas'!A201,3),'Master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6"/>
        <v>0</v>
      </c>
      <c r="J201" s="73">
        <f t="shared" si="58"/>
        <v>0</v>
      </c>
      <c r="K201" s="73">
        <f t="shared" si="47"/>
        <v>0</v>
      </c>
      <c r="L201" s="73">
        <f t="shared" si="48"/>
        <v>0</v>
      </c>
      <c r="M201" s="73">
        <f>SUM(J$97:J201)</f>
        <v>0</v>
      </c>
      <c r="N201" s="73">
        <f>SUM(J$6:J201)</f>
        <v>0</v>
      </c>
      <c r="P201" s="73">
        <f t="shared" si="49"/>
        <v>0</v>
      </c>
      <c r="Q201" s="73">
        <f t="shared" si="50"/>
        <v>0</v>
      </c>
      <c r="R201" s="73">
        <f t="shared" si="51"/>
        <v>0</v>
      </c>
      <c r="S201" s="71">
        <f t="shared" si="52"/>
        <v>0</v>
      </c>
      <c r="T201" s="71">
        <f t="shared" si="53"/>
        <v>0</v>
      </c>
      <c r="U201" s="71">
        <f t="shared" si="54"/>
        <v>0</v>
      </c>
      <c r="V201" s="71">
        <f t="shared" si="55"/>
        <v>0</v>
      </c>
      <c r="W201" s="71">
        <f t="shared" si="56"/>
        <v>0</v>
      </c>
    </row>
    <row r="202" spans="1:23" hidden="1">
      <c r="A202" s="63">
        <f t="shared" si="57"/>
        <v>37088</v>
      </c>
      <c r="B202" s="65" t="str">
        <f>INDEX('Master Data'!$A$2:$B$8,MATCH(WEEKDAY('SC Total Gas'!A202,3),'Master Data'!$A$2:$A$8,0),2)</f>
        <v>M</v>
      </c>
      <c r="D202" s="73">
        <v>0</v>
      </c>
      <c r="E202" s="73">
        <v>4274186.9576104498</v>
      </c>
      <c r="F202" s="73">
        <v>0</v>
      </c>
      <c r="G202" s="73">
        <v>0</v>
      </c>
      <c r="I202" s="73">
        <f t="shared" si="46"/>
        <v>0</v>
      </c>
      <c r="J202" s="73">
        <f t="shared" si="58"/>
        <v>0</v>
      </c>
      <c r="K202" s="73">
        <f t="shared" si="47"/>
        <v>0</v>
      </c>
      <c r="L202" s="73">
        <f t="shared" si="48"/>
        <v>0</v>
      </c>
      <c r="M202" s="73">
        <f>SUM(J$97:J202)</f>
        <v>0</v>
      </c>
      <c r="N202" s="73">
        <f>SUM(J$6:J202)</f>
        <v>0</v>
      </c>
      <c r="P202" s="73">
        <f t="shared" si="49"/>
        <v>0</v>
      </c>
      <c r="Q202" s="73">
        <f t="shared" si="50"/>
        <v>4.2741869576104499</v>
      </c>
      <c r="R202" s="73">
        <f t="shared" si="51"/>
        <v>0</v>
      </c>
      <c r="S202" s="71">
        <f t="shared" si="52"/>
        <v>0</v>
      </c>
      <c r="T202" s="71">
        <f t="shared" si="53"/>
        <v>0</v>
      </c>
      <c r="U202" s="71">
        <f t="shared" si="54"/>
        <v>0</v>
      </c>
      <c r="V202" s="71">
        <f t="shared" si="55"/>
        <v>0</v>
      </c>
      <c r="W202" s="71">
        <f t="shared" si="56"/>
        <v>0</v>
      </c>
    </row>
    <row r="203" spans="1:23" hidden="1">
      <c r="A203" s="63">
        <f t="shared" si="57"/>
        <v>37089</v>
      </c>
      <c r="B203" s="65" t="str">
        <f>INDEX('Master Data'!$A$2:$B$8,MATCH(WEEKDAY('SC Total Gas'!A203,3),'Master Data'!$A$2:$A$8,0),2)</f>
        <v>T</v>
      </c>
      <c r="D203" s="73">
        <v>0</v>
      </c>
      <c r="E203" s="73">
        <v>4275272.2484914912</v>
      </c>
      <c r="F203" s="73">
        <v>0</v>
      </c>
      <c r="G203" s="73">
        <v>0</v>
      </c>
      <c r="I203" s="73">
        <f t="shared" si="46"/>
        <v>0</v>
      </c>
      <c r="J203" s="73">
        <f t="shared" si="58"/>
        <v>0</v>
      </c>
      <c r="K203" s="73">
        <f t="shared" si="47"/>
        <v>0</v>
      </c>
      <c r="L203" s="73">
        <f t="shared" si="48"/>
        <v>0</v>
      </c>
      <c r="M203" s="73">
        <f>SUM(J$97:J203)</f>
        <v>0</v>
      </c>
      <c r="N203" s="73">
        <f>SUM(J$6:J203)</f>
        <v>0</v>
      </c>
      <c r="P203" s="73">
        <f t="shared" si="49"/>
        <v>0</v>
      </c>
      <c r="Q203" s="73">
        <f t="shared" si="50"/>
        <v>4.2752722484914916</v>
      </c>
      <c r="R203" s="73">
        <f t="shared" si="51"/>
        <v>0</v>
      </c>
      <c r="S203" s="71">
        <f t="shared" si="52"/>
        <v>0</v>
      </c>
      <c r="T203" s="71">
        <f t="shared" si="53"/>
        <v>0</v>
      </c>
      <c r="U203" s="71">
        <f t="shared" si="54"/>
        <v>0</v>
      </c>
      <c r="V203" s="71">
        <f t="shared" si="55"/>
        <v>0</v>
      </c>
      <c r="W203" s="71">
        <f t="shared" si="56"/>
        <v>0</v>
      </c>
    </row>
    <row r="204" spans="1:23" hidden="1">
      <c r="A204" s="63">
        <f t="shared" si="57"/>
        <v>37090</v>
      </c>
      <c r="B204" s="65" t="str">
        <f>INDEX('Master Data'!$A$2:$B$8,MATCH(WEEKDAY('SC Total Gas'!A204,3),'Master Data'!$A$2:$A$8,0),2)</f>
        <v>W</v>
      </c>
      <c r="D204" s="73">
        <v>0</v>
      </c>
      <c r="E204" s="73">
        <v>4296655.1544232983</v>
      </c>
      <c r="F204" s="73">
        <v>0</v>
      </c>
      <c r="G204" s="73">
        <v>0</v>
      </c>
      <c r="I204" s="73">
        <f t="shared" si="46"/>
        <v>0</v>
      </c>
      <c r="J204" s="73">
        <f t="shared" si="58"/>
        <v>0</v>
      </c>
      <c r="K204" s="73">
        <f t="shared" si="47"/>
        <v>0</v>
      </c>
      <c r="L204" s="73">
        <f t="shared" si="48"/>
        <v>0</v>
      </c>
      <c r="M204" s="73">
        <f>SUM(J$97:J204)</f>
        <v>0</v>
      </c>
      <c r="N204" s="73">
        <f>SUM(J$6:J204)</f>
        <v>0</v>
      </c>
      <c r="P204" s="73">
        <f t="shared" si="49"/>
        <v>0</v>
      </c>
      <c r="Q204" s="73">
        <f t="shared" si="50"/>
        <v>4.2966551544232985</v>
      </c>
      <c r="R204" s="73">
        <f t="shared" si="51"/>
        <v>0</v>
      </c>
      <c r="S204" s="71">
        <f t="shared" si="52"/>
        <v>0</v>
      </c>
      <c r="T204" s="71">
        <f t="shared" si="53"/>
        <v>0</v>
      </c>
      <c r="U204" s="71">
        <f t="shared" si="54"/>
        <v>0</v>
      </c>
      <c r="V204" s="71">
        <f t="shared" si="55"/>
        <v>0</v>
      </c>
      <c r="W204" s="71">
        <f t="shared" si="56"/>
        <v>0</v>
      </c>
    </row>
    <row r="205" spans="1:23" hidden="1">
      <c r="A205" s="63">
        <f t="shared" si="57"/>
        <v>37091</v>
      </c>
      <c r="B205" s="65" t="str">
        <f>INDEX('Master Data'!$A$2:$B$8,MATCH(WEEKDAY('SC Total Gas'!A205,3),'Master Data'!$A$2:$A$8,0),2)</f>
        <v>Th</v>
      </c>
      <c r="D205" s="73">
        <v>0</v>
      </c>
      <c r="E205" s="73">
        <v>4294107.5512413131</v>
      </c>
      <c r="F205" s="73">
        <v>0</v>
      </c>
      <c r="G205" s="73">
        <v>0</v>
      </c>
      <c r="I205" s="73">
        <f t="shared" si="46"/>
        <v>0</v>
      </c>
      <c r="J205" s="73">
        <f t="shared" si="58"/>
        <v>0</v>
      </c>
      <c r="K205" s="73">
        <f t="shared" si="47"/>
        <v>0</v>
      </c>
      <c r="L205" s="73">
        <f t="shared" si="48"/>
        <v>0</v>
      </c>
      <c r="M205" s="73">
        <f>SUM(J$97:J205)</f>
        <v>0</v>
      </c>
      <c r="N205" s="73">
        <f>SUM(J$6:J205)</f>
        <v>0</v>
      </c>
      <c r="P205" s="73">
        <f t="shared" si="49"/>
        <v>0</v>
      </c>
      <c r="Q205" s="73">
        <f t="shared" si="50"/>
        <v>4.2941075512413134</v>
      </c>
      <c r="R205" s="73">
        <f t="shared" si="51"/>
        <v>0</v>
      </c>
      <c r="S205" s="71">
        <f t="shared" si="52"/>
        <v>0</v>
      </c>
      <c r="T205" s="71">
        <f t="shared" si="53"/>
        <v>0</v>
      </c>
      <c r="U205" s="71">
        <f t="shared" si="54"/>
        <v>0</v>
      </c>
      <c r="V205" s="71">
        <f t="shared" si="55"/>
        <v>0</v>
      </c>
      <c r="W205" s="71">
        <f t="shared" si="56"/>
        <v>0</v>
      </c>
    </row>
    <row r="206" spans="1:23" hidden="1">
      <c r="A206" s="63">
        <f t="shared" si="57"/>
        <v>37092</v>
      </c>
      <c r="B206" s="65" t="str">
        <f>INDEX('Master Data'!$A$2:$B$8,MATCH(WEEKDAY('SC Total Gas'!A206,3),'Master Data'!$A$2:$A$8,0),2)</f>
        <v>F</v>
      </c>
      <c r="D206" s="73">
        <v>0</v>
      </c>
      <c r="E206" s="73">
        <v>4294415.6084336238</v>
      </c>
      <c r="F206" s="73">
        <v>0</v>
      </c>
      <c r="G206" s="73">
        <v>0</v>
      </c>
      <c r="I206" s="73">
        <f t="shared" si="46"/>
        <v>0</v>
      </c>
      <c r="J206" s="73">
        <f t="shared" si="58"/>
        <v>0</v>
      </c>
      <c r="K206" s="73">
        <f t="shared" si="47"/>
        <v>0</v>
      </c>
      <c r="L206" s="73">
        <f t="shared" si="48"/>
        <v>0</v>
      </c>
      <c r="M206" s="73">
        <f>SUM(J$97:J206)</f>
        <v>0</v>
      </c>
      <c r="N206" s="73">
        <f>SUM(J$6:J206)</f>
        <v>0</v>
      </c>
      <c r="P206" s="73">
        <f t="shared" si="49"/>
        <v>0</v>
      </c>
      <c r="Q206" s="73">
        <f t="shared" si="50"/>
        <v>4.2944156084336234</v>
      </c>
      <c r="R206" s="73">
        <f t="shared" si="51"/>
        <v>0</v>
      </c>
      <c r="S206" s="71">
        <f t="shared" si="52"/>
        <v>0</v>
      </c>
      <c r="T206" s="71">
        <f t="shared" si="53"/>
        <v>0</v>
      </c>
      <c r="U206" s="71">
        <f t="shared" si="54"/>
        <v>0</v>
      </c>
      <c r="V206" s="71">
        <f t="shared" si="55"/>
        <v>0</v>
      </c>
      <c r="W206" s="71">
        <f t="shared" si="56"/>
        <v>0</v>
      </c>
    </row>
    <row r="207" spans="1:23" hidden="1">
      <c r="A207" s="63">
        <f t="shared" si="57"/>
        <v>37093</v>
      </c>
      <c r="B207" s="65" t="str">
        <f>INDEX('Master Data'!$A$2:$B$8,MATCH(WEEKDAY('SC Total Gas'!A207,3),'Master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6"/>
        <v>0</v>
      </c>
      <c r="J207" s="73">
        <f t="shared" si="58"/>
        <v>0</v>
      </c>
      <c r="K207" s="73">
        <f t="shared" si="47"/>
        <v>0</v>
      </c>
      <c r="L207" s="73">
        <f t="shared" si="48"/>
        <v>0</v>
      </c>
      <c r="M207" s="73">
        <f>SUM(J$97:J207)</f>
        <v>0</v>
      </c>
      <c r="N207" s="73">
        <f>SUM(J$6:J207)</f>
        <v>0</v>
      </c>
      <c r="P207" s="73">
        <f t="shared" si="49"/>
        <v>0</v>
      </c>
      <c r="Q207" s="73">
        <f t="shared" si="50"/>
        <v>0</v>
      </c>
      <c r="R207" s="73">
        <f t="shared" si="51"/>
        <v>0</v>
      </c>
      <c r="S207" s="71">
        <f t="shared" si="52"/>
        <v>0</v>
      </c>
      <c r="T207" s="71">
        <f t="shared" si="53"/>
        <v>0</v>
      </c>
      <c r="U207" s="71">
        <f t="shared" si="54"/>
        <v>0</v>
      </c>
      <c r="V207" s="71">
        <f t="shared" si="55"/>
        <v>0</v>
      </c>
      <c r="W207" s="71">
        <f t="shared" si="56"/>
        <v>0</v>
      </c>
    </row>
    <row r="208" spans="1:23" hidden="1">
      <c r="A208" s="63">
        <f t="shared" si="57"/>
        <v>37094</v>
      </c>
      <c r="B208" s="65" t="str">
        <f>INDEX('Master Data'!$A$2:$B$8,MATCH(WEEKDAY('SC Total Gas'!A208,3),'Master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6"/>
        <v>0</v>
      </c>
      <c r="J208" s="73">
        <f t="shared" si="58"/>
        <v>0</v>
      </c>
      <c r="K208" s="73">
        <f t="shared" si="47"/>
        <v>0</v>
      </c>
      <c r="L208" s="73">
        <f t="shared" si="48"/>
        <v>0</v>
      </c>
      <c r="M208" s="73">
        <f>SUM(J$97:J208)</f>
        <v>0</v>
      </c>
      <c r="N208" s="73">
        <f>SUM(J$6:J208)</f>
        <v>0</v>
      </c>
      <c r="P208" s="73">
        <f t="shared" si="49"/>
        <v>0</v>
      </c>
      <c r="Q208" s="73">
        <f t="shared" si="50"/>
        <v>0</v>
      </c>
      <c r="R208" s="73">
        <f t="shared" si="51"/>
        <v>0</v>
      </c>
      <c r="S208" s="71">
        <f t="shared" si="52"/>
        <v>0</v>
      </c>
      <c r="T208" s="71">
        <f t="shared" si="53"/>
        <v>0</v>
      </c>
      <c r="U208" s="71">
        <f t="shared" si="54"/>
        <v>0</v>
      </c>
      <c r="V208" s="71">
        <f t="shared" si="55"/>
        <v>0</v>
      </c>
      <c r="W208" s="71">
        <f t="shared" si="56"/>
        <v>0</v>
      </c>
    </row>
    <row r="209" spans="1:23" hidden="1">
      <c r="A209" s="63">
        <f t="shared" si="57"/>
        <v>37095</v>
      </c>
      <c r="B209" s="65" t="str">
        <f>INDEX('Master Data'!$A$2:$B$8,MATCH(WEEKDAY('SC Total Gas'!A209,3),'Master Data'!$A$2:$A$8,0),2)</f>
        <v>M</v>
      </c>
      <c r="D209" s="73">
        <v>0</v>
      </c>
      <c r="E209" s="73">
        <v>4297653.8247325281</v>
      </c>
      <c r="F209" s="73">
        <v>0</v>
      </c>
      <c r="G209" s="73">
        <v>0</v>
      </c>
      <c r="I209" s="73">
        <f t="shared" si="46"/>
        <v>0</v>
      </c>
      <c r="J209" s="73">
        <f t="shared" si="58"/>
        <v>0</v>
      </c>
      <c r="K209" s="73">
        <f t="shared" si="47"/>
        <v>0</v>
      </c>
      <c r="L209" s="73">
        <f t="shared" si="48"/>
        <v>0</v>
      </c>
      <c r="M209" s="73">
        <f>SUM(J$97:J209)</f>
        <v>0</v>
      </c>
      <c r="N209" s="73">
        <f>SUM(J$6:J209)</f>
        <v>0</v>
      </c>
      <c r="P209" s="73">
        <f t="shared" si="49"/>
        <v>0</v>
      </c>
      <c r="Q209" s="73">
        <f t="shared" si="50"/>
        <v>4.297653824732528</v>
      </c>
      <c r="R209" s="73">
        <f t="shared" si="51"/>
        <v>0</v>
      </c>
      <c r="S209" s="71">
        <f t="shared" si="52"/>
        <v>0</v>
      </c>
      <c r="T209" s="71">
        <f t="shared" si="53"/>
        <v>0</v>
      </c>
      <c r="U209" s="71">
        <f t="shared" si="54"/>
        <v>0</v>
      </c>
      <c r="V209" s="71">
        <f t="shared" si="55"/>
        <v>0</v>
      </c>
      <c r="W209" s="71">
        <f t="shared" si="56"/>
        <v>0</v>
      </c>
    </row>
    <row r="210" spans="1:23" hidden="1">
      <c r="A210" s="63">
        <f t="shared" si="57"/>
        <v>37096</v>
      </c>
      <c r="B210" s="65" t="str">
        <f>INDEX('Master Data'!$A$2:$B$8,MATCH(WEEKDAY('SC Total Gas'!A210,3),'Master Data'!$A$2:$A$8,0),2)</f>
        <v>T</v>
      </c>
      <c r="D210" s="73">
        <v>0</v>
      </c>
      <c r="E210" s="73">
        <v>4301463.1657938538</v>
      </c>
      <c r="F210" s="73">
        <v>0</v>
      </c>
      <c r="G210" s="73">
        <v>0</v>
      </c>
      <c r="I210" s="73">
        <f t="shared" si="46"/>
        <v>0</v>
      </c>
      <c r="J210" s="73">
        <f t="shared" si="58"/>
        <v>0</v>
      </c>
      <c r="K210" s="73">
        <f t="shared" si="47"/>
        <v>0</v>
      </c>
      <c r="L210" s="73">
        <f t="shared" si="48"/>
        <v>0</v>
      </c>
      <c r="M210" s="73">
        <f>SUM(J$97:J210)</f>
        <v>0</v>
      </c>
      <c r="N210" s="73">
        <f>SUM(J$6:J210)</f>
        <v>0</v>
      </c>
      <c r="P210" s="73">
        <f t="shared" si="49"/>
        <v>0</v>
      </c>
      <c r="Q210" s="73">
        <f t="shared" si="50"/>
        <v>4.3014631657938542</v>
      </c>
      <c r="R210" s="73">
        <f t="shared" si="51"/>
        <v>0</v>
      </c>
      <c r="S210" s="71">
        <f t="shared" si="52"/>
        <v>0</v>
      </c>
      <c r="T210" s="71">
        <f t="shared" si="53"/>
        <v>0</v>
      </c>
      <c r="U210" s="71">
        <f t="shared" si="54"/>
        <v>0</v>
      </c>
      <c r="V210" s="71">
        <f t="shared" si="55"/>
        <v>0</v>
      </c>
      <c r="W210" s="71">
        <f t="shared" si="56"/>
        <v>0</v>
      </c>
    </row>
    <row r="211" spans="1:23" hidden="1">
      <c r="A211" s="63">
        <f t="shared" si="57"/>
        <v>37097</v>
      </c>
      <c r="B211" s="65" t="str">
        <f>INDEX('Master Data'!$A$2:$B$8,MATCH(WEEKDAY('SC Total Gas'!A211,3),'Master Data'!$A$2:$A$8,0),2)</f>
        <v>W</v>
      </c>
      <c r="D211" s="73">
        <v>0</v>
      </c>
      <c r="E211" s="73">
        <v>4299219.2265401548</v>
      </c>
      <c r="F211" s="73">
        <v>0</v>
      </c>
      <c r="G211" s="73">
        <v>0</v>
      </c>
      <c r="I211" s="73">
        <f t="shared" si="46"/>
        <v>0</v>
      </c>
      <c r="J211" s="73">
        <f t="shared" si="58"/>
        <v>0</v>
      </c>
      <c r="K211" s="73">
        <f t="shared" si="47"/>
        <v>0</v>
      </c>
      <c r="L211" s="73">
        <f t="shared" si="48"/>
        <v>0</v>
      </c>
      <c r="M211" s="73">
        <f>SUM(J$97:J211)</f>
        <v>0</v>
      </c>
      <c r="N211" s="73">
        <f>SUM(J$6:J211)</f>
        <v>0</v>
      </c>
      <c r="P211" s="73">
        <f t="shared" si="49"/>
        <v>0</v>
      </c>
      <c r="Q211" s="73">
        <f t="shared" si="50"/>
        <v>4.2992192265401545</v>
      </c>
      <c r="R211" s="73">
        <f t="shared" si="51"/>
        <v>0</v>
      </c>
      <c r="S211" s="71">
        <f t="shared" si="52"/>
        <v>0</v>
      </c>
      <c r="T211" s="71">
        <f t="shared" si="53"/>
        <v>0</v>
      </c>
      <c r="U211" s="71">
        <f t="shared" si="54"/>
        <v>0</v>
      </c>
      <c r="V211" s="71">
        <f t="shared" si="55"/>
        <v>0</v>
      </c>
      <c r="W211" s="71">
        <f t="shared" si="56"/>
        <v>0</v>
      </c>
    </row>
    <row r="212" spans="1:23" hidden="1">
      <c r="A212" s="63">
        <f t="shared" si="57"/>
        <v>37098</v>
      </c>
      <c r="B212" s="65" t="str">
        <f>INDEX('Master Data'!$A$2:$B$8,MATCH(WEEKDAY('SC Total Gas'!A212,3),'Master Data'!$A$2:$A$8,0),2)</f>
        <v>Th</v>
      </c>
      <c r="D212" s="73">
        <v>0</v>
      </c>
      <c r="E212" s="73">
        <v>4302901.0589859132</v>
      </c>
      <c r="F212" s="73">
        <v>0</v>
      </c>
      <c r="G212" s="73">
        <v>0</v>
      </c>
      <c r="I212" s="73">
        <f t="shared" si="46"/>
        <v>0</v>
      </c>
      <c r="J212" s="73">
        <f t="shared" si="58"/>
        <v>0</v>
      </c>
      <c r="K212" s="73">
        <f t="shared" si="47"/>
        <v>0</v>
      </c>
      <c r="L212" s="73">
        <f t="shared" si="48"/>
        <v>0</v>
      </c>
      <c r="M212" s="73">
        <f>SUM(J$97:J212)</f>
        <v>0</v>
      </c>
      <c r="N212" s="73">
        <f>SUM(J$6:J212)</f>
        <v>0</v>
      </c>
      <c r="P212" s="73">
        <f t="shared" si="49"/>
        <v>0</v>
      </c>
      <c r="Q212" s="73">
        <f t="shared" si="50"/>
        <v>4.3029010589859134</v>
      </c>
      <c r="R212" s="73">
        <f t="shared" si="51"/>
        <v>0</v>
      </c>
      <c r="S212" s="71">
        <f t="shared" si="52"/>
        <v>0</v>
      </c>
      <c r="T212" s="71">
        <f t="shared" si="53"/>
        <v>0</v>
      </c>
      <c r="U212" s="71">
        <f t="shared" si="54"/>
        <v>0</v>
      </c>
      <c r="V212" s="71">
        <f t="shared" si="55"/>
        <v>0</v>
      </c>
      <c r="W212" s="71">
        <f t="shared" si="56"/>
        <v>0</v>
      </c>
    </row>
    <row r="213" spans="1:23" hidden="1">
      <c r="A213" s="63">
        <f t="shared" si="57"/>
        <v>37099</v>
      </c>
      <c r="B213" s="65" t="str">
        <f>INDEX('Master Data'!$A$2:$B$8,MATCH(WEEKDAY('SC Total Gas'!A213,3),'Master Data'!$A$2:$A$8,0),2)</f>
        <v>F</v>
      </c>
      <c r="D213" s="73">
        <v>0</v>
      </c>
      <c r="E213" s="73">
        <v>4315801.1893911716</v>
      </c>
      <c r="F213" s="73">
        <v>0</v>
      </c>
      <c r="G213" s="73">
        <v>0</v>
      </c>
      <c r="I213" s="73">
        <f t="shared" si="46"/>
        <v>0</v>
      </c>
      <c r="J213" s="73">
        <f t="shared" si="58"/>
        <v>0</v>
      </c>
      <c r="K213" s="73">
        <f t="shared" si="47"/>
        <v>0</v>
      </c>
      <c r="L213" s="73">
        <f t="shared" si="48"/>
        <v>0</v>
      </c>
      <c r="M213" s="73">
        <f>SUM(J$97:J213)</f>
        <v>0</v>
      </c>
      <c r="N213" s="73">
        <f>SUM(J$6:J213)</f>
        <v>0</v>
      </c>
      <c r="P213" s="73">
        <f t="shared" si="49"/>
        <v>0</v>
      </c>
      <c r="Q213" s="73">
        <f t="shared" si="50"/>
        <v>4.3158011893911716</v>
      </c>
      <c r="R213" s="73">
        <f t="shared" si="51"/>
        <v>0</v>
      </c>
      <c r="S213" s="71">
        <f t="shared" si="52"/>
        <v>0</v>
      </c>
      <c r="T213" s="71">
        <f t="shared" si="53"/>
        <v>0</v>
      </c>
      <c r="U213" s="71">
        <f t="shared" si="54"/>
        <v>0</v>
      </c>
      <c r="V213" s="71">
        <f t="shared" si="55"/>
        <v>0</v>
      </c>
      <c r="W213" s="71">
        <f t="shared" si="56"/>
        <v>0</v>
      </c>
    </row>
    <row r="214" spans="1:23" hidden="1">
      <c r="A214" s="63">
        <f t="shared" si="57"/>
        <v>37100</v>
      </c>
      <c r="B214" s="65" t="str">
        <f>INDEX('Master Data'!$A$2:$B$8,MATCH(WEEKDAY('SC Total Gas'!A214,3),'Master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6"/>
        <v>0</v>
      </c>
      <c r="J214" s="73">
        <f t="shared" si="58"/>
        <v>0</v>
      </c>
      <c r="K214" s="73">
        <f t="shared" si="47"/>
        <v>0</v>
      </c>
      <c r="L214" s="73">
        <f t="shared" si="48"/>
        <v>0</v>
      </c>
      <c r="M214" s="73">
        <f>SUM(J$97:J214)</f>
        <v>0</v>
      </c>
      <c r="N214" s="73">
        <f>SUM(J$6:J214)</f>
        <v>0</v>
      </c>
      <c r="P214" s="73">
        <f t="shared" si="49"/>
        <v>0</v>
      </c>
      <c r="Q214" s="73">
        <f t="shared" si="50"/>
        <v>0</v>
      </c>
      <c r="R214" s="73">
        <f t="shared" si="51"/>
        <v>0</v>
      </c>
      <c r="S214" s="71">
        <f t="shared" si="52"/>
        <v>0</v>
      </c>
      <c r="T214" s="71">
        <f t="shared" si="53"/>
        <v>0</v>
      </c>
      <c r="U214" s="71">
        <f t="shared" si="54"/>
        <v>0</v>
      </c>
      <c r="V214" s="71">
        <f t="shared" si="55"/>
        <v>0</v>
      </c>
      <c r="W214" s="71">
        <f t="shared" si="56"/>
        <v>0</v>
      </c>
    </row>
    <row r="215" spans="1:23" hidden="1">
      <c r="A215" s="63">
        <f t="shared" si="57"/>
        <v>37101</v>
      </c>
      <c r="B215" s="65" t="str">
        <f>INDEX('Master Data'!$A$2:$B$8,MATCH(WEEKDAY('SC Total Gas'!A215,3),'Master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6"/>
        <v>0</v>
      </c>
      <c r="J215" s="73">
        <f t="shared" si="58"/>
        <v>0</v>
      </c>
      <c r="K215" s="73">
        <f t="shared" si="47"/>
        <v>0</v>
      </c>
      <c r="L215" s="73">
        <f t="shared" si="48"/>
        <v>0</v>
      </c>
      <c r="M215" s="73">
        <f>SUM(J$97:J215)</f>
        <v>0</v>
      </c>
      <c r="N215" s="73">
        <f>SUM(J$6:J215)</f>
        <v>0</v>
      </c>
      <c r="P215" s="73">
        <f t="shared" si="49"/>
        <v>0</v>
      </c>
      <c r="Q215" s="73">
        <f t="shared" si="50"/>
        <v>0</v>
      </c>
      <c r="R215" s="73">
        <f t="shared" si="51"/>
        <v>0</v>
      </c>
      <c r="S215" s="71">
        <f t="shared" si="52"/>
        <v>0</v>
      </c>
      <c r="T215" s="71">
        <f t="shared" si="53"/>
        <v>0</v>
      </c>
      <c r="U215" s="71">
        <f t="shared" si="54"/>
        <v>0</v>
      </c>
      <c r="V215" s="71">
        <f t="shared" si="55"/>
        <v>0</v>
      </c>
      <c r="W215" s="71">
        <f t="shared" si="56"/>
        <v>0</v>
      </c>
    </row>
    <row r="216" spans="1:23" hidden="1">
      <c r="A216" s="63">
        <f t="shared" si="57"/>
        <v>37102</v>
      </c>
      <c r="B216" s="65" t="str">
        <f>INDEX('Master Data'!$A$2:$B$8,MATCH(WEEKDAY('SC Total Gas'!A216,3),'Master Data'!$A$2:$A$8,0),2)</f>
        <v>M</v>
      </c>
      <c r="D216" s="73">
        <v>0</v>
      </c>
      <c r="E216" s="73">
        <v>4319891.4419717826</v>
      </c>
      <c r="F216" s="73">
        <v>0</v>
      </c>
      <c r="G216" s="73">
        <v>0</v>
      </c>
      <c r="I216" s="73">
        <f t="shared" si="46"/>
        <v>0</v>
      </c>
      <c r="J216" s="73">
        <f t="shared" si="58"/>
        <v>0</v>
      </c>
      <c r="K216" s="73">
        <f t="shared" si="47"/>
        <v>0</v>
      </c>
      <c r="L216" s="73">
        <f t="shared" si="48"/>
        <v>0</v>
      </c>
      <c r="M216" s="73">
        <f>SUM(J$97:J216)</f>
        <v>0</v>
      </c>
      <c r="N216" s="73">
        <f>SUM(J$6:J216)</f>
        <v>0</v>
      </c>
      <c r="P216" s="73">
        <f t="shared" si="49"/>
        <v>0</v>
      </c>
      <c r="Q216" s="73">
        <f t="shared" si="50"/>
        <v>4.3198914419717829</v>
      </c>
      <c r="R216" s="73">
        <f t="shared" si="51"/>
        <v>0</v>
      </c>
      <c r="S216" s="71">
        <f t="shared" si="52"/>
        <v>0</v>
      </c>
      <c r="T216" s="71">
        <f t="shared" si="53"/>
        <v>0</v>
      </c>
      <c r="U216" s="71">
        <f t="shared" si="54"/>
        <v>0</v>
      </c>
      <c r="V216" s="71">
        <f t="shared" si="55"/>
        <v>0</v>
      </c>
      <c r="W216" s="71">
        <f t="shared" si="56"/>
        <v>0</v>
      </c>
    </row>
    <row r="217" spans="1:23">
      <c r="A217" s="63">
        <f t="shared" si="57"/>
        <v>37103</v>
      </c>
      <c r="B217" s="65" t="str">
        <f>INDEX('Master Data'!$A$2:$B$8,MATCH(WEEKDAY('SC Total Gas'!A217,3),'Master Data'!$A$2:$A$8,0),2)</f>
        <v>T</v>
      </c>
      <c r="D217" s="73">
        <v>0</v>
      </c>
      <c r="E217" s="73">
        <v>4329089.6191657158</v>
      </c>
      <c r="F217" s="73">
        <v>0</v>
      </c>
      <c r="G217" s="73">
        <v>0</v>
      </c>
      <c r="I217" s="73">
        <f t="shared" si="46"/>
        <v>0</v>
      </c>
      <c r="J217" s="73">
        <f t="shared" si="58"/>
        <v>0</v>
      </c>
      <c r="K217" s="73">
        <f t="shared" si="47"/>
        <v>0</v>
      </c>
      <c r="L217" s="73">
        <f t="shared" si="48"/>
        <v>0</v>
      </c>
      <c r="M217" s="73">
        <f>SUM(J$97:J217)</f>
        <v>0</v>
      </c>
      <c r="N217" s="73">
        <f>SUM(J$6:J217)</f>
        <v>0</v>
      </c>
      <c r="P217" s="73">
        <f t="shared" si="49"/>
        <v>0</v>
      </c>
      <c r="Q217" s="73">
        <f t="shared" si="50"/>
        <v>4.3290896191657158</v>
      </c>
      <c r="R217" s="73">
        <f t="shared" si="51"/>
        <v>0</v>
      </c>
      <c r="S217" s="71">
        <f t="shared" si="52"/>
        <v>0</v>
      </c>
      <c r="T217" s="71">
        <f t="shared" si="53"/>
        <v>0</v>
      </c>
      <c r="U217" s="71">
        <f t="shared" si="54"/>
        <v>0</v>
      </c>
      <c r="V217" s="71">
        <f t="shared" si="55"/>
        <v>0</v>
      </c>
      <c r="W217" s="71">
        <f t="shared" si="56"/>
        <v>0</v>
      </c>
    </row>
    <row r="218" spans="1:23" hidden="1">
      <c r="A218" s="63">
        <f t="shared" si="57"/>
        <v>37104</v>
      </c>
      <c r="B218" s="65" t="str">
        <f>INDEX('Master Data'!$A$2:$B$8,MATCH(WEEKDAY('SC Total Gas'!A218,3),'Master Data'!$A$2:$A$8,0),2)</f>
        <v>W</v>
      </c>
      <c r="D218" s="73">
        <v>0</v>
      </c>
      <c r="E218" s="73">
        <v>4326176.3286242029</v>
      </c>
      <c r="F218" s="73">
        <v>0</v>
      </c>
      <c r="G218" s="73">
        <v>0</v>
      </c>
      <c r="I218" s="73">
        <f t="shared" si="46"/>
        <v>0</v>
      </c>
      <c r="J218" s="73">
        <f t="shared" si="58"/>
        <v>0</v>
      </c>
      <c r="K218" s="73">
        <f t="shared" si="47"/>
        <v>0</v>
      </c>
      <c r="L218" s="73">
        <f t="shared" si="48"/>
        <v>0</v>
      </c>
      <c r="M218" s="73">
        <f>SUM(J$97:J218)</f>
        <v>0</v>
      </c>
      <c r="N218" s="73">
        <f>SUM(J$6:J218)</f>
        <v>0</v>
      </c>
      <c r="P218" s="73">
        <f t="shared" si="49"/>
        <v>0</v>
      </c>
      <c r="Q218" s="73">
        <f t="shared" si="50"/>
        <v>4.3261763286242028</v>
      </c>
      <c r="R218" s="73">
        <f t="shared" si="51"/>
        <v>0</v>
      </c>
      <c r="S218" s="71">
        <f t="shared" si="52"/>
        <v>0</v>
      </c>
      <c r="T218" s="71">
        <f t="shared" si="53"/>
        <v>0</v>
      </c>
      <c r="U218" s="71">
        <f t="shared" si="54"/>
        <v>0</v>
      </c>
      <c r="V218" s="71">
        <f t="shared" si="55"/>
        <v>0</v>
      </c>
      <c r="W218" s="71">
        <f t="shared" si="56"/>
        <v>0</v>
      </c>
    </row>
    <row r="219" spans="1:23" hidden="1">
      <c r="A219" s="63">
        <f t="shared" si="57"/>
        <v>37105</v>
      </c>
      <c r="B219" s="65" t="str">
        <f>INDEX('Master Data'!$A$2:$B$8,MATCH(WEEKDAY('SC Total Gas'!A219,3),'Master Data'!$A$2:$A$8,0),2)</f>
        <v>Th</v>
      </c>
      <c r="D219" s="73">
        <v>0</v>
      </c>
      <c r="E219" s="73">
        <v>4314465.7855537478</v>
      </c>
      <c r="F219" s="73">
        <v>0</v>
      </c>
      <c r="G219" s="73">
        <v>0</v>
      </c>
      <c r="I219" s="73">
        <f t="shared" si="46"/>
        <v>0</v>
      </c>
      <c r="J219" s="73">
        <f t="shared" si="58"/>
        <v>0</v>
      </c>
      <c r="K219" s="73">
        <f t="shared" si="47"/>
        <v>0</v>
      </c>
      <c r="L219" s="73">
        <f t="shared" si="48"/>
        <v>0</v>
      </c>
      <c r="M219" s="73">
        <f>SUM(J$97:J219)</f>
        <v>0</v>
      </c>
      <c r="N219" s="73">
        <f>SUM(J$6:J219)</f>
        <v>0</v>
      </c>
      <c r="P219" s="73">
        <f t="shared" si="49"/>
        <v>0</v>
      </c>
      <c r="Q219" s="73">
        <f t="shared" si="50"/>
        <v>4.3144657855537476</v>
      </c>
      <c r="R219" s="73">
        <f t="shared" si="51"/>
        <v>0</v>
      </c>
      <c r="S219" s="71">
        <f t="shared" si="52"/>
        <v>0</v>
      </c>
      <c r="T219" s="71">
        <f t="shared" si="53"/>
        <v>0</v>
      </c>
      <c r="U219" s="71">
        <f t="shared" si="54"/>
        <v>0</v>
      </c>
      <c r="V219" s="71">
        <f t="shared" si="55"/>
        <v>0</v>
      </c>
      <c r="W219" s="71">
        <f t="shared" si="56"/>
        <v>0</v>
      </c>
    </row>
    <row r="220" spans="1:23" hidden="1">
      <c r="A220" s="63">
        <f t="shared" si="57"/>
        <v>37106</v>
      </c>
      <c r="B220" s="65" t="str">
        <f>INDEX('Master Data'!$A$2:$B$8,MATCH(WEEKDAY('SC Total Gas'!A220,3),'Master Data'!$A$2:$A$8,0),2)</f>
        <v>F</v>
      </c>
      <c r="D220" s="73">
        <v>0</v>
      </c>
      <c r="E220" s="73">
        <v>4312849.0329122422</v>
      </c>
      <c r="F220" s="73">
        <v>0</v>
      </c>
      <c r="G220" s="73">
        <v>0</v>
      </c>
      <c r="I220" s="73">
        <f t="shared" si="46"/>
        <v>0</v>
      </c>
      <c r="J220" s="73">
        <f t="shared" si="58"/>
        <v>0</v>
      </c>
      <c r="K220" s="73">
        <f t="shared" si="47"/>
        <v>0</v>
      </c>
      <c r="L220" s="73">
        <f t="shared" si="48"/>
        <v>0</v>
      </c>
      <c r="M220" s="73">
        <f>SUM(J$97:J220)</f>
        <v>0</v>
      </c>
      <c r="N220" s="73">
        <f>SUM(J$6:J220)</f>
        <v>0</v>
      </c>
      <c r="P220" s="73">
        <f t="shared" si="49"/>
        <v>0</v>
      </c>
      <c r="Q220" s="73">
        <f t="shared" si="50"/>
        <v>4.3128490329122426</v>
      </c>
      <c r="R220" s="73">
        <f t="shared" si="51"/>
        <v>0</v>
      </c>
      <c r="S220" s="71">
        <f t="shared" si="52"/>
        <v>0</v>
      </c>
      <c r="T220" s="71">
        <f t="shared" si="53"/>
        <v>0</v>
      </c>
      <c r="U220" s="71">
        <f t="shared" si="54"/>
        <v>0</v>
      </c>
      <c r="V220" s="71">
        <f t="shared" si="55"/>
        <v>0</v>
      </c>
      <c r="W220" s="71">
        <f t="shared" si="56"/>
        <v>0</v>
      </c>
    </row>
    <row r="221" spans="1:23" hidden="1">
      <c r="A221" s="63">
        <f t="shared" si="57"/>
        <v>37107</v>
      </c>
      <c r="B221" s="65" t="str">
        <f>INDEX('Master Data'!$A$2:$B$8,MATCH(WEEKDAY('SC Total Gas'!A221,3),'Master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6"/>
        <v>0</v>
      </c>
      <c r="J221" s="73">
        <f t="shared" si="58"/>
        <v>0</v>
      </c>
      <c r="K221" s="73">
        <f t="shared" si="47"/>
        <v>0</v>
      </c>
      <c r="L221" s="73">
        <f t="shared" si="48"/>
        <v>0</v>
      </c>
      <c r="M221" s="73">
        <f>SUM(J$97:J221)</f>
        <v>0</v>
      </c>
      <c r="N221" s="73">
        <f>SUM(J$6:J221)</f>
        <v>0</v>
      </c>
      <c r="P221" s="73">
        <f t="shared" si="49"/>
        <v>0</v>
      </c>
      <c r="Q221" s="73">
        <f t="shared" si="50"/>
        <v>0</v>
      </c>
      <c r="R221" s="73">
        <f t="shared" si="51"/>
        <v>0</v>
      </c>
      <c r="S221" s="71">
        <f t="shared" si="52"/>
        <v>0</v>
      </c>
      <c r="T221" s="71">
        <f t="shared" si="53"/>
        <v>0</v>
      </c>
      <c r="U221" s="71">
        <f t="shared" si="54"/>
        <v>0</v>
      </c>
      <c r="V221" s="71">
        <f t="shared" si="55"/>
        <v>0</v>
      </c>
      <c r="W221" s="71">
        <f t="shared" si="56"/>
        <v>0</v>
      </c>
    </row>
    <row r="222" spans="1:23" hidden="1">
      <c r="A222" s="63">
        <f t="shared" si="57"/>
        <v>37108</v>
      </c>
      <c r="B222" s="65" t="str">
        <f>INDEX('Master Data'!$A$2:$B$8,MATCH(WEEKDAY('SC Total Gas'!A222,3),'Master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6"/>
        <v>0</v>
      </c>
      <c r="J222" s="73">
        <f t="shared" si="58"/>
        <v>0</v>
      </c>
      <c r="K222" s="73">
        <f t="shared" si="47"/>
        <v>0</v>
      </c>
      <c r="L222" s="73">
        <f t="shared" si="48"/>
        <v>0</v>
      </c>
      <c r="M222" s="73">
        <f>SUM(J$97:J222)</f>
        <v>0</v>
      </c>
      <c r="N222" s="73">
        <f>SUM(J$6:J222)</f>
        <v>0</v>
      </c>
      <c r="P222" s="73">
        <f t="shared" si="49"/>
        <v>0</v>
      </c>
      <c r="Q222" s="73">
        <f t="shared" si="50"/>
        <v>0</v>
      </c>
      <c r="R222" s="73">
        <f t="shared" si="51"/>
        <v>0</v>
      </c>
      <c r="S222" s="71">
        <f t="shared" si="52"/>
        <v>0</v>
      </c>
      <c r="T222" s="71">
        <f t="shared" si="53"/>
        <v>0</v>
      </c>
      <c r="U222" s="71">
        <f t="shared" si="54"/>
        <v>0</v>
      </c>
      <c r="V222" s="71">
        <f t="shared" si="55"/>
        <v>0</v>
      </c>
      <c r="W222" s="71">
        <f t="shared" si="56"/>
        <v>0</v>
      </c>
    </row>
    <row r="223" spans="1:23" hidden="1">
      <c r="A223" s="63">
        <f t="shared" si="57"/>
        <v>37109</v>
      </c>
      <c r="B223" s="65" t="str">
        <f>INDEX('Master Data'!$A$2:$B$8,MATCH(WEEKDAY('SC Total Gas'!A223,3),'Master Data'!$A$2:$A$8,0),2)</f>
        <v>M</v>
      </c>
      <c r="D223" s="73">
        <v>0</v>
      </c>
      <c r="E223" s="73">
        <v>4317431.2955606487</v>
      </c>
      <c r="F223" s="73">
        <v>0</v>
      </c>
      <c r="G223" s="73">
        <v>0</v>
      </c>
      <c r="I223" s="73">
        <f t="shared" si="46"/>
        <v>0</v>
      </c>
      <c r="J223" s="73">
        <f t="shared" si="58"/>
        <v>0</v>
      </c>
      <c r="K223" s="73">
        <f t="shared" si="47"/>
        <v>0</v>
      </c>
      <c r="L223" s="73">
        <f t="shared" si="48"/>
        <v>0</v>
      </c>
      <c r="M223" s="73">
        <f>SUM(J$97:J223)</f>
        <v>0</v>
      </c>
      <c r="N223" s="73">
        <f>SUM(J$6:J223)</f>
        <v>0</v>
      </c>
      <c r="P223" s="73">
        <f t="shared" si="49"/>
        <v>0</v>
      </c>
      <c r="Q223" s="73">
        <f t="shared" si="50"/>
        <v>4.3174312955606489</v>
      </c>
      <c r="R223" s="73">
        <f t="shared" si="51"/>
        <v>0</v>
      </c>
      <c r="S223" s="71">
        <f t="shared" si="52"/>
        <v>0</v>
      </c>
      <c r="T223" s="71">
        <f t="shared" si="53"/>
        <v>0</v>
      </c>
      <c r="U223" s="71">
        <f t="shared" si="54"/>
        <v>0</v>
      </c>
      <c r="V223" s="71">
        <f t="shared" si="55"/>
        <v>0</v>
      </c>
      <c r="W223" s="71">
        <f t="shared" si="56"/>
        <v>0</v>
      </c>
    </row>
    <row r="224" spans="1:23" hidden="1">
      <c r="A224" s="63">
        <f t="shared" si="57"/>
        <v>37110</v>
      </c>
      <c r="B224" s="65" t="str">
        <f>INDEX('Master Data'!$A$2:$B$8,MATCH(WEEKDAY('SC Total Gas'!A224,3),'Master Data'!$A$2:$A$8,0),2)</f>
        <v>T</v>
      </c>
      <c r="D224" s="73">
        <v>0</v>
      </c>
      <c r="E224" s="73">
        <v>4317303.3087727856</v>
      </c>
      <c r="F224" s="73">
        <v>0</v>
      </c>
      <c r="G224" s="73">
        <v>0</v>
      </c>
      <c r="I224" s="73">
        <f t="shared" si="46"/>
        <v>0</v>
      </c>
      <c r="J224" s="73">
        <f t="shared" si="58"/>
        <v>0</v>
      </c>
      <c r="K224" s="73">
        <f t="shared" si="47"/>
        <v>0</v>
      </c>
      <c r="L224" s="73">
        <f t="shared" si="48"/>
        <v>0</v>
      </c>
      <c r="M224" s="73">
        <f>SUM(J$97:J224)</f>
        <v>0</v>
      </c>
      <c r="N224" s="73">
        <f>SUM(J$6:J224)</f>
        <v>0</v>
      </c>
      <c r="P224" s="73">
        <f t="shared" si="49"/>
        <v>0</v>
      </c>
      <c r="Q224" s="73">
        <f t="shared" si="50"/>
        <v>4.3173033087727859</v>
      </c>
      <c r="R224" s="73">
        <f t="shared" si="51"/>
        <v>0</v>
      </c>
      <c r="S224" s="71">
        <f t="shared" si="52"/>
        <v>0</v>
      </c>
      <c r="T224" s="71">
        <f t="shared" si="53"/>
        <v>0</v>
      </c>
      <c r="U224" s="71">
        <f t="shared" si="54"/>
        <v>0</v>
      </c>
      <c r="V224" s="71">
        <f t="shared" si="55"/>
        <v>0</v>
      </c>
      <c r="W224" s="71">
        <f t="shared" si="56"/>
        <v>0</v>
      </c>
    </row>
    <row r="225" spans="1:23" hidden="1">
      <c r="A225" s="63">
        <f t="shared" si="57"/>
        <v>37111</v>
      </c>
      <c r="B225" s="65" t="str">
        <f>INDEX('Master Data'!$A$2:$B$8,MATCH(WEEKDAY('SC Total Gas'!A225,3),'Master Data'!$A$2:$A$8,0),2)</f>
        <v>W</v>
      </c>
      <c r="D225" s="73">
        <v>0</v>
      </c>
      <c r="E225" s="73">
        <v>4332506.1699715452</v>
      </c>
      <c r="F225" s="73">
        <v>0</v>
      </c>
      <c r="G225" s="73">
        <v>0</v>
      </c>
      <c r="I225" s="73">
        <f t="shared" si="46"/>
        <v>0</v>
      </c>
      <c r="J225" s="73">
        <f t="shared" si="58"/>
        <v>0</v>
      </c>
      <c r="K225" s="73">
        <f t="shared" si="47"/>
        <v>0</v>
      </c>
      <c r="L225" s="73">
        <f t="shared" si="48"/>
        <v>0</v>
      </c>
      <c r="M225" s="73">
        <f>SUM(J$97:J225)</f>
        <v>0</v>
      </c>
      <c r="N225" s="73">
        <f>SUM(J$6:J225)</f>
        <v>0</v>
      </c>
      <c r="P225" s="73">
        <f t="shared" si="49"/>
        <v>0</v>
      </c>
      <c r="Q225" s="73">
        <f t="shared" si="50"/>
        <v>4.3325061699715448</v>
      </c>
      <c r="R225" s="73">
        <f t="shared" si="51"/>
        <v>0</v>
      </c>
      <c r="S225" s="71">
        <f t="shared" si="52"/>
        <v>0</v>
      </c>
      <c r="T225" s="71">
        <f t="shared" si="53"/>
        <v>0</v>
      </c>
      <c r="U225" s="71">
        <f t="shared" si="54"/>
        <v>0</v>
      </c>
      <c r="V225" s="71">
        <f t="shared" si="55"/>
        <v>0</v>
      </c>
      <c r="W225" s="71">
        <f t="shared" si="56"/>
        <v>0</v>
      </c>
    </row>
    <row r="226" spans="1:23" hidden="1">
      <c r="A226" s="63">
        <f t="shared" si="57"/>
        <v>37112</v>
      </c>
      <c r="B226" s="65" t="str">
        <f>INDEX('Master Data'!$A$2:$B$8,MATCH(WEEKDAY('SC Total Gas'!A226,3),'Master Data'!$A$2:$A$8,0),2)</f>
        <v>Th</v>
      </c>
      <c r="D226" s="73">
        <v>0</v>
      </c>
      <c r="E226" s="73">
        <v>4328044.0599749787</v>
      </c>
      <c r="F226" s="73">
        <v>0</v>
      </c>
      <c r="G226" s="73">
        <v>0</v>
      </c>
      <c r="I226" s="73">
        <f t="shared" si="46"/>
        <v>0</v>
      </c>
      <c r="J226" s="73">
        <f t="shared" si="58"/>
        <v>0</v>
      </c>
      <c r="K226" s="73">
        <f t="shared" si="47"/>
        <v>0</v>
      </c>
      <c r="L226" s="73">
        <f t="shared" si="48"/>
        <v>0</v>
      </c>
      <c r="M226" s="73">
        <f>SUM(J$97:J226)</f>
        <v>0</v>
      </c>
      <c r="N226" s="73">
        <f>SUM(J$6:J226)</f>
        <v>0</v>
      </c>
      <c r="P226" s="73">
        <f t="shared" si="49"/>
        <v>0</v>
      </c>
      <c r="Q226" s="73">
        <f t="shared" si="50"/>
        <v>4.328044059974979</v>
      </c>
      <c r="R226" s="73">
        <f t="shared" si="51"/>
        <v>0</v>
      </c>
      <c r="S226" s="71">
        <f t="shared" si="52"/>
        <v>0</v>
      </c>
      <c r="T226" s="71">
        <f t="shared" si="53"/>
        <v>0</v>
      </c>
      <c r="U226" s="71">
        <f t="shared" si="54"/>
        <v>0</v>
      </c>
      <c r="V226" s="71">
        <f t="shared" si="55"/>
        <v>0</v>
      </c>
      <c r="W226" s="71">
        <f t="shared" si="56"/>
        <v>0</v>
      </c>
    </row>
    <row r="227" spans="1:23" hidden="1">
      <c r="A227" s="63">
        <f t="shared" si="57"/>
        <v>37113</v>
      </c>
      <c r="B227" s="65" t="str">
        <f>INDEX('Master Data'!$A$2:$B$8,MATCH(WEEKDAY('SC Total Gas'!A227,3),'Master Data'!$A$2:$A$8,0),2)</f>
        <v>F</v>
      </c>
      <c r="D227" s="73">
        <v>0</v>
      </c>
      <c r="E227" s="73">
        <v>4329599.0348017998</v>
      </c>
      <c r="F227" s="73">
        <v>0</v>
      </c>
      <c r="G227" s="73">
        <v>0</v>
      </c>
      <c r="I227" s="73">
        <f t="shared" si="46"/>
        <v>0</v>
      </c>
      <c r="J227" s="73">
        <f t="shared" si="58"/>
        <v>0</v>
      </c>
      <c r="K227" s="73">
        <f t="shared" si="47"/>
        <v>0</v>
      </c>
      <c r="L227" s="73">
        <f t="shared" si="48"/>
        <v>0</v>
      </c>
      <c r="M227" s="73">
        <f>SUM(J$97:J227)</f>
        <v>0</v>
      </c>
      <c r="N227" s="73">
        <f>SUM(J$6:J227)</f>
        <v>0</v>
      </c>
      <c r="P227" s="73">
        <f t="shared" si="49"/>
        <v>0</v>
      </c>
      <c r="Q227" s="73">
        <f t="shared" si="50"/>
        <v>4.3295990348017996</v>
      </c>
      <c r="R227" s="73">
        <f t="shared" si="51"/>
        <v>0</v>
      </c>
      <c r="S227" s="71">
        <f t="shared" si="52"/>
        <v>0</v>
      </c>
      <c r="T227" s="71">
        <f t="shared" si="53"/>
        <v>0</v>
      </c>
      <c r="U227" s="71">
        <f t="shared" si="54"/>
        <v>0</v>
      </c>
      <c r="V227" s="71">
        <f t="shared" si="55"/>
        <v>0</v>
      </c>
      <c r="W227" s="71">
        <f t="shared" si="56"/>
        <v>0</v>
      </c>
    </row>
    <row r="228" spans="1:23" hidden="1">
      <c r="A228" s="63">
        <f t="shared" si="57"/>
        <v>37114</v>
      </c>
      <c r="B228" s="65" t="str">
        <f>INDEX('Master Data'!$A$2:$B$8,MATCH(WEEKDAY('SC Total Gas'!A228,3),'Master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6"/>
        <v>0</v>
      </c>
      <c r="J228" s="73">
        <f t="shared" si="58"/>
        <v>0</v>
      </c>
      <c r="K228" s="73">
        <f t="shared" si="47"/>
        <v>0</v>
      </c>
      <c r="L228" s="73">
        <f t="shared" si="48"/>
        <v>0</v>
      </c>
      <c r="M228" s="73">
        <f>SUM(J$97:J228)</f>
        <v>0</v>
      </c>
      <c r="N228" s="73">
        <f>SUM(J$6:J228)</f>
        <v>0</v>
      </c>
      <c r="P228" s="73">
        <f t="shared" si="49"/>
        <v>0</v>
      </c>
      <c r="Q228" s="73">
        <f t="shared" si="50"/>
        <v>0</v>
      </c>
      <c r="R228" s="73">
        <f t="shared" si="51"/>
        <v>0</v>
      </c>
      <c r="S228" s="71">
        <f t="shared" si="52"/>
        <v>0</v>
      </c>
      <c r="T228" s="71">
        <f t="shared" si="53"/>
        <v>0</v>
      </c>
      <c r="U228" s="71">
        <f t="shared" si="54"/>
        <v>0</v>
      </c>
      <c r="V228" s="71">
        <f t="shared" si="55"/>
        <v>0</v>
      </c>
      <c r="W228" s="71">
        <f t="shared" si="56"/>
        <v>0</v>
      </c>
    </row>
    <row r="229" spans="1:23" hidden="1">
      <c r="A229" s="63">
        <f t="shared" si="57"/>
        <v>37115</v>
      </c>
      <c r="B229" s="65" t="str">
        <f>INDEX('Master Data'!$A$2:$B$8,MATCH(WEEKDAY('SC Total Gas'!A229,3),'Master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46"/>
        <v>0</v>
      </c>
      <c r="J229" s="73">
        <f t="shared" si="58"/>
        <v>0</v>
      </c>
      <c r="K229" s="73">
        <f t="shared" si="47"/>
        <v>0</v>
      </c>
      <c r="L229" s="73">
        <f t="shared" si="48"/>
        <v>0</v>
      </c>
      <c r="M229" s="73">
        <f>SUM(J$97:J229)</f>
        <v>0</v>
      </c>
      <c r="N229" s="73">
        <f>SUM(J$6:J229)</f>
        <v>0</v>
      </c>
      <c r="P229" s="73">
        <f t="shared" si="49"/>
        <v>0</v>
      </c>
      <c r="Q229" s="73">
        <f t="shared" si="50"/>
        <v>0</v>
      </c>
      <c r="R229" s="73">
        <f t="shared" si="51"/>
        <v>0</v>
      </c>
      <c r="S229" s="71">
        <f t="shared" si="52"/>
        <v>0</v>
      </c>
      <c r="T229" s="71">
        <f t="shared" si="53"/>
        <v>0</v>
      </c>
      <c r="U229" s="71">
        <f t="shared" si="54"/>
        <v>0</v>
      </c>
      <c r="V229" s="71">
        <f t="shared" si="55"/>
        <v>0</v>
      </c>
      <c r="W229" s="71">
        <f t="shared" si="56"/>
        <v>0</v>
      </c>
    </row>
    <row r="230" spans="1:23" hidden="1">
      <c r="A230" s="63">
        <f t="shared" si="57"/>
        <v>37116</v>
      </c>
      <c r="B230" s="65" t="str">
        <f>INDEX('Master Data'!$A$2:$B$8,MATCH(WEEKDAY('SC Total Gas'!A230,3),'Master Data'!$A$2:$A$8,0),2)</f>
        <v>M</v>
      </c>
      <c r="D230" s="73">
        <v>0</v>
      </c>
      <c r="E230" s="73">
        <v>4347899.6412609844</v>
      </c>
      <c r="F230" s="73">
        <v>0</v>
      </c>
      <c r="G230" s="73">
        <v>0</v>
      </c>
      <c r="I230" s="73">
        <f t="shared" si="46"/>
        <v>0</v>
      </c>
      <c r="J230" s="73">
        <f t="shared" si="58"/>
        <v>0</v>
      </c>
      <c r="K230" s="73">
        <f t="shared" si="47"/>
        <v>0</v>
      </c>
      <c r="L230" s="73">
        <f t="shared" si="48"/>
        <v>0</v>
      </c>
      <c r="M230" s="73">
        <f>SUM(J$97:J230)</f>
        <v>0</v>
      </c>
      <c r="N230" s="73">
        <f>SUM(J$6:J230)</f>
        <v>0</v>
      </c>
      <c r="P230" s="73">
        <f t="shared" si="49"/>
        <v>0</v>
      </c>
      <c r="Q230" s="73">
        <f t="shared" si="50"/>
        <v>4.3478996412609847</v>
      </c>
      <c r="R230" s="73">
        <f t="shared" si="51"/>
        <v>0</v>
      </c>
      <c r="S230" s="71">
        <f t="shared" si="52"/>
        <v>0</v>
      </c>
      <c r="T230" s="71">
        <f t="shared" si="53"/>
        <v>0</v>
      </c>
      <c r="U230" s="71">
        <f t="shared" si="54"/>
        <v>0</v>
      </c>
      <c r="V230" s="71">
        <f t="shared" si="55"/>
        <v>0</v>
      </c>
      <c r="W230" s="71">
        <f t="shared" si="56"/>
        <v>0</v>
      </c>
    </row>
    <row r="231" spans="1:23" hidden="1">
      <c r="A231" s="63">
        <f t="shared" si="57"/>
        <v>37117</v>
      </c>
      <c r="B231" s="65" t="str">
        <f>INDEX('Master Data'!$A$2:$B$8,MATCH(WEEKDAY('SC Total Gas'!A231,3),'Master Data'!$A$2:$A$8,0),2)</f>
        <v>T</v>
      </c>
      <c r="D231" s="73">
        <v>0</v>
      </c>
      <c r="E231" s="73">
        <v>4342291.5012234151</v>
      </c>
      <c r="F231" s="73">
        <v>0</v>
      </c>
      <c r="G231" s="73">
        <v>0</v>
      </c>
      <c r="I231" s="73">
        <f t="shared" si="46"/>
        <v>0</v>
      </c>
      <c r="J231" s="73">
        <f t="shared" si="58"/>
        <v>0</v>
      </c>
      <c r="K231" s="73">
        <f t="shared" si="47"/>
        <v>0</v>
      </c>
      <c r="L231" s="73">
        <f t="shared" si="48"/>
        <v>0</v>
      </c>
      <c r="M231" s="73">
        <f>SUM(J$97:J231)</f>
        <v>0</v>
      </c>
      <c r="N231" s="73">
        <f>SUM(J$6:J231)</f>
        <v>0</v>
      </c>
      <c r="P231" s="73">
        <f t="shared" si="49"/>
        <v>0</v>
      </c>
      <c r="Q231" s="73">
        <f t="shared" si="50"/>
        <v>4.3422915012234151</v>
      </c>
      <c r="R231" s="73">
        <f t="shared" si="51"/>
        <v>0</v>
      </c>
      <c r="S231" s="71">
        <f t="shared" si="52"/>
        <v>0</v>
      </c>
      <c r="T231" s="71">
        <f t="shared" si="53"/>
        <v>0</v>
      </c>
      <c r="U231" s="71">
        <f t="shared" si="54"/>
        <v>0</v>
      </c>
      <c r="V231" s="71">
        <f t="shared" si="55"/>
        <v>0</v>
      </c>
      <c r="W231" s="71">
        <f t="shared" si="56"/>
        <v>0</v>
      </c>
    </row>
    <row r="232" spans="1:23" hidden="1">
      <c r="A232" s="63">
        <f t="shared" si="57"/>
        <v>37118</v>
      </c>
      <c r="B232" s="65" t="str">
        <f>INDEX('Master Data'!$A$2:$B$8,MATCH(WEEKDAY('SC Total Gas'!A232,3),'Master Data'!$A$2:$A$8,0),2)</f>
        <v>W</v>
      </c>
      <c r="D232" s="73">
        <v>0</v>
      </c>
      <c r="E232" s="73">
        <v>4333550.3005059734</v>
      </c>
      <c r="F232" s="73">
        <v>0</v>
      </c>
      <c r="G232" s="73">
        <v>0</v>
      </c>
      <c r="I232" s="73">
        <f t="shared" si="46"/>
        <v>0</v>
      </c>
      <c r="J232" s="73">
        <f t="shared" si="58"/>
        <v>0</v>
      </c>
      <c r="K232" s="73">
        <f t="shared" si="47"/>
        <v>0</v>
      </c>
      <c r="L232" s="73">
        <f t="shared" si="48"/>
        <v>0</v>
      </c>
      <c r="M232" s="73">
        <f>SUM(J$97:J232)</f>
        <v>0</v>
      </c>
      <c r="N232" s="73">
        <f>SUM(J$6:J232)</f>
        <v>0</v>
      </c>
      <c r="P232" s="73">
        <f t="shared" si="49"/>
        <v>0</v>
      </c>
      <c r="Q232" s="73">
        <f t="shared" si="50"/>
        <v>4.3335503005059737</v>
      </c>
      <c r="R232" s="73">
        <f t="shared" si="51"/>
        <v>0</v>
      </c>
      <c r="S232" s="71">
        <f t="shared" si="52"/>
        <v>0</v>
      </c>
      <c r="T232" s="71">
        <f t="shared" si="53"/>
        <v>0</v>
      </c>
      <c r="U232" s="71">
        <f t="shared" si="54"/>
        <v>0</v>
      </c>
      <c r="V232" s="71">
        <f t="shared" si="55"/>
        <v>0</v>
      </c>
      <c r="W232" s="71">
        <f t="shared" si="56"/>
        <v>0</v>
      </c>
    </row>
    <row r="233" spans="1:23" hidden="1">
      <c r="A233" s="63">
        <f t="shared" si="57"/>
        <v>37119</v>
      </c>
      <c r="B233" s="65" t="str">
        <f>INDEX('Master Data'!$A$2:$B$8,MATCH(WEEKDAY('SC Total Gas'!A233,3),'Master Data'!$A$2:$A$8,0),2)</f>
        <v>Th</v>
      </c>
      <c r="D233" s="73">
        <v>0</v>
      </c>
      <c r="E233" s="73">
        <v>4341264.7695995392</v>
      </c>
      <c r="F233" s="73">
        <v>0</v>
      </c>
      <c r="G233" s="73">
        <v>0</v>
      </c>
      <c r="I233" s="73">
        <f t="shared" si="46"/>
        <v>0</v>
      </c>
      <c r="J233" s="73">
        <f t="shared" si="58"/>
        <v>0</v>
      </c>
      <c r="K233" s="73">
        <f t="shared" si="47"/>
        <v>0</v>
      </c>
      <c r="L233" s="73">
        <f t="shared" si="48"/>
        <v>0</v>
      </c>
      <c r="M233" s="73">
        <f>SUM(J$97:J233)</f>
        <v>0</v>
      </c>
      <c r="N233" s="73">
        <f>SUM(J$6:J233)</f>
        <v>0</v>
      </c>
      <c r="P233" s="73">
        <f t="shared" si="49"/>
        <v>0</v>
      </c>
      <c r="Q233" s="73">
        <f t="shared" si="50"/>
        <v>4.3412647695995394</v>
      </c>
      <c r="R233" s="73">
        <f t="shared" si="51"/>
        <v>0</v>
      </c>
      <c r="S233" s="71">
        <f t="shared" si="52"/>
        <v>0</v>
      </c>
      <c r="T233" s="71">
        <f t="shared" si="53"/>
        <v>0</v>
      </c>
      <c r="U233" s="71">
        <f t="shared" si="54"/>
        <v>0</v>
      </c>
      <c r="V233" s="71">
        <f t="shared" si="55"/>
        <v>0</v>
      </c>
      <c r="W233" s="71">
        <f t="shared" si="56"/>
        <v>0</v>
      </c>
    </row>
    <row r="234" spans="1:23" hidden="1">
      <c r="A234" s="63">
        <f t="shared" si="57"/>
        <v>37120</v>
      </c>
      <c r="B234" s="65" t="str">
        <f>INDEX('Master Data'!$A$2:$B$8,MATCH(WEEKDAY('SC Total Gas'!A234,3),'Master Data'!$A$2:$A$8,0),2)</f>
        <v>F</v>
      </c>
      <c r="D234" s="73">
        <v>0</v>
      </c>
      <c r="E234" s="73">
        <v>4352200.0272915494</v>
      </c>
      <c r="F234" s="73">
        <v>0</v>
      </c>
      <c r="G234" s="73">
        <v>0</v>
      </c>
      <c r="I234" s="73">
        <f t="shared" si="46"/>
        <v>0</v>
      </c>
      <c r="J234" s="73">
        <f t="shared" si="58"/>
        <v>0</v>
      </c>
      <c r="K234" s="73">
        <f t="shared" si="47"/>
        <v>0</v>
      </c>
      <c r="L234" s="73">
        <f t="shared" si="48"/>
        <v>0</v>
      </c>
      <c r="M234" s="73">
        <f>SUM(J$97:J234)</f>
        <v>0</v>
      </c>
      <c r="N234" s="73">
        <f>SUM(J$6:J234)</f>
        <v>0</v>
      </c>
      <c r="P234" s="73">
        <f t="shared" si="49"/>
        <v>0</v>
      </c>
      <c r="Q234" s="73">
        <f t="shared" si="50"/>
        <v>4.3522000272915493</v>
      </c>
      <c r="R234" s="73">
        <f t="shared" si="51"/>
        <v>0</v>
      </c>
      <c r="S234" s="71">
        <f t="shared" si="52"/>
        <v>0</v>
      </c>
      <c r="T234" s="71">
        <f t="shared" si="53"/>
        <v>0</v>
      </c>
      <c r="U234" s="71">
        <f t="shared" si="54"/>
        <v>0</v>
      </c>
      <c r="V234" s="71">
        <f t="shared" si="55"/>
        <v>0</v>
      </c>
      <c r="W234" s="71">
        <f t="shared" si="56"/>
        <v>0</v>
      </c>
    </row>
    <row r="235" spans="1:23" hidden="1">
      <c r="A235" s="63">
        <f t="shared" si="57"/>
        <v>37121</v>
      </c>
      <c r="B235" s="65" t="str">
        <f>INDEX('Master Data'!$A$2:$B$8,MATCH(WEEKDAY('SC Total Gas'!A235,3),'Master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46"/>
        <v>0</v>
      </c>
      <c r="J235" s="73">
        <f t="shared" si="58"/>
        <v>0</v>
      </c>
      <c r="K235" s="73">
        <f t="shared" si="47"/>
        <v>0</v>
      </c>
      <c r="L235" s="73">
        <f t="shared" si="48"/>
        <v>0</v>
      </c>
      <c r="M235" s="73">
        <f>SUM(J$97:J235)</f>
        <v>0</v>
      </c>
      <c r="N235" s="73">
        <f>SUM(J$6:J235)</f>
        <v>0</v>
      </c>
      <c r="P235" s="73">
        <f t="shared" si="49"/>
        <v>0</v>
      </c>
      <c r="Q235" s="73">
        <f t="shared" si="50"/>
        <v>0</v>
      </c>
      <c r="R235" s="73">
        <f t="shared" si="51"/>
        <v>0</v>
      </c>
      <c r="S235" s="71">
        <f t="shared" si="52"/>
        <v>0</v>
      </c>
      <c r="T235" s="71">
        <f t="shared" si="53"/>
        <v>0</v>
      </c>
      <c r="U235" s="71">
        <f t="shared" si="54"/>
        <v>0</v>
      </c>
      <c r="V235" s="71">
        <f t="shared" si="55"/>
        <v>0</v>
      </c>
      <c r="W235" s="71">
        <f t="shared" si="56"/>
        <v>0</v>
      </c>
    </row>
    <row r="236" spans="1:23" hidden="1">
      <c r="A236" s="63">
        <f t="shared" si="57"/>
        <v>37122</v>
      </c>
      <c r="B236" s="65" t="str">
        <f>INDEX('Master Data'!$A$2:$B$8,MATCH(WEEKDAY('SC Total Gas'!A236,3),'Master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46"/>
        <v>0</v>
      </c>
      <c r="J236" s="73">
        <f t="shared" si="58"/>
        <v>0</v>
      </c>
      <c r="K236" s="73">
        <f t="shared" si="47"/>
        <v>0</v>
      </c>
      <c r="L236" s="73">
        <f t="shared" si="48"/>
        <v>0</v>
      </c>
      <c r="M236" s="73">
        <f>SUM(J$97:J236)</f>
        <v>0</v>
      </c>
      <c r="N236" s="73">
        <f>SUM(J$6:J236)</f>
        <v>0</v>
      </c>
      <c r="P236" s="73">
        <f t="shared" si="49"/>
        <v>0</v>
      </c>
      <c r="Q236" s="73">
        <f t="shared" si="50"/>
        <v>0</v>
      </c>
      <c r="R236" s="73">
        <f t="shared" si="51"/>
        <v>0</v>
      </c>
      <c r="S236" s="71">
        <f t="shared" si="52"/>
        <v>0</v>
      </c>
      <c r="T236" s="71">
        <f t="shared" si="53"/>
        <v>0</v>
      </c>
      <c r="U236" s="71">
        <f t="shared" si="54"/>
        <v>0</v>
      </c>
      <c r="V236" s="71">
        <f t="shared" si="55"/>
        <v>0</v>
      </c>
      <c r="W236" s="71">
        <f t="shared" si="56"/>
        <v>0</v>
      </c>
    </row>
    <row r="237" spans="1:23" hidden="1">
      <c r="A237" s="63">
        <f t="shared" si="57"/>
        <v>37123</v>
      </c>
      <c r="B237" s="65" t="str">
        <f>INDEX('Master Data'!$A$2:$B$8,MATCH(WEEKDAY('SC Total Gas'!A237,3),'Master Data'!$A$2:$A$8,0),2)</f>
        <v>M</v>
      </c>
      <c r="D237" s="73">
        <v>0</v>
      </c>
      <c r="E237" s="73">
        <v>4345341.3867354589</v>
      </c>
      <c r="F237" s="73">
        <v>0</v>
      </c>
      <c r="G237" s="73">
        <v>0</v>
      </c>
      <c r="I237" s="73">
        <f t="shared" si="46"/>
        <v>0</v>
      </c>
      <c r="J237" s="73">
        <f t="shared" si="58"/>
        <v>0</v>
      </c>
      <c r="K237" s="73">
        <f t="shared" si="47"/>
        <v>0</v>
      </c>
      <c r="L237" s="73">
        <f t="shared" si="48"/>
        <v>0</v>
      </c>
      <c r="M237" s="73">
        <f>SUM(J$97:J237)</f>
        <v>0</v>
      </c>
      <c r="N237" s="73">
        <f>SUM(J$6:J237)</f>
        <v>0</v>
      </c>
      <c r="P237" s="73">
        <f t="shared" si="49"/>
        <v>0</v>
      </c>
      <c r="Q237" s="73">
        <f t="shared" si="50"/>
        <v>4.3453413867354591</v>
      </c>
      <c r="R237" s="73">
        <f t="shared" si="51"/>
        <v>0</v>
      </c>
      <c r="S237" s="71">
        <f t="shared" si="52"/>
        <v>0</v>
      </c>
      <c r="T237" s="71">
        <f t="shared" si="53"/>
        <v>0</v>
      </c>
      <c r="U237" s="71">
        <f t="shared" si="54"/>
        <v>0</v>
      </c>
      <c r="V237" s="71">
        <f t="shared" si="55"/>
        <v>0</v>
      </c>
      <c r="W237" s="71">
        <f t="shared" si="56"/>
        <v>0</v>
      </c>
    </row>
    <row r="238" spans="1:23" hidden="1">
      <c r="A238" s="63">
        <f t="shared" si="57"/>
        <v>37124</v>
      </c>
      <c r="B238" s="65" t="str">
        <f>INDEX('Master Data'!$A$2:$B$8,MATCH(WEEKDAY('SC Total Gas'!A238,3),'Master Data'!$A$2:$A$8,0),2)</f>
        <v>T</v>
      </c>
      <c r="D238" s="73">
        <v>0</v>
      </c>
      <c r="E238" s="73">
        <v>4352643.9017725661</v>
      </c>
      <c r="F238" s="73">
        <v>0</v>
      </c>
      <c r="G238" s="73">
        <v>0</v>
      </c>
      <c r="I238" s="73">
        <f t="shared" si="46"/>
        <v>0</v>
      </c>
      <c r="J238" s="73">
        <f t="shared" si="58"/>
        <v>0</v>
      </c>
      <c r="K238" s="73">
        <f t="shared" si="47"/>
        <v>0</v>
      </c>
      <c r="L238" s="73">
        <f t="shared" si="48"/>
        <v>0</v>
      </c>
      <c r="M238" s="73">
        <f>SUM(J$97:J238)</f>
        <v>0</v>
      </c>
      <c r="N238" s="73">
        <f>SUM(J$6:J238)</f>
        <v>0</v>
      </c>
      <c r="P238" s="73">
        <f t="shared" si="49"/>
        <v>0</v>
      </c>
      <c r="Q238" s="73">
        <f t="shared" si="50"/>
        <v>4.3526439017725664</v>
      </c>
      <c r="R238" s="73">
        <f t="shared" si="51"/>
        <v>0</v>
      </c>
      <c r="S238" s="71">
        <f t="shared" si="52"/>
        <v>0</v>
      </c>
      <c r="T238" s="71">
        <f t="shared" si="53"/>
        <v>0</v>
      </c>
      <c r="U238" s="71">
        <f t="shared" si="54"/>
        <v>0</v>
      </c>
      <c r="V238" s="71">
        <f t="shared" si="55"/>
        <v>0</v>
      </c>
      <c r="W238" s="71">
        <f t="shared" si="56"/>
        <v>0</v>
      </c>
    </row>
    <row r="239" spans="1:23" hidden="1">
      <c r="A239" s="63">
        <f t="shared" si="57"/>
        <v>37125</v>
      </c>
      <c r="B239" s="65" t="str">
        <f>INDEX('Master Data'!$A$2:$B$8,MATCH(WEEKDAY('SC Total Gas'!A239,3),'Master Data'!$A$2:$A$8,0),2)</f>
        <v>W</v>
      </c>
      <c r="D239" s="73">
        <v>0</v>
      </c>
      <c r="E239" s="73">
        <v>4350013.8766805809</v>
      </c>
      <c r="F239" s="73">
        <v>0</v>
      </c>
      <c r="G239" s="73">
        <v>0</v>
      </c>
      <c r="I239" s="73">
        <f t="shared" si="46"/>
        <v>0</v>
      </c>
      <c r="J239" s="73">
        <f t="shared" si="58"/>
        <v>0</v>
      </c>
      <c r="K239" s="73">
        <f t="shared" si="47"/>
        <v>0</v>
      </c>
      <c r="L239" s="73">
        <f t="shared" si="48"/>
        <v>0</v>
      </c>
      <c r="M239" s="73">
        <f>SUM(J$97:J239)</f>
        <v>0</v>
      </c>
      <c r="N239" s="73">
        <f>SUM(J$6:J239)</f>
        <v>0</v>
      </c>
      <c r="P239" s="73">
        <f t="shared" si="49"/>
        <v>0</v>
      </c>
      <c r="Q239" s="73">
        <f t="shared" si="50"/>
        <v>4.3500138766805811</v>
      </c>
      <c r="R239" s="73">
        <f t="shared" si="51"/>
        <v>0</v>
      </c>
      <c r="S239" s="71">
        <f t="shared" si="52"/>
        <v>0</v>
      </c>
      <c r="T239" s="71">
        <f t="shared" si="53"/>
        <v>0</v>
      </c>
      <c r="U239" s="71">
        <f t="shared" si="54"/>
        <v>0</v>
      </c>
      <c r="V239" s="71">
        <f t="shared" si="55"/>
        <v>0</v>
      </c>
      <c r="W239" s="71">
        <f t="shared" si="56"/>
        <v>0</v>
      </c>
    </row>
    <row r="240" spans="1:23" hidden="1">
      <c r="A240" s="63">
        <f t="shared" si="57"/>
        <v>37126</v>
      </c>
      <c r="B240" s="65" t="str">
        <f>INDEX('Master Data'!$A$2:$B$8,MATCH(WEEKDAY('SC Total Gas'!A240,3),'Master Data'!$A$2:$A$8,0),2)</f>
        <v>Th</v>
      </c>
      <c r="D240" s="73">
        <v>0</v>
      </c>
      <c r="E240" s="73">
        <v>4350682.035676457</v>
      </c>
      <c r="F240" s="73">
        <v>0</v>
      </c>
      <c r="G240" s="73">
        <v>0</v>
      </c>
      <c r="I240" s="73">
        <f t="shared" si="46"/>
        <v>0</v>
      </c>
      <c r="J240" s="73">
        <f t="shared" si="58"/>
        <v>0</v>
      </c>
      <c r="K240" s="73">
        <f t="shared" si="47"/>
        <v>0</v>
      </c>
      <c r="L240" s="73">
        <f t="shared" si="48"/>
        <v>0</v>
      </c>
      <c r="M240" s="73">
        <f>SUM(J$97:J240)</f>
        <v>0</v>
      </c>
      <c r="N240" s="73">
        <f>SUM(J$6:J240)</f>
        <v>0</v>
      </c>
      <c r="P240" s="73">
        <f t="shared" si="49"/>
        <v>0</v>
      </c>
      <c r="Q240" s="73">
        <f t="shared" si="50"/>
        <v>4.3506820356764573</v>
      </c>
      <c r="R240" s="73">
        <f t="shared" si="51"/>
        <v>0</v>
      </c>
      <c r="S240" s="71">
        <f t="shared" si="52"/>
        <v>0</v>
      </c>
      <c r="T240" s="71">
        <f t="shared" si="53"/>
        <v>0</v>
      </c>
      <c r="U240" s="71">
        <f t="shared" si="54"/>
        <v>0</v>
      </c>
      <c r="V240" s="71">
        <f t="shared" si="55"/>
        <v>0</v>
      </c>
      <c r="W240" s="71">
        <f t="shared" si="56"/>
        <v>0</v>
      </c>
    </row>
    <row r="241" spans="1:23" hidden="1">
      <c r="A241" s="63">
        <f t="shared" si="57"/>
        <v>37127</v>
      </c>
      <c r="B241" s="65" t="str">
        <f>INDEX('Master Data'!$A$2:$B$8,MATCH(WEEKDAY('SC Total Gas'!A241,3),'Master Data'!$A$2:$A$8,0),2)</f>
        <v>F</v>
      </c>
      <c r="D241" s="73">
        <v>0</v>
      </c>
      <c r="E241" s="73">
        <v>4346085.630639608</v>
      </c>
      <c r="F241" s="73">
        <v>0</v>
      </c>
      <c r="G241" s="73">
        <v>0</v>
      </c>
      <c r="I241" s="73">
        <f t="shared" si="46"/>
        <v>0</v>
      </c>
      <c r="J241" s="73">
        <f t="shared" si="58"/>
        <v>0</v>
      </c>
      <c r="K241" s="73">
        <f t="shared" si="47"/>
        <v>0</v>
      </c>
      <c r="L241" s="73">
        <f t="shared" si="48"/>
        <v>0</v>
      </c>
      <c r="M241" s="73">
        <f>SUM(J$97:J241)</f>
        <v>0</v>
      </c>
      <c r="N241" s="73">
        <f>SUM(J$6:J241)</f>
        <v>0</v>
      </c>
      <c r="P241" s="73">
        <f t="shared" si="49"/>
        <v>0</v>
      </c>
      <c r="Q241" s="73">
        <f t="shared" si="50"/>
        <v>4.3460856306396076</v>
      </c>
      <c r="R241" s="73">
        <f t="shared" si="51"/>
        <v>0</v>
      </c>
      <c r="S241" s="71">
        <f t="shared" si="52"/>
        <v>0</v>
      </c>
      <c r="T241" s="71">
        <f t="shared" si="53"/>
        <v>0</v>
      </c>
      <c r="U241" s="71">
        <f t="shared" si="54"/>
        <v>0</v>
      </c>
      <c r="V241" s="71">
        <f t="shared" si="55"/>
        <v>0</v>
      </c>
      <c r="W241" s="71">
        <f t="shared" si="56"/>
        <v>0</v>
      </c>
    </row>
    <row r="242" spans="1:23" hidden="1">
      <c r="A242" s="63">
        <f t="shared" si="57"/>
        <v>37128</v>
      </c>
      <c r="B242" s="65" t="str">
        <f>INDEX('Master Data'!$A$2:$B$8,MATCH(WEEKDAY('SC Total Gas'!A242,3),'Master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46"/>
        <v>0</v>
      </c>
      <c r="J242" s="73">
        <f t="shared" si="58"/>
        <v>0</v>
      </c>
      <c r="K242" s="73">
        <f t="shared" si="47"/>
        <v>0</v>
      </c>
      <c r="L242" s="73">
        <f t="shared" si="48"/>
        <v>0</v>
      </c>
      <c r="M242" s="73">
        <f>SUM(J$97:J242)</f>
        <v>0</v>
      </c>
      <c r="N242" s="73">
        <f>SUM(J$6:J242)</f>
        <v>0</v>
      </c>
      <c r="P242" s="73">
        <f t="shared" si="49"/>
        <v>0</v>
      </c>
      <c r="Q242" s="73">
        <f t="shared" si="50"/>
        <v>0</v>
      </c>
      <c r="R242" s="73">
        <f t="shared" si="51"/>
        <v>0</v>
      </c>
      <c r="S242" s="71">
        <f t="shared" si="52"/>
        <v>0</v>
      </c>
      <c r="T242" s="71">
        <f t="shared" si="53"/>
        <v>0</v>
      </c>
      <c r="U242" s="71">
        <f t="shared" si="54"/>
        <v>0</v>
      </c>
      <c r="V242" s="71">
        <f t="shared" si="55"/>
        <v>0</v>
      </c>
      <c r="W242" s="71">
        <f t="shared" si="56"/>
        <v>0</v>
      </c>
    </row>
    <row r="243" spans="1:23" hidden="1">
      <c r="A243" s="63">
        <f t="shared" si="57"/>
        <v>37129</v>
      </c>
      <c r="B243" s="65" t="str">
        <f>INDEX('Master Data'!$A$2:$B$8,MATCH(WEEKDAY('SC Total Gas'!A243,3),'Master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46"/>
        <v>0</v>
      </c>
      <c r="J243" s="73">
        <f t="shared" si="58"/>
        <v>0</v>
      </c>
      <c r="K243" s="73">
        <f t="shared" si="47"/>
        <v>0</v>
      </c>
      <c r="L243" s="73">
        <f t="shared" si="48"/>
        <v>0</v>
      </c>
      <c r="M243" s="73">
        <f>SUM(J$97:J243)</f>
        <v>0</v>
      </c>
      <c r="N243" s="73">
        <f>SUM(J$6:J243)</f>
        <v>0</v>
      </c>
      <c r="P243" s="73">
        <f t="shared" si="49"/>
        <v>0</v>
      </c>
      <c r="Q243" s="73">
        <f t="shared" si="50"/>
        <v>0</v>
      </c>
      <c r="R243" s="73">
        <f t="shared" si="51"/>
        <v>0</v>
      </c>
      <c r="S243" s="71">
        <f t="shared" si="52"/>
        <v>0</v>
      </c>
      <c r="T243" s="71">
        <f t="shared" si="53"/>
        <v>0</v>
      </c>
      <c r="U243" s="71">
        <f t="shared" si="54"/>
        <v>0</v>
      </c>
      <c r="V243" s="71">
        <f t="shared" si="55"/>
        <v>0</v>
      </c>
      <c r="W243" s="71">
        <f t="shared" si="56"/>
        <v>0</v>
      </c>
    </row>
    <row r="244" spans="1:23" hidden="1">
      <c r="A244" s="63">
        <f t="shared" si="57"/>
        <v>37130</v>
      </c>
      <c r="B244" s="65" t="str">
        <f>INDEX('Master Data'!$A$2:$B$8,MATCH(WEEKDAY('SC Total Gas'!A244,3),'Master Data'!$A$2:$A$8,0),2)</f>
        <v>M</v>
      </c>
      <c r="D244" s="73">
        <v>0</v>
      </c>
      <c r="E244" s="73">
        <v>4347589.1130781705</v>
      </c>
      <c r="F244" s="73">
        <v>0</v>
      </c>
      <c r="G244" s="73">
        <v>0</v>
      </c>
      <c r="I244" s="73">
        <f t="shared" si="46"/>
        <v>0</v>
      </c>
      <c r="J244" s="73">
        <f t="shared" si="58"/>
        <v>0</v>
      </c>
      <c r="K244" s="73">
        <f t="shared" si="47"/>
        <v>0</v>
      </c>
      <c r="L244" s="73">
        <f t="shared" si="48"/>
        <v>0</v>
      </c>
      <c r="M244" s="73">
        <f>SUM(J$97:J244)</f>
        <v>0</v>
      </c>
      <c r="N244" s="73">
        <f>SUM(J$6:J244)</f>
        <v>0</v>
      </c>
      <c r="P244" s="73">
        <f t="shared" si="49"/>
        <v>0</v>
      </c>
      <c r="Q244" s="73">
        <f t="shared" si="50"/>
        <v>4.3475891130781701</v>
      </c>
      <c r="R244" s="73">
        <f t="shared" si="51"/>
        <v>0</v>
      </c>
      <c r="S244" s="71">
        <f t="shared" si="52"/>
        <v>0</v>
      </c>
      <c r="T244" s="71">
        <f t="shared" si="53"/>
        <v>0</v>
      </c>
      <c r="U244" s="71">
        <f t="shared" si="54"/>
        <v>0</v>
      </c>
      <c r="V244" s="71">
        <f t="shared" si="55"/>
        <v>0</v>
      </c>
      <c r="W244" s="71">
        <f t="shared" si="56"/>
        <v>0</v>
      </c>
    </row>
    <row r="245" spans="1:23" hidden="1">
      <c r="A245" s="63">
        <f t="shared" si="57"/>
        <v>37131</v>
      </c>
      <c r="B245" s="65" t="str">
        <f>INDEX('Master Data'!$A$2:$B$8,MATCH(WEEKDAY('SC Total Gas'!A245,3),'Master Data'!$A$2:$A$8,0),2)</f>
        <v>T</v>
      </c>
      <c r="D245" s="73">
        <v>0</v>
      </c>
      <c r="E245" s="73">
        <v>4361347.5406088652</v>
      </c>
      <c r="F245" s="73">
        <v>0</v>
      </c>
      <c r="G245" s="73">
        <v>0</v>
      </c>
      <c r="I245" s="73">
        <f t="shared" si="46"/>
        <v>0</v>
      </c>
      <c r="J245" s="73">
        <f t="shared" si="58"/>
        <v>0</v>
      </c>
      <c r="K245" s="73">
        <f t="shared" si="47"/>
        <v>0</v>
      </c>
      <c r="L245" s="73">
        <f t="shared" si="48"/>
        <v>0</v>
      </c>
      <c r="M245" s="73">
        <f>SUM(J$97:J245)</f>
        <v>0</v>
      </c>
      <c r="N245" s="73">
        <f>SUM(J$6:J245)</f>
        <v>0</v>
      </c>
      <c r="P245" s="73">
        <f t="shared" si="49"/>
        <v>0</v>
      </c>
      <c r="Q245" s="73">
        <f t="shared" si="50"/>
        <v>4.3613475406088655</v>
      </c>
      <c r="R245" s="73">
        <f t="shared" si="51"/>
        <v>0</v>
      </c>
      <c r="S245" s="71">
        <f t="shared" si="52"/>
        <v>0</v>
      </c>
      <c r="T245" s="71">
        <f t="shared" si="53"/>
        <v>0</v>
      </c>
      <c r="U245" s="71">
        <f t="shared" si="54"/>
        <v>0</v>
      </c>
      <c r="V245" s="71">
        <f t="shared" si="55"/>
        <v>0</v>
      </c>
      <c r="W245" s="71">
        <f t="shared" si="56"/>
        <v>0</v>
      </c>
    </row>
    <row r="246" spans="1:23" hidden="1">
      <c r="A246" s="63">
        <f t="shared" si="57"/>
        <v>37132</v>
      </c>
      <c r="B246" s="65" t="str">
        <f>INDEX('Master Data'!$A$2:$B$8,MATCH(WEEKDAY('SC Total Gas'!A246,3),'Master Data'!$A$2:$A$8,0),2)</f>
        <v>W</v>
      </c>
      <c r="D246" s="73">
        <v>0</v>
      </c>
      <c r="E246" s="73">
        <v>4368791.7910231277</v>
      </c>
      <c r="F246" s="73">
        <v>0</v>
      </c>
      <c r="G246" s="73">
        <v>0</v>
      </c>
      <c r="I246" s="73">
        <f t="shared" si="46"/>
        <v>0</v>
      </c>
      <c r="J246" s="73">
        <f t="shared" si="58"/>
        <v>0</v>
      </c>
      <c r="K246" s="73">
        <f t="shared" si="47"/>
        <v>0</v>
      </c>
      <c r="L246" s="73">
        <f t="shared" si="48"/>
        <v>0</v>
      </c>
      <c r="M246" s="73">
        <f>SUM(J$97:J246)</f>
        <v>0</v>
      </c>
      <c r="N246" s="73">
        <f>SUM(J$6:J246)</f>
        <v>0</v>
      </c>
      <c r="P246" s="73">
        <f t="shared" si="49"/>
        <v>0</v>
      </c>
      <c r="Q246" s="73">
        <f t="shared" si="50"/>
        <v>4.3687917910231278</v>
      </c>
      <c r="R246" s="73">
        <f t="shared" si="51"/>
        <v>0</v>
      </c>
      <c r="S246" s="71">
        <f t="shared" si="52"/>
        <v>0</v>
      </c>
      <c r="T246" s="71">
        <f t="shared" si="53"/>
        <v>0</v>
      </c>
      <c r="U246" s="71">
        <f t="shared" si="54"/>
        <v>0</v>
      </c>
      <c r="V246" s="71">
        <f t="shared" si="55"/>
        <v>0</v>
      </c>
      <c r="W246" s="71">
        <f t="shared" si="56"/>
        <v>0</v>
      </c>
    </row>
    <row r="247" spans="1:23" hidden="1">
      <c r="A247" s="63">
        <f t="shared" si="57"/>
        <v>37133</v>
      </c>
      <c r="B247" s="65" t="str">
        <f>INDEX('Master Data'!$A$2:$B$8,MATCH(WEEKDAY('SC Total Gas'!A247,3),'Master Data'!$A$2:$A$8,0),2)</f>
        <v>Th</v>
      </c>
      <c r="D247" s="73">
        <v>0</v>
      </c>
      <c r="E247" s="73">
        <v>4374911.1453482583</v>
      </c>
      <c r="F247" s="73">
        <v>0</v>
      </c>
      <c r="G247" s="73">
        <v>0</v>
      </c>
      <c r="I247" s="73">
        <f t="shared" si="46"/>
        <v>0</v>
      </c>
      <c r="J247" s="73">
        <f t="shared" si="58"/>
        <v>0</v>
      </c>
      <c r="K247" s="73">
        <f t="shared" si="47"/>
        <v>0</v>
      </c>
      <c r="L247" s="73">
        <f t="shared" si="48"/>
        <v>0</v>
      </c>
      <c r="M247" s="73">
        <f>SUM(J$97:J247)</f>
        <v>0</v>
      </c>
      <c r="N247" s="73">
        <f>SUM(J$6:J247)</f>
        <v>0</v>
      </c>
      <c r="P247" s="73">
        <f t="shared" si="49"/>
        <v>0</v>
      </c>
      <c r="Q247" s="73">
        <f t="shared" si="50"/>
        <v>4.3749111453482588</v>
      </c>
      <c r="R247" s="73">
        <f t="shared" si="51"/>
        <v>0</v>
      </c>
      <c r="S247" s="71">
        <f t="shared" si="52"/>
        <v>0</v>
      </c>
      <c r="T247" s="71">
        <f t="shared" si="53"/>
        <v>0</v>
      </c>
      <c r="U247" s="71">
        <f t="shared" si="54"/>
        <v>0</v>
      </c>
      <c r="V247" s="71">
        <f t="shared" si="55"/>
        <v>0</v>
      </c>
      <c r="W247" s="71">
        <f t="shared" si="56"/>
        <v>0</v>
      </c>
    </row>
    <row r="248" spans="1:23">
      <c r="A248" s="63">
        <f t="shared" si="57"/>
        <v>37134</v>
      </c>
      <c r="B248" s="65" t="str">
        <f>INDEX('Master Data'!$A$2:$B$8,MATCH(WEEKDAY('SC Total Gas'!A248,3),'Master Data'!$A$2:$A$8,0),2)</f>
        <v>F</v>
      </c>
      <c r="D248" s="73">
        <v>0</v>
      </c>
      <c r="E248" s="73">
        <v>4372195.1742857881</v>
      </c>
      <c r="F248" s="73">
        <v>0</v>
      </c>
      <c r="G248" s="73">
        <v>0</v>
      </c>
      <c r="I248" s="73">
        <f t="shared" si="46"/>
        <v>0</v>
      </c>
      <c r="J248" s="73">
        <f t="shared" si="58"/>
        <v>0</v>
      </c>
      <c r="K248" s="73">
        <f t="shared" si="47"/>
        <v>0</v>
      </c>
      <c r="L248" s="73">
        <f t="shared" si="48"/>
        <v>0</v>
      </c>
      <c r="M248" s="73">
        <f>SUM(J$97:J248)</f>
        <v>0</v>
      </c>
      <c r="N248" s="73">
        <f>SUM(J$6:J248)</f>
        <v>0</v>
      </c>
      <c r="P248" s="73">
        <f t="shared" si="49"/>
        <v>0</v>
      </c>
      <c r="Q248" s="73">
        <f t="shared" si="50"/>
        <v>4.3721951742857881</v>
      </c>
      <c r="R248" s="73">
        <f t="shared" si="51"/>
        <v>0</v>
      </c>
      <c r="S248" s="71">
        <f t="shared" si="52"/>
        <v>0</v>
      </c>
      <c r="T248" s="71">
        <f t="shared" si="53"/>
        <v>0</v>
      </c>
      <c r="U248" s="71">
        <f t="shared" si="54"/>
        <v>0</v>
      </c>
      <c r="V248" s="71">
        <f t="shared" si="55"/>
        <v>0</v>
      </c>
      <c r="W248" s="71">
        <f t="shared" si="56"/>
        <v>0</v>
      </c>
    </row>
    <row r="249" spans="1:23" hidden="1">
      <c r="A249" s="63">
        <f t="shared" si="57"/>
        <v>37135</v>
      </c>
      <c r="B249" s="65" t="str">
        <f>INDEX('Master Data'!$A$2:$B$8,MATCH(WEEKDAY('SC Total Gas'!A249,3),'Master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46"/>
        <v>0</v>
      </c>
      <c r="J249" s="73">
        <f t="shared" si="58"/>
        <v>0</v>
      </c>
      <c r="K249" s="73">
        <f t="shared" si="47"/>
        <v>0</v>
      </c>
      <c r="L249" s="73">
        <f t="shared" si="48"/>
        <v>0</v>
      </c>
      <c r="M249" s="73">
        <f>SUM(J$97:J249)</f>
        <v>0</v>
      </c>
      <c r="N249" s="73">
        <f>SUM(J$6:J249)</f>
        <v>0</v>
      </c>
      <c r="P249" s="73">
        <f t="shared" si="49"/>
        <v>0</v>
      </c>
      <c r="Q249" s="73">
        <f t="shared" si="50"/>
        <v>0</v>
      </c>
      <c r="R249" s="73">
        <f t="shared" si="51"/>
        <v>0</v>
      </c>
      <c r="S249" s="71">
        <f t="shared" si="52"/>
        <v>0</v>
      </c>
      <c r="T249" s="71">
        <f t="shared" si="53"/>
        <v>0</v>
      </c>
      <c r="U249" s="71">
        <f t="shared" si="54"/>
        <v>0</v>
      </c>
      <c r="V249" s="71">
        <f t="shared" si="55"/>
        <v>0</v>
      </c>
      <c r="W249" s="71">
        <f t="shared" si="56"/>
        <v>0</v>
      </c>
    </row>
    <row r="250" spans="1:23" hidden="1">
      <c r="A250" s="63">
        <f t="shared" si="57"/>
        <v>37136</v>
      </c>
      <c r="B250" s="65" t="str">
        <f>INDEX('Master Data'!$A$2:$B$8,MATCH(WEEKDAY('SC Total Gas'!A250,3),'Master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46"/>
        <v>0</v>
      </c>
      <c r="J250" s="73">
        <f t="shared" si="58"/>
        <v>0</v>
      </c>
      <c r="K250" s="73">
        <f t="shared" si="47"/>
        <v>0</v>
      </c>
      <c r="L250" s="73">
        <f t="shared" si="48"/>
        <v>0</v>
      </c>
      <c r="M250" s="73">
        <f>SUM(J$97:J250)</f>
        <v>0</v>
      </c>
      <c r="N250" s="73">
        <f>SUM(J$6:J250)</f>
        <v>0</v>
      </c>
      <c r="P250" s="73">
        <f t="shared" si="49"/>
        <v>0</v>
      </c>
      <c r="Q250" s="73">
        <f t="shared" si="50"/>
        <v>0</v>
      </c>
      <c r="R250" s="73">
        <f t="shared" si="51"/>
        <v>0</v>
      </c>
      <c r="S250" s="71">
        <f t="shared" si="52"/>
        <v>0</v>
      </c>
      <c r="T250" s="71">
        <f t="shared" si="53"/>
        <v>0</v>
      </c>
      <c r="U250" s="71">
        <f t="shared" si="54"/>
        <v>0</v>
      </c>
      <c r="V250" s="71">
        <f t="shared" si="55"/>
        <v>0</v>
      </c>
      <c r="W250" s="71">
        <f t="shared" si="56"/>
        <v>0</v>
      </c>
    </row>
    <row r="251" spans="1:23" hidden="1">
      <c r="A251" s="63">
        <f t="shared" si="57"/>
        <v>37137</v>
      </c>
      <c r="B251" s="65" t="str">
        <f>INDEX('Master Data'!$A$2:$B$8,MATCH(WEEKDAY('SC Total Gas'!A251,3),'Master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46"/>
        <v>0</v>
      </c>
      <c r="J251" s="73">
        <f t="shared" si="58"/>
        <v>0</v>
      </c>
      <c r="K251" s="73">
        <f t="shared" si="47"/>
        <v>0</v>
      </c>
      <c r="L251" s="73">
        <f t="shared" si="48"/>
        <v>0</v>
      </c>
      <c r="M251" s="73">
        <f>SUM(J$97:J251)</f>
        <v>0</v>
      </c>
      <c r="N251" s="73">
        <f>SUM(J$6:J251)</f>
        <v>0</v>
      </c>
      <c r="P251" s="73">
        <f t="shared" si="49"/>
        <v>0</v>
      </c>
      <c r="Q251" s="73">
        <f t="shared" si="50"/>
        <v>0</v>
      </c>
      <c r="R251" s="73">
        <f t="shared" si="51"/>
        <v>0</v>
      </c>
      <c r="S251" s="71">
        <f t="shared" si="52"/>
        <v>0</v>
      </c>
      <c r="T251" s="71">
        <f t="shared" si="53"/>
        <v>0</v>
      </c>
      <c r="U251" s="71">
        <f t="shared" si="54"/>
        <v>0</v>
      </c>
      <c r="V251" s="71">
        <f t="shared" si="55"/>
        <v>0</v>
      </c>
      <c r="W251" s="71">
        <f t="shared" si="56"/>
        <v>0</v>
      </c>
    </row>
    <row r="252" spans="1:23" hidden="1">
      <c r="A252" s="63">
        <f t="shared" si="57"/>
        <v>37138</v>
      </c>
      <c r="B252" s="65" t="str">
        <f>INDEX('Master Data'!$A$2:$B$8,MATCH(WEEKDAY('SC Total Gas'!A252,3),'Master Data'!$A$2:$A$8,0),2)</f>
        <v>T</v>
      </c>
      <c r="D252" s="73">
        <v>0</v>
      </c>
      <c r="E252" s="73">
        <v>4345764.3641862534</v>
      </c>
      <c r="F252" s="73">
        <v>0</v>
      </c>
      <c r="G252" s="73">
        <v>0</v>
      </c>
      <c r="I252" s="73">
        <f t="shared" si="46"/>
        <v>0</v>
      </c>
      <c r="J252" s="73">
        <f t="shared" si="58"/>
        <v>0</v>
      </c>
      <c r="K252" s="73">
        <f t="shared" si="47"/>
        <v>0</v>
      </c>
      <c r="L252" s="73">
        <f t="shared" si="48"/>
        <v>0</v>
      </c>
      <c r="M252" s="73">
        <f>SUM(J$97:J252)</f>
        <v>0</v>
      </c>
      <c r="N252" s="73">
        <f>SUM(J$6:J252)</f>
        <v>0</v>
      </c>
      <c r="P252" s="73">
        <f t="shared" si="49"/>
        <v>0</v>
      </c>
      <c r="Q252" s="73">
        <f t="shared" si="50"/>
        <v>4.3457643641862536</v>
      </c>
      <c r="R252" s="73">
        <f t="shared" si="51"/>
        <v>0</v>
      </c>
      <c r="S252" s="71">
        <f t="shared" si="52"/>
        <v>0</v>
      </c>
      <c r="T252" s="71">
        <f t="shared" si="53"/>
        <v>0</v>
      </c>
      <c r="U252" s="71">
        <f t="shared" si="54"/>
        <v>0</v>
      </c>
      <c r="V252" s="71">
        <f t="shared" si="55"/>
        <v>0</v>
      </c>
      <c r="W252" s="71">
        <f t="shared" si="56"/>
        <v>0</v>
      </c>
    </row>
    <row r="253" spans="1:23" hidden="1">
      <c r="A253" s="63">
        <f t="shared" si="57"/>
        <v>37139</v>
      </c>
      <c r="B253" s="65" t="str">
        <f>INDEX('Master Data'!$A$2:$B$8,MATCH(WEEKDAY('SC Total Gas'!A253,3),'Master Data'!$A$2:$A$8,0),2)</f>
        <v>W</v>
      </c>
      <c r="D253" s="73">
        <v>0</v>
      </c>
      <c r="E253" s="73">
        <v>4354913.4994335016</v>
      </c>
      <c r="F253" s="73">
        <v>0</v>
      </c>
      <c r="G253" s="73">
        <v>0</v>
      </c>
      <c r="I253" s="73">
        <f t="shared" si="46"/>
        <v>0</v>
      </c>
      <c r="J253" s="73">
        <f t="shared" si="58"/>
        <v>0</v>
      </c>
      <c r="K253" s="73">
        <f t="shared" si="47"/>
        <v>0</v>
      </c>
      <c r="L253" s="73">
        <f t="shared" si="48"/>
        <v>0</v>
      </c>
      <c r="M253" s="73">
        <f>SUM(J$97:J253)</f>
        <v>0</v>
      </c>
      <c r="N253" s="73">
        <f>SUM(J$6:J253)</f>
        <v>0</v>
      </c>
      <c r="P253" s="73">
        <f t="shared" si="49"/>
        <v>0</v>
      </c>
      <c r="Q253" s="73">
        <f t="shared" si="50"/>
        <v>4.3549134994335015</v>
      </c>
      <c r="R253" s="73">
        <f t="shared" si="51"/>
        <v>0</v>
      </c>
      <c r="S253" s="71">
        <f t="shared" si="52"/>
        <v>0</v>
      </c>
      <c r="T253" s="71">
        <f t="shared" si="53"/>
        <v>0</v>
      </c>
      <c r="U253" s="71">
        <f t="shared" si="54"/>
        <v>0</v>
      </c>
      <c r="V253" s="71">
        <f t="shared" si="55"/>
        <v>0</v>
      </c>
      <c r="W253" s="71">
        <f t="shared" si="56"/>
        <v>0</v>
      </c>
    </row>
    <row r="254" spans="1:23" hidden="1">
      <c r="A254" s="63">
        <f t="shared" si="57"/>
        <v>37140</v>
      </c>
      <c r="B254" s="65" t="str">
        <f>INDEX('Master Data'!$A$2:$B$8,MATCH(WEEKDAY('SC Total Gas'!A254,3),'Master Data'!$A$2:$A$8,0),2)</f>
        <v>Th</v>
      </c>
      <c r="D254" s="73">
        <v>0</v>
      </c>
      <c r="E254" s="73">
        <v>4372902.0191317638</v>
      </c>
      <c r="F254" s="73">
        <v>0</v>
      </c>
      <c r="G254" s="73">
        <v>0</v>
      </c>
      <c r="I254" s="73">
        <f t="shared" si="46"/>
        <v>0</v>
      </c>
      <c r="J254" s="73">
        <f t="shared" si="58"/>
        <v>0</v>
      </c>
      <c r="K254" s="73">
        <f t="shared" si="47"/>
        <v>0</v>
      </c>
      <c r="L254" s="73">
        <f t="shared" si="48"/>
        <v>0</v>
      </c>
      <c r="M254" s="73">
        <f>SUM(J$97:J254)</f>
        <v>0</v>
      </c>
      <c r="N254" s="73">
        <f>SUM(J$6:J254)</f>
        <v>0</v>
      </c>
      <c r="P254" s="73">
        <f t="shared" si="49"/>
        <v>0</v>
      </c>
      <c r="Q254" s="73">
        <f t="shared" si="50"/>
        <v>4.3729020191317636</v>
      </c>
      <c r="R254" s="73">
        <f t="shared" si="51"/>
        <v>0</v>
      </c>
      <c r="S254" s="71">
        <f t="shared" si="52"/>
        <v>0</v>
      </c>
      <c r="T254" s="71">
        <f t="shared" si="53"/>
        <v>0</v>
      </c>
      <c r="U254" s="71">
        <f t="shared" si="54"/>
        <v>0</v>
      </c>
      <c r="V254" s="71">
        <f t="shared" si="55"/>
        <v>0</v>
      </c>
      <c r="W254" s="71">
        <f t="shared" si="56"/>
        <v>0</v>
      </c>
    </row>
    <row r="255" spans="1:23" hidden="1">
      <c r="A255" s="63">
        <f t="shared" si="57"/>
        <v>37141</v>
      </c>
      <c r="B255" s="65" t="str">
        <f>INDEX('Master Data'!$A$2:$B$8,MATCH(WEEKDAY('SC Total Gas'!A255,3),'Master Data'!$A$2:$A$8,0),2)</f>
        <v>F</v>
      </c>
      <c r="D255" s="73">
        <v>0</v>
      </c>
      <c r="E255" s="73">
        <v>4387038.941637788</v>
      </c>
      <c r="F255" s="73">
        <v>0</v>
      </c>
      <c r="G255" s="73">
        <v>0</v>
      </c>
      <c r="I255" s="73">
        <f t="shared" si="46"/>
        <v>0</v>
      </c>
      <c r="J255" s="73">
        <f t="shared" si="58"/>
        <v>0</v>
      </c>
      <c r="K255" s="73">
        <f t="shared" si="47"/>
        <v>0</v>
      </c>
      <c r="L255" s="73">
        <f t="shared" si="48"/>
        <v>0</v>
      </c>
      <c r="M255" s="73">
        <f>SUM(J$97:J255)</f>
        <v>0</v>
      </c>
      <c r="N255" s="73">
        <f>SUM(J$6:J255)</f>
        <v>0</v>
      </c>
      <c r="P255" s="73">
        <f t="shared" si="49"/>
        <v>0</v>
      </c>
      <c r="Q255" s="73">
        <f t="shared" si="50"/>
        <v>4.3870389416377877</v>
      </c>
      <c r="R255" s="73">
        <f t="shared" si="51"/>
        <v>0</v>
      </c>
      <c r="S255" s="71">
        <f t="shared" si="52"/>
        <v>0</v>
      </c>
      <c r="T255" s="71">
        <f t="shared" si="53"/>
        <v>0</v>
      </c>
      <c r="U255" s="71">
        <f t="shared" si="54"/>
        <v>0</v>
      </c>
      <c r="V255" s="71">
        <f t="shared" si="55"/>
        <v>0</v>
      </c>
      <c r="W255" s="71">
        <f t="shared" si="56"/>
        <v>0</v>
      </c>
    </row>
    <row r="256" spans="1:23" hidden="1">
      <c r="A256" s="63">
        <f t="shared" si="57"/>
        <v>37142</v>
      </c>
      <c r="B256" s="65" t="str">
        <f>INDEX('Master Data'!$A$2:$B$8,MATCH(WEEKDAY('SC Total Gas'!A256,3),'Master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46"/>
        <v>0</v>
      </c>
      <c r="J256" s="73">
        <f t="shared" si="58"/>
        <v>0</v>
      </c>
      <c r="K256" s="73">
        <f t="shared" si="47"/>
        <v>0</v>
      </c>
      <c r="L256" s="73">
        <f t="shared" si="48"/>
        <v>0</v>
      </c>
      <c r="M256" s="73">
        <f>SUM(J$97:J256)</f>
        <v>0</v>
      </c>
      <c r="N256" s="73">
        <f>SUM(J$6:J256)</f>
        <v>0</v>
      </c>
      <c r="P256" s="73">
        <f t="shared" si="49"/>
        <v>0</v>
      </c>
      <c r="Q256" s="73">
        <f t="shared" si="50"/>
        <v>0</v>
      </c>
      <c r="R256" s="73">
        <f t="shared" si="51"/>
        <v>0</v>
      </c>
      <c r="S256" s="71">
        <f t="shared" si="52"/>
        <v>0</v>
      </c>
      <c r="T256" s="71">
        <f t="shared" si="53"/>
        <v>0</v>
      </c>
      <c r="U256" s="71">
        <f t="shared" si="54"/>
        <v>0</v>
      </c>
      <c r="V256" s="71">
        <f t="shared" si="55"/>
        <v>0</v>
      </c>
      <c r="W256" s="71">
        <f t="shared" si="56"/>
        <v>0</v>
      </c>
    </row>
    <row r="257" spans="1:23" hidden="1">
      <c r="A257" s="63">
        <f t="shared" si="57"/>
        <v>37143</v>
      </c>
      <c r="B257" s="65" t="str">
        <f>INDEX('Master Data'!$A$2:$B$8,MATCH(WEEKDAY('SC Total Gas'!A257,3),'Master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46"/>
        <v>0</v>
      </c>
      <c r="J257" s="73">
        <f t="shared" si="58"/>
        <v>0</v>
      </c>
      <c r="K257" s="73">
        <f t="shared" si="47"/>
        <v>0</v>
      </c>
      <c r="L257" s="73">
        <f t="shared" si="48"/>
        <v>0</v>
      </c>
      <c r="M257" s="73">
        <f>SUM(J$97:J257)</f>
        <v>0</v>
      </c>
      <c r="N257" s="73">
        <f>SUM(J$6:J257)</f>
        <v>0</v>
      </c>
      <c r="P257" s="73">
        <f t="shared" si="49"/>
        <v>0</v>
      </c>
      <c r="Q257" s="73">
        <f t="shared" si="50"/>
        <v>0</v>
      </c>
      <c r="R257" s="73">
        <f t="shared" si="51"/>
        <v>0</v>
      </c>
      <c r="S257" s="71">
        <f t="shared" si="52"/>
        <v>0</v>
      </c>
      <c r="T257" s="71">
        <f t="shared" si="53"/>
        <v>0</v>
      </c>
      <c r="U257" s="71">
        <f t="shared" si="54"/>
        <v>0</v>
      </c>
      <c r="V257" s="71">
        <f t="shared" si="55"/>
        <v>0</v>
      </c>
      <c r="W257" s="71">
        <f t="shared" si="56"/>
        <v>0</v>
      </c>
    </row>
    <row r="258" spans="1:23" hidden="1">
      <c r="A258" s="63">
        <f t="shared" si="57"/>
        <v>37144</v>
      </c>
      <c r="B258" s="65" t="str">
        <f>INDEX('Master Data'!$A$2:$B$8,MATCH(WEEKDAY('SC Total Gas'!A258,3),'Master Data'!$A$2:$A$8,0),2)</f>
        <v>M</v>
      </c>
      <c r="D258" s="73">
        <v>0</v>
      </c>
      <c r="E258" s="73">
        <v>4386668.7663186491</v>
      </c>
      <c r="F258" s="73">
        <v>0</v>
      </c>
      <c r="G258" s="73">
        <v>0</v>
      </c>
      <c r="I258" s="73">
        <f t="shared" si="46"/>
        <v>0</v>
      </c>
      <c r="J258" s="73">
        <f t="shared" si="58"/>
        <v>0</v>
      </c>
      <c r="K258" s="73">
        <f t="shared" si="47"/>
        <v>0</v>
      </c>
      <c r="L258" s="73">
        <f t="shared" si="48"/>
        <v>0</v>
      </c>
      <c r="M258" s="73">
        <f>SUM(J$97:J258)</f>
        <v>0</v>
      </c>
      <c r="N258" s="73">
        <f>SUM(J$6:J258)</f>
        <v>0</v>
      </c>
      <c r="P258" s="73">
        <f t="shared" si="49"/>
        <v>0</v>
      </c>
      <c r="Q258" s="73">
        <f t="shared" si="50"/>
        <v>4.3866687663186488</v>
      </c>
      <c r="R258" s="73">
        <f t="shared" si="51"/>
        <v>0</v>
      </c>
      <c r="S258" s="71">
        <f t="shared" si="52"/>
        <v>0</v>
      </c>
      <c r="T258" s="71">
        <f t="shared" si="53"/>
        <v>0</v>
      </c>
      <c r="U258" s="71">
        <f t="shared" si="54"/>
        <v>0</v>
      </c>
      <c r="V258" s="71">
        <f t="shared" si="55"/>
        <v>0</v>
      </c>
      <c r="W258" s="71">
        <f t="shared" si="56"/>
        <v>0</v>
      </c>
    </row>
    <row r="259" spans="1:23" hidden="1">
      <c r="A259" s="63">
        <f t="shared" si="57"/>
        <v>37145</v>
      </c>
      <c r="B259" s="65" t="str">
        <f>INDEX('Master Data'!$A$2:$B$8,MATCH(WEEKDAY('SC Total Gas'!A259,3),'Master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46"/>
        <v>0</v>
      </c>
      <c r="J259" s="73">
        <f t="shared" si="58"/>
        <v>0</v>
      </c>
      <c r="K259" s="73">
        <f t="shared" si="47"/>
        <v>0</v>
      </c>
      <c r="L259" s="73">
        <f t="shared" si="48"/>
        <v>0</v>
      </c>
      <c r="M259" s="73">
        <f>SUM(J$97:J259)</f>
        <v>0</v>
      </c>
      <c r="N259" s="73">
        <f>SUM(J$6:J259)</f>
        <v>0</v>
      </c>
      <c r="P259" s="73">
        <f t="shared" si="49"/>
        <v>0</v>
      </c>
      <c r="Q259" s="73">
        <f t="shared" si="50"/>
        <v>0</v>
      </c>
      <c r="R259" s="73">
        <f t="shared" si="51"/>
        <v>0</v>
      </c>
      <c r="S259" s="71">
        <f t="shared" si="52"/>
        <v>0</v>
      </c>
      <c r="T259" s="71">
        <f t="shared" si="53"/>
        <v>0</v>
      </c>
      <c r="U259" s="71">
        <f t="shared" si="54"/>
        <v>0</v>
      </c>
      <c r="V259" s="71">
        <f t="shared" si="55"/>
        <v>0</v>
      </c>
      <c r="W259" s="71">
        <f t="shared" si="56"/>
        <v>0</v>
      </c>
    </row>
    <row r="260" spans="1:23" hidden="1">
      <c r="A260" s="63">
        <f t="shared" si="57"/>
        <v>37146</v>
      </c>
      <c r="B260" s="65" t="str">
        <f>INDEX('Master Data'!$A$2:$B$8,MATCH(WEEKDAY('SC Total Gas'!A260,3),'Master Data'!$A$2:$A$8,0),2)</f>
        <v>W</v>
      </c>
      <c r="D260" s="73">
        <v>0</v>
      </c>
      <c r="E260" s="73">
        <v>4404081.0378206624</v>
      </c>
      <c r="F260" s="73">
        <v>0</v>
      </c>
      <c r="G260" s="73">
        <v>0</v>
      </c>
      <c r="I260" s="73">
        <f t="shared" si="46"/>
        <v>0</v>
      </c>
      <c r="J260" s="73">
        <f t="shared" si="58"/>
        <v>0</v>
      </c>
      <c r="K260" s="73">
        <f t="shared" si="47"/>
        <v>0</v>
      </c>
      <c r="L260" s="73">
        <f t="shared" si="48"/>
        <v>0</v>
      </c>
      <c r="M260" s="73">
        <f>SUM(J$97:J260)</f>
        <v>0</v>
      </c>
      <c r="N260" s="73">
        <f>SUM(J$6:J260)</f>
        <v>0</v>
      </c>
      <c r="P260" s="73">
        <f t="shared" si="49"/>
        <v>0</v>
      </c>
      <c r="Q260" s="73">
        <f t="shared" si="50"/>
        <v>4.4040810378206627</v>
      </c>
      <c r="R260" s="73">
        <f t="shared" si="51"/>
        <v>0</v>
      </c>
      <c r="S260" s="71">
        <f t="shared" si="52"/>
        <v>0</v>
      </c>
      <c r="T260" s="71">
        <f t="shared" si="53"/>
        <v>0</v>
      </c>
      <c r="U260" s="71">
        <f t="shared" si="54"/>
        <v>0</v>
      </c>
      <c r="V260" s="71">
        <f t="shared" si="55"/>
        <v>0</v>
      </c>
      <c r="W260" s="71">
        <f t="shared" si="56"/>
        <v>0</v>
      </c>
    </row>
    <row r="261" spans="1:23" hidden="1">
      <c r="A261" s="63">
        <f t="shared" si="57"/>
        <v>37147</v>
      </c>
      <c r="B261" s="65" t="str">
        <f>INDEX('Master Data'!$A$2:$B$8,MATCH(WEEKDAY('SC Total Gas'!A261,3),'Master Data'!$A$2:$A$8,0),2)</f>
        <v>Th</v>
      </c>
      <c r="D261" s="73">
        <v>0</v>
      </c>
      <c r="E261" s="73">
        <v>4427362.4252757765</v>
      </c>
      <c r="F261" s="73">
        <v>0</v>
      </c>
      <c r="G261" s="73">
        <v>0</v>
      </c>
      <c r="I261" s="73">
        <f t="shared" ref="I261:I324" si="59">IF(MONTH($A261)=MONTH($A260),IF(G261=0,I260,G261),G261)</f>
        <v>0</v>
      </c>
      <c r="J261" s="73">
        <f t="shared" si="58"/>
        <v>0</v>
      </c>
      <c r="K261" s="73">
        <f t="shared" si="47"/>
        <v>0</v>
      </c>
      <c r="L261" s="73">
        <f t="shared" si="48"/>
        <v>0</v>
      </c>
      <c r="M261" s="73">
        <f>SUM(J$97:J261)</f>
        <v>0</v>
      </c>
      <c r="N261" s="73">
        <f>SUM(J$6:J261)</f>
        <v>0</v>
      </c>
      <c r="P261" s="73">
        <f t="shared" si="49"/>
        <v>0</v>
      </c>
      <c r="Q261" s="73">
        <f t="shared" si="50"/>
        <v>4.4273624252757768</v>
      </c>
      <c r="R261" s="73">
        <f t="shared" si="51"/>
        <v>0</v>
      </c>
      <c r="S261" s="71">
        <f t="shared" si="52"/>
        <v>0</v>
      </c>
      <c r="T261" s="71">
        <f t="shared" si="53"/>
        <v>0</v>
      </c>
      <c r="U261" s="71">
        <f t="shared" si="54"/>
        <v>0</v>
      </c>
      <c r="V261" s="71">
        <f t="shared" si="55"/>
        <v>0</v>
      </c>
      <c r="W261" s="71">
        <f t="shared" si="56"/>
        <v>0</v>
      </c>
    </row>
    <row r="262" spans="1:23" hidden="1">
      <c r="A262" s="63">
        <f t="shared" si="57"/>
        <v>37148</v>
      </c>
      <c r="B262" s="65" t="str">
        <f>INDEX('Master Data'!$A$2:$B$8,MATCH(WEEKDAY('SC Total Gas'!A262,3),'Master Data'!$A$2:$A$8,0),2)</f>
        <v>F</v>
      </c>
      <c r="D262" s="73">
        <v>0</v>
      </c>
      <c r="E262" s="73">
        <v>4442045.1799802929</v>
      </c>
      <c r="F262" s="73">
        <v>0</v>
      </c>
      <c r="G262" s="73">
        <v>0</v>
      </c>
      <c r="I262" s="73">
        <f t="shared" si="59"/>
        <v>0</v>
      </c>
      <c r="J262" s="73">
        <f t="shared" si="58"/>
        <v>0</v>
      </c>
      <c r="K262" s="73">
        <f t="shared" ref="K262:K325" si="60">IF(WEEKDAY(A262,3)&gt;4,0,(IF(A262&lt;K$2,0,IF(A262&lt;=K$3,1,0))))</f>
        <v>0</v>
      </c>
      <c r="L262" s="73">
        <f t="shared" ref="L262:L325" si="61">J262*K262</f>
        <v>0</v>
      </c>
      <c r="M262" s="73">
        <f>SUM(J$97:J262)</f>
        <v>0</v>
      </c>
      <c r="N262" s="73">
        <f>SUM(J$6:J262)</f>
        <v>0</v>
      </c>
      <c r="P262" s="73">
        <f t="shared" ref="P262:P325" si="62">D262/P$3</f>
        <v>0</v>
      </c>
      <c r="Q262" s="73">
        <f t="shared" ref="Q262:Q325" si="63">E262/P$3</f>
        <v>4.4420451799802931</v>
      </c>
      <c r="R262" s="73">
        <f t="shared" ref="R262:R325" si="64">F262/R$3</f>
        <v>0</v>
      </c>
      <c r="S262" s="71">
        <f t="shared" ref="S262:S325" si="65">J262/$R$3</f>
        <v>0</v>
      </c>
      <c r="T262" s="71">
        <f t="shared" ref="T262:T325" si="66">L262/$R$3</f>
        <v>0</v>
      </c>
      <c r="U262" s="71">
        <f t="shared" ref="U262:U325" si="67">I262/$R$3</f>
        <v>0</v>
      </c>
      <c r="V262" s="71">
        <f t="shared" ref="V262:V325" si="68">M262/$R$3</f>
        <v>0</v>
      </c>
      <c r="W262" s="71">
        <f t="shared" ref="W262:W325" si="69">N262/$R$3</f>
        <v>0</v>
      </c>
    </row>
    <row r="263" spans="1:23" hidden="1">
      <c r="A263" s="63">
        <f t="shared" ref="A263:A326" si="70">A262+1</f>
        <v>37149</v>
      </c>
      <c r="B263" s="65" t="str">
        <f>INDEX('Master Data'!$A$2:$B$8,MATCH(WEEKDAY('SC Total Gas'!A263,3),'Master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9"/>
        <v>0</v>
      </c>
      <c r="J263" s="73">
        <f t="shared" ref="J263:J326" si="71">IF(MONTH($A263)=MONTH($A262),SUM(I263-I262),I263)</f>
        <v>0</v>
      </c>
      <c r="K263" s="73">
        <f t="shared" si="60"/>
        <v>0</v>
      </c>
      <c r="L263" s="73">
        <f t="shared" si="61"/>
        <v>0</v>
      </c>
      <c r="M263" s="73">
        <f>SUM(J$97:J263)</f>
        <v>0</v>
      </c>
      <c r="N263" s="73">
        <f>SUM(J$6:J263)</f>
        <v>0</v>
      </c>
      <c r="P263" s="73">
        <f t="shared" si="62"/>
        <v>0</v>
      </c>
      <c r="Q263" s="73">
        <f t="shared" si="63"/>
        <v>0</v>
      </c>
      <c r="R263" s="73">
        <f t="shared" si="64"/>
        <v>0</v>
      </c>
      <c r="S263" s="71">
        <f t="shared" si="65"/>
        <v>0</v>
      </c>
      <c r="T263" s="71">
        <f t="shared" si="66"/>
        <v>0</v>
      </c>
      <c r="U263" s="71">
        <f t="shared" si="67"/>
        <v>0</v>
      </c>
      <c r="V263" s="71">
        <f t="shared" si="68"/>
        <v>0</v>
      </c>
      <c r="W263" s="71">
        <f t="shared" si="69"/>
        <v>0</v>
      </c>
    </row>
    <row r="264" spans="1:23" hidden="1">
      <c r="A264" s="63">
        <f t="shared" si="70"/>
        <v>37150</v>
      </c>
      <c r="B264" s="65" t="str">
        <f>INDEX('Master Data'!$A$2:$B$8,MATCH(WEEKDAY('SC Total Gas'!A264,3),'Master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9"/>
        <v>0</v>
      </c>
      <c r="J264" s="73">
        <f t="shared" si="71"/>
        <v>0</v>
      </c>
      <c r="K264" s="73">
        <f t="shared" si="60"/>
        <v>0</v>
      </c>
      <c r="L264" s="73">
        <f t="shared" si="61"/>
        <v>0</v>
      </c>
      <c r="M264" s="73">
        <f>SUM(J$97:J264)</f>
        <v>0</v>
      </c>
      <c r="N264" s="73">
        <f>SUM(J$6:J264)</f>
        <v>0</v>
      </c>
      <c r="P264" s="73">
        <f t="shared" si="62"/>
        <v>0</v>
      </c>
      <c r="Q264" s="73">
        <f t="shared" si="63"/>
        <v>0</v>
      </c>
      <c r="R264" s="73">
        <f t="shared" si="64"/>
        <v>0</v>
      </c>
      <c r="S264" s="71">
        <f t="shared" si="65"/>
        <v>0</v>
      </c>
      <c r="T264" s="71">
        <f t="shared" si="66"/>
        <v>0</v>
      </c>
      <c r="U264" s="71">
        <f t="shared" si="67"/>
        <v>0</v>
      </c>
      <c r="V264" s="71">
        <f t="shared" si="68"/>
        <v>0</v>
      </c>
      <c r="W264" s="71">
        <f t="shared" si="69"/>
        <v>0</v>
      </c>
    </row>
    <row r="265" spans="1:23" hidden="1">
      <c r="A265" s="63">
        <f t="shared" si="70"/>
        <v>37151</v>
      </c>
      <c r="B265" s="65" t="str">
        <f>INDEX('Master Data'!$A$2:$B$8,MATCH(WEEKDAY('SC Total Gas'!A265,3),'Master Data'!$A$2:$A$8,0),2)</f>
        <v>M</v>
      </c>
      <c r="D265" s="73">
        <v>0</v>
      </c>
      <c r="E265" s="73">
        <v>4439848.786601861</v>
      </c>
      <c r="F265" s="73">
        <v>0</v>
      </c>
      <c r="G265" s="73">
        <v>0</v>
      </c>
      <c r="I265" s="73">
        <f t="shared" si="59"/>
        <v>0</v>
      </c>
      <c r="J265" s="73">
        <f t="shared" si="71"/>
        <v>0</v>
      </c>
      <c r="K265" s="73">
        <f t="shared" si="60"/>
        <v>0</v>
      </c>
      <c r="L265" s="73">
        <f t="shared" si="61"/>
        <v>0</v>
      </c>
      <c r="M265" s="73">
        <f>SUM(J$97:J265)</f>
        <v>0</v>
      </c>
      <c r="N265" s="73">
        <f>SUM(J$6:J265)</f>
        <v>0</v>
      </c>
      <c r="P265" s="73">
        <f t="shared" si="62"/>
        <v>0</v>
      </c>
      <c r="Q265" s="73">
        <f t="shared" si="63"/>
        <v>4.4398487866018614</v>
      </c>
      <c r="R265" s="73">
        <f t="shared" si="64"/>
        <v>0</v>
      </c>
      <c r="S265" s="71">
        <f t="shared" si="65"/>
        <v>0</v>
      </c>
      <c r="T265" s="71">
        <f t="shared" si="66"/>
        <v>0</v>
      </c>
      <c r="U265" s="71">
        <f t="shared" si="67"/>
        <v>0</v>
      </c>
      <c r="V265" s="71">
        <f t="shared" si="68"/>
        <v>0</v>
      </c>
      <c r="W265" s="71">
        <f t="shared" si="69"/>
        <v>0</v>
      </c>
    </row>
    <row r="266" spans="1:23" hidden="1">
      <c r="A266" s="63">
        <f t="shared" si="70"/>
        <v>37152</v>
      </c>
      <c r="B266" s="65" t="str">
        <f>INDEX('Master Data'!$A$2:$B$8,MATCH(WEEKDAY('SC Total Gas'!A266,3),'Master Data'!$A$2:$A$8,0),2)</f>
        <v>T</v>
      </c>
      <c r="D266" s="73">
        <v>0</v>
      </c>
      <c r="E266" s="73">
        <v>4434430.7357462086</v>
      </c>
      <c r="F266" s="73">
        <v>0</v>
      </c>
      <c r="G266" s="73">
        <v>0</v>
      </c>
      <c r="I266" s="73">
        <f t="shared" si="59"/>
        <v>0</v>
      </c>
      <c r="J266" s="73">
        <f t="shared" si="71"/>
        <v>0</v>
      </c>
      <c r="K266" s="73">
        <f t="shared" si="60"/>
        <v>0</v>
      </c>
      <c r="L266" s="73">
        <f t="shared" si="61"/>
        <v>0</v>
      </c>
      <c r="M266" s="73">
        <f>SUM(J$97:J266)</f>
        <v>0</v>
      </c>
      <c r="N266" s="73">
        <f>SUM(J$6:J266)</f>
        <v>0</v>
      </c>
      <c r="P266" s="73">
        <f t="shared" si="62"/>
        <v>0</v>
      </c>
      <c r="Q266" s="73">
        <f t="shared" si="63"/>
        <v>4.4344307357462087</v>
      </c>
      <c r="R266" s="73">
        <f t="shared" si="64"/>
        <v>0</v>
      </c>
      <c r="S266" s="71">
        <f t="shared" si="65"/>
        <v>0</v>
      </c>
      <c r="T266" s="71">
        <f t="shared" si="66"/>
        <v>0</v>
      </c>
      <c r="U266" s="71">
        <f t="shared" si="67"/>
        <v>0</v>
      </c>
      <c r="V266" s="71">
        <f t="shared" si="68"/>
        <v>0</v>
      </c>
      <c r="W266" s="71">
        <f t="shared" si="69"/>
        <v>0</v>
      </c>
    </row>
    <row r="267" spans="1:23" hidden="1">
      <c r="A267" s="63">
        <f t="shared" si="70"/>
        <v>37153</v>
      </c>
      <c r="B267" s="65" t="str">
        <f>INDEX('Master Data'!$A$2:$B$8,MATCH(WEEKDAY('SC Total Gas'!A267,3),'Master Data'!$A$2:$A$8,0),2)</f>
        <v>W</v>
      </c>
      <c r="D267" s="73">
        <v>0</v>
      </c>
      <c r="E267" s="73">
        <v>4449983.67529146</v>
      </c>
      <c r="F267" s="73">
        <v>0</v>
      </c>
      <c r="G267" s="73">
        <v>0</v>
      </c>
      <c r="I267" s="73">
        <f t="shared" si="59"/>
        <v>0</v>
      </c>
      <c r="J267" s="73">
        <f t="shared" si="71"/>
        <v>0</v>
      </c>
      <c r="K267" s="73">
        <f t="shared" si="60"/>
        <v>0</v>
      </c>
      <c r="L267" s="73">
        <f t="shared" si="61"/>
        <v>0</v>
      </c>
      <c r="M267" s="73">
        <f>SUM(J$97:J267)</f>
        <v>0</v>
      </c>
      <c r="N267" s="73">
        <f>SUM(J$6:J267)</f>
        <v>0</v>
      </c>
      <c r="P267" s="73">
        <f t="shared" si="62"/>
        <v>0</v>
      </c>
      <c r="Q267" s="73">
        <f t="shared" si="63"/>
        <v>4.4499836752914597</v>
      </c>
      <c r="R267" s="73">
        <f t="shared" si="64"/>
        <v>0</v>
      </c>
      <c r="S267" s="71">
        <f t="shared" si="65"/>
        <v>0</v>
      </c>
      <c r="T267" s="71">
        <f t="shared" si="66"/>
        <v>0</v>
      </c>
      <c r="U267" s="71">
        <f t="shared" si="67"/>
        <v>0</v>
      </c>
      <c r="V267" s="71">
        <f t="shared" si="68"/>
        <v>0</v>
      </c>
      <c r="W267" s="71">
        <f t="shared" si="69"/>
        <v>0</v>
      </c>
    </row>
    <row r="268" spans="1:23" hidden="1">
      <c r="A268" s="63">
        <f t="shared" si="70"/>
        <v>37154</v>
      </c>
      <c r="B268" s="65" t="str">
        <f>INDEX('Master Data'!$A$2:$B$8,MATCH(WEEKDAY('SC Total Gas'!A268,3),'Master Data'!$A$2:$A$8,0),2)</f>
        <v>Th</v>
      </c>
      <c r="D268" s="73">
        <v>0</v>
      </c>
      <c r="E268" s="73">
        <v>4456626.8113838425</v>
      </c>
      <c r="F268" s="73">
        <v>0</v>
      </c>
      <c r="G268" s="73">
        <v>0</v>
      </c>
      <c r="I268" s="73">
        <f t="shared" si="59"/>
        <v>0</v>
      </c>
      <c r="J268" s="73">
        <f t="shared" si="71"/>
        <v>0</v>
      </c>
      <c r="K268" s="73">
        <f t="shared" si="60"/>
        <v>0</v>
      </c>
      <c r="L268" s="73">
        <f t="shared" si="61"/>
        <v>0</v>
      </c>
      <c r="M268" s="73">
        <f>SUM(J$97:J268)</f>
        <v>0</v>
      </c>
      <c r="N268" s="73">
        <f>SUM(J$6:J268)</f>
        <v>0</v>
      </c>
      <c r="P268" s="73">
        <f t="shared" si="62"/>
        <v>0</v>
      </c>
      <c r="Q268" s="73">
        <f t="shared" si="63"/>
        <v>4.4566268113838428</v>
      </c>
      <c r="R268" s="73">
        <f t="shared" si="64"/>
        <v>0</v>
      </c>
      <c r="S268" s="71">
        <f t="shared" si="65"/>
        <v>0</v>
      </c>
      <c r="T268" s="71">
        <f t="shared" si="66"/>
        <v>0</v>
      </c>
      <c r="U268" s="71">
        <f t="shared" si="67"/>
        <v>0</v>
      </c>
      <c r="V268" s="71">
        <f t="shared" si="68"/>
        <v>0</v>
      </c>
      <c r="W268" s="71">
        <f t="shared" si="69"/>
        <v>0</v>
      </c>
    </row>
    <row r="269" spans="1:23" hidden="1">
      <c r="A269" s="63">
        <f t="shared" si="70"/>
        <v>37155</v>
      </c>
      <c r="B269" s="65" t="str">
        <f>INDEX('Master Data'!$A$2:$B$8,MATCH(WEEKDAY('SC Total Gas'!A269,3),'Master Data'!$A$2:$A$8,0),2)</f>
        <v>F</v>
      </c>
      <c r="D269" s="73">
        <v>0</v>
      </c>
      <c r="E269" s="73">
        <v>4462320.8823529417</v>
      </c>
      <c r="F269" s="73">
        <v>0</v>
      </c>
      <c r="G269" s="73">
        <v>0</v>
      </c>
      <c r="I269" s="73">
        <f t="shared" si="59"/>
        <v>0</v>
      </c>
      <c r="J269" s="73">
        <f t="shared" si="71"/>
        <v>0</v>
      </c>
      <c r="K269" s="73">
        <f t="shared" si="60"/>
        <v>0</v>
      </c>
      <c r="L269" s="73">
        <f t="shared" si="61"/>
        <v>0</v>
      </c>
      <c r="M269" s="73">
        <f>SUM(J$97:J269)</f>
        <v>0</v>
      </c>
      <c r="N269" s="73">
        <f>SUM(J$6:J269)</f>
        <v>0</v>
      </c>
      <c r="P269" s="73">
        <f t="shared" si="62"/>
        <v>0</v>
      </c>
      <c r="Q269" s="73">
        <f t="shared" si="63"/>
        <v>4.4623208823529419</v>
      </c>
      <c r="R269" s="73">
        <f t="shared" si="64"/>
        <v>0</v>
      </c>
      <c r="S269" s="71">
        <f t="shared" si="65"/>
        <v>0</v>
      </c>
      <c r="T269" s="71">
        <f t="shared" si="66"/>
        <v>0</v>
      </c>
      <c r="U269" s="71">
        <f t="shared" si="67"/>
        <v>0</v>
      </c>
      <c r="V269" s="71">
        <f t="shared" si="68"/>
        <v>0</v>
      </c>
      <c r="W269" s="71">
        <f t="shared" si="69"/>
        <v>0</v>
      </c>
    </row>
    <row r="270" spans="1:23" hidden="1">
      <c r="A270" s="63">
        <f t="shared" si="70"/>
        <v>37156</v>
      </c>
      <c r="B270" s="65" t="str">
        <f>INDEX('Master Data'!$A$2:$B$8,MATCH(WEEKDAY('SC Total Gas'!A270,3),'Master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9"/>
        <v>0</v>
      </c>
      <c r="J270" s="73">
        <f t="shared" si="71"/>
        <v>0</v>
      </c>
      <c r="K270" s="73">
        <f t="shared" si="60"/>
        <v>0</v>
      </c>
      <c r="L270" s="73">
        <f t="shared" si="61"/>
        <v>0</v>
      </c>
      <c r="M270" s="73">
        <f>SUM(J$97:J270)</f>
        <v>0</v>
      </c>
      <c r="N270" s="73">
        <f>SUM(J$6:J270)</f>
        <v>0</v>
      </c>
      <c r="P270" s="73">
        <f t="shared" si="62"/>
        <v>0</v>
      </c>
      <c r="Q270" s="73">
        <f t="shared" si="63"/>
        <v>0</v>
      </c>
      <c r="R270" s="73">
        <f t="shared" si="64"/>
        <v>0</v>
      </c>
      <c r="S270" s="71">
        <f t="shared" si="65"/>
        <v>0</v>
      </c>
      <c r="T270" s="71">
        <f t="shared" si="66"/>
        <v>0</v>
      </c>
      <c r="U270" s="71">
        <f t="shared" si="67"/>
        <v>0</v>
      </c>
      <c r="V270" s="71">
        <f t="shared" si="68"/>
        <v>0</v>
      </c>
      <c r="W270" s="71">
        <f t="shared" si="69"/>
        <v>0</v>
      </c>
    </row>
    <row r="271" spans="1:23" hidden="1">
      <c r="A271" s="63">
        <f t="shared" si="70"/>
        <v>37157</v>
      </c>
      <c r="B271" s="65" t="str">
        <f>INDEX('Master Data'!$A$2:$B$8,MATCH(WEEKDAY('SC Total Gas'!A271,3),'Master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9"/>
        <v>0</v>
      </c>
      <c r="J271" s="73">
        <f t="shared" si="71"/>
        <v>0</v>
      </c>
      <c r="K271" s="73">
        <f t="shared" si="60"/>
        <v>0</v>
      </c>
      <c r="L271" s="73">
        <f t="shared" si="61"/>
        <v>0</v>
      </c>
      <c r="M271" s="73">
        <f>SUM(J$97:J271)</f>
        <v>0</v>
      </c>
      <c r="N271" s="73">
        <f>SUM(J$6:J271)</f>
        <v>0</v>
      </c>
      <c r="P271" s="73">
        <f t="shared" si="62"/>
        <v>0</v>
      </c>
      <c r="Q271" s="73">
        <f t="shared" si="63"/>
        <v>0</v>
      </c>
      <c r="R271" s="73">
        <f t="shared" si="64"/>
        <v>0</v>
      </c>
      <c r="S271" s="71">
        <f t="shared" si="65"/>
        <v>0</v>
      </c>
      <c r="T271" s="71">
        <f t="shared" si="66"/>
        <v>0</v>
      </c>
      <c r="U271" s="71">
        <f t="shared" si="67"/>
        <v>0</v>
      </c>
      <c r="V271" s="71">
        <f t="shared" si="68"/>
        <v>0</v>
      </c>
      <c r="W271" s="71">
        <f t="shared" si="69"/>
        <v>0</v>
      </c>
    </row>
    <row r="272" spans="1:23" hidden="1">
      <c r="A272" s="63">
        <f t="shared" si="70"/>
        <v>37158</v>
      </c>
      <c r="B272" s="65" t="str">
        <f>INDEX('Master Data'!$A$2:$B$8,MATCH(WEEKDAY('SC Total Gas'!A272,3),'Master Data'!$A$2:$A$8,0),2)</f>
        <v>M</v>
      </c>
      <c r="D272" s="73">
        <v>0</v>
      </c>
      <c r="E272" s="73">
        <v>4460817.428324162</v>
      </c>
      <c r="F272" s="73">
        <v>0</v>
      </c>
      <c r="G272" s="73">
        <v>0</v>
      </c>
      <c r="I272" s="73">
        <f t="shared" si="59"/>
        <v>0</v>
      </c>
      <c r="J272" s="73">
        <f t="shared" si="71"/>
        <v>0</v>
      </c>
      <c r="K272" s="73">
        <f t="shared" si="60"/>
        <v>0</v>
      </c>
      <c r="L272" s="73">
        <f t="shared" si="61"/>
        <v>0</v>
      </c>
      <c r="M272" s="73">
        <f>SUM(J$97:J272)</f>
        <v>0</v>
      </c>
      <c r="N272" s="73">
        <f>SUM(J$6:J272)</f>
        <v>0</v>
      </c>
      <c r="P272" s="73">
        <f t="shared" si="62"/>
        <v>0</v>
      </c>
      <c r="Q272" s="73">
        <f t="shared" si="63"/>
        <v>4.4608174283241624</v>
      </c>
      <c r="R272" s="73">
        <f t="shared" si="64"/>
        <v>0</v>
      </c>
      <c r="S272" s="71">
        <f t="shared" si="65"/>
        <v>0</v>
      </c>
      <c r="T272" s="71">
        <f t="shared" si="66"/>
        <v>0</v>
      </c>
      <c r="U272" s="71">
        <f t="shared" si="67"/>
        <v>0</v>
      </c>
      <c r="V272" s="71">
        <f t="shared" si="68"/>
        <v>0</v>
      </c>
      <c r="W272" s="71">
        <f t="shared" si="69"/>
        <v>0</v>
      </c>
    </row>
    <row r="273" spans="1:23" hidden="1">
      <c r="A273" s="63">
        <f t="shared" si="70"/>
        <v>37159</v>
      </c>
      <c r="B273" s="65" t="str">
        <f>INDEX('Master Data'!$A$2:$B$8,MATCH(WEEKDAY('SC Total Gas'!A273,3),'Master Data'!$A$2:$A$8,0),2)</f>
        <v>T</v>
      </c>
      <c r="D273" s="73">
        <v>0</v>
      </c>
      <c r="E273" s="73">
        <v>4469877.8384908643</v>
      </c>
      <c r="F273" s="73">
        <v>0</v>
      </c>
      <c r="G273" s="73">
        <v>0</v>
      </c>
      <c r="I273" s="73">
        <f t="shared" si="59"/>
        <v>0</v>
      </c>
      <c r="J273" s="73">
        <f t="shared" si="71"/>
        <v>0</v>
      </c>
      <c r="K273" s="73">
        <f t="shared" si="60"/>
        <v>0</v>
      </c>
      <c r="L273" s="73">
        <f t="shared" si="61"/>
        <v>0</v>
      </c>
      <c r="M273" s="73">
        <f>SUM(J$97:J273)</f>
        <v>0</v>
      </c>
      <c r="N273" s="73">
        <f>SUM(J$6:J273)</f>
        <v>0</v>
      </c>
      <c r="P273" s="73">
        <f t="shared" si="62"/>
        <v>0</v>
      </c>
      <c r="Q273" s="73">
        <f t="shared" si="63"/>
        <v>4.4698778384908646</v>
      </c>
      <c r="R273" s="73">
        <f t="shared" si="64"/>
        <v>0</v>
      </c>
      <c r="S273" s="71">
        <f t="shared" si="65"/>
        <v>0</v>
      </c>
      <c r="T273" s="71">
        <f t="shared" si="66"/>
        <v>0</v>
      </c>
      <c r="U273" s="71">
        <f t="shared" si="67"/>
        <v>0</v>
      </c>
      <c r="V273" s="71">
        <f t="shared" si="68"/>
        <v>0</v>
      </c>
      <c r="W273" s="71">
        <f t="shared" si="69"/>
        <v>0</v>
      </c>
    </row>
    <row r="274" spans="1:23" hidden="1">
      <c r="A274" s="63">
        <f t="shared" si="70"/>
        <v>37160</v>
      </c>
      <c r="B274" s="65" t="str">
        <f>INDEX('Master Data'!$A$2:$B$8,MATCH(WEEKDAY('SC Total Gas'!A274,3),'Master Data'!$A$2:$A$8,0),2)</f>
        <v>W</v>
      </c>
      <c r="D274" s="73">
        <v>0</v>
      </c>
      <c r="E274" s="73">
        <v>4476892.2988230865</v>
      </c>
      <c r="F274" s="73">
        <v>0</v>
      </c>
      <c r="G274" s="73">
        <v>0</v>
      </c>
      <c r="I274" s="73">
        <f t="shared" si="59"/>
        <v>0</v>
      </c>
      <c r="J274" s="73">
        <f t="shared" si="71"/>
        <v>0</v>
      </c>
      <c r="K274" s="73">
        <f t="shared" si="60"/>
        <v>0</v>
      </c>
      <c r="L274" s="73">
        <f t="shared" si="61"/>
        <v>0</v>
      </c>
      <c r="M274" s="73">
        <f>SUM(J$97:J274)</f>
        <v>0</v>
      </c>
      <c r="N274" s="73">
        <f>SUM(J$6:J274)</f>
        <v>0</v>
      </c>
      <c r="P274" s="73">
        <f t="shared" si="62"/>
        <v>0</v>
      </c>
      <c r="Q274" s="73">
        <f t="shared" si="63"/>
        <v>4.4768922988230866</v>
      </c>
      <c r="R274" s="73">
        <f t="shared" si="64"/>
        <v>0</v>
      </c>
      <c r="S274" s="71">
        <f t="shared" si="65"/>
        <v>0</v>
      </c>
      <c r="T274" s="71">
        <f t="shared" si="66"/>
        <v>0</v>
      </c>
      <c r="U274" s="71">
        <f t="shared" si="67"/>
        <v>0</v>
      </c>
      <c r="V274" s="71">
        <f t="shared" si="68"/>
        <v>0</v>
      </c>
      <c r="W274" s="71">
        <f t="shared" si="69"/>
        <v>0</v>
      </c>
    </row>
    <row r="275" spans="1:23" hidden="1">
      <c r="A275" s="63">
        <f t="shared" si="70"/>
        <v>37161</v>
      </c>
      <c r="B275" s="65" t="str">
        <f>INDEX('Master Data'!$A$2:$B$8,MATCH(WEEKDAY('SC Total Gas'!A275,3),'Master Data'!$A$2:$A$8,0),2)</f>
        <v>Th</v>
      </c>
      <c r="D275" s="73">
        <v>0</v>
      </c>
      <c r="E275" s="73">
        <v>4485403.2702509202</v>
      </c>
      <c r="F275" s="73">
        <v>0</v>
      </c>
      <c r="G275" s="73">
        <v>0</v>
      </c>
      <c r="I275" s="73">
        <f t="shared" si="59"/>
        <v>0</v>
      </c>
      <c r="J275" s="73">
        <f t="shared" si="71"/>
        <v>0</v>
      </c>
      <c r="K275" s="73">
        <f t="shared" si="60"/>
        <v>0</v>
      </c>
      <c r="L275" s="73">
        <f t="shared" si="61"/>
        <v>0</v>
      </c>
      <c r="M275" s="73">
        <f>SUM(J$97:J275)</f>
        <v>0</v>
      </c>
      <c r="N275" s="73">
        <f>SUM(J$6:J275)</f>
        <v>0</v>
      </c>
      <c r="P275" s="73">
        <f t="shared" si="62"/>
        <v>0</v>
      </c>
      <c r="Q275" s="73">
        <f t="shared" si="63"/>
        <v>4.4854032702509201</v>
      </c>
      <c r="R275" s="73">
        <f t="shared" si="64"/>
        <v>0</v>
      </c>
      <c r="S275" s="71">
        <f t="shared" si="65"/>
        <v>0</v>
      </c>
      <c r="T275" s="71">
        <f t="shared" si="66"/>
        <v>0</v>
      </c>
      <c r="U275" s="71">
        <f t="shared" si="67"/>
        <v>0</v>
      </c>
      <c r="V275" s="71">
        <f t="shared" si="68"/>
        <v>0</v>
      </c>
      <c r="W275" s="71">
        <f t="shared" si="69"/>
        <v>0</v>
      </c>
    </row>
    <row r="276" spans="1:23">
      <c r="A276" s="63">
        <f t="shared" si="70"/>
        <v>37162</v>
      </c>
      <c r="B276" s="65" t="str">
        <f>INDEX('Master Data'!$A$2:$B$8,MATCH(WEEKDAY('SC Total Gas'!A276,3),'Master Data'!$A$2:$A$8,0),2)</f>
        <v>F</v>
      </c>
      <c r="D276" s="73">
        <v>0</v>
      </c>
      <c r="E276" s="73">
        <v>4477734.2311680932</v>
      </c>
      <c r="F276" s="73">
        <v>0</v>
      </c>
      <c r="G276" s="73">
        <v>0</v>
      </c>
      <c r="I276" s="73">
        <f t="shared" si="59"/>
        <v>0</v>
      </c>
      <c r="J276" s="73">
        <f t="shared" si="71"/>
        <v>0</v>
      </c>
      <c r="K276" s="73">
        <f t="shared" si="60"/>
        <v>0</v>
      </c>
      <c r="L276" s="73">
        <f t="shared" si="61"/>
        <v>0</v>
      </c>
      <c r="M276" s="73">
        <f>SUM(J$97:J276)</f>
        <v>0</v>
      </c>
      <c r="N276" s="73">
        <f>SUM(J$6:J276)</f>
        <v>0</v>
      </c>
      <c r="P276" s="73">
        <f t="shared" si="62"/>
        <v>0</v>
      </c>
      <c r="Q276" s="73">
        <f t="shared" si="63"/>
        <v>4.4777342311680934</v>
      </c>
      <c r="R276" s="73">
        <f t="shared" si="64"/>
        <v>0</v>
      </c>
      <c r="S276" s="71">
        <f t="shared" si="65"/>
        <v>0</v>
      </c>
      <c r="T276" s="71">
        <f t="shared" si="66"/>
        <v>0</v>
      </c>
      <c r="U276" s="71">
        <f t="shared" si="67"/>
        <v>0</v>
      </c>
      <c r="V276" s="71">
        <f t="shared" si="68"/>
        <v>0</v>
      </c>
      <c r="W276" s="71">
        <f t="shared" si="69"/>
        <v>0</v>
      </c>
    </row>
    <row r="277" spans="1:23">
      <c r="A277" s="63">
        <f t="shared" si="70"/>
        <v>37163</v>
      </c>
      <c r="B277" s="65" t="str">
        <f>INDEX('Master Data'!$A$2:$B$8,MATCH(WEEKDAY('SC Total Gas'!A277,3),'Master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9"/>
        <v>0</v>
      </c>
      <c r="J277" s="73">
        <f t="shared" si="71"/>
        <v>0</v>
      </c>
      <c r="K277" s="73">
        <f t="shared" si="60"/>
        <v>0</v>
      </c>
      <c r="L277" s="73">
        <f t="shared" si="61"/>
        <v>0</v>
      </c>
      <c r="M277" s="73">
        <f>SUM(J$97:J277)</f>
        <v>0</v>
      </c>
      <c r="N277" s="73">
        <f>SUM(J$6:J277)</f>
        <v>0</v>
      </c>
      <c r="P277" s="73">
        <f t="shared" si="62"/>
        <v>0</v>
      </c>
      <c r="Q277" s="73">
        <f t="shared" si="63"/>
        <v>0</v>
      </c>
      <c r="R277" s="73">
        <f t="shared" si="64"/>
        <v>0</v>
      </c>
      <c r="S277" s="71">
        <f t="shared" si="65"/>
        <v>0</v>
      </c>
      <c r="T277" s="71">
        <f t="shared" si="66"/>
        <v>0</v>
      </c>
      <c r="U277" s="71">
        <f t="shared" si="67"/>
        <v>0</v>
      </c>
      <c r="V277" s="71">
        <f t="shared" si="68"/>
        <v>0</v>
      </c>
      <c r="W277" s="71">
        <f t="shared" si="69"/>
        <v>0</v>
      </c>
    </row>
    <row r="278" spans="1:23">
      <c r="A278" s="63">
        <f t="shared" si="70"/>
        <v>37164</v>
      </c>
      <c r="B278" s="65" t="str">
        <f>INDEX('Master Data'!$A$2:$B$8,MATCH(WEEKDAY('SC Total Gas'!A278,3),'Master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9"/>
        <v>0</v>
      </c>
      <c r="J278" s="73">
        <f t="shared" si="71"/>
        <v>0</v>
      </c>
      <c r="K278" s="73">
        <f t="shared" si="60"/>
        <v>0</v>
      </c>
      <c r="L278" s="73">
        <f t="shared" si="61"/>
        <v>0</v>
      </c>
      <c r="M278" s="73">
        <f>SUM(J$97:J278)</f>
        <v>0</v>
      </c>
      <c r="N278" s="73">
        <f>SUM(J$6:J278)</f>
        <v>0</v>
      </c>
      <c r="P278" s="73">
        <f t="shared" si="62"/>
        <v>0</v>
      </c>
      <c r="Q278" s="73">
        <f t="shared" si="63"/>
        <v>0</v>
      </c>
      <c r="R278" s="73">
        <f t="shared" si="64"/>
        <v>0</v>
      </c>
      <c r="S278" s="71">
        <f t="shared" si="65"/>
        <v>0</v>
      </c>
      <c r="T278" s="71">
        <f t="shared" si="66"/>
        <v>0</v>
      </c>
      <c r="U278" s="71">
        <f t="shared" si="67"/>
        <v>0</v>
      </c>
      <c r="V278" s="71">
        <f t="shared" si="68"/>
        <v>0</v>
      </c>
      <c r="W278" s="71">
        <f t="shared" si="69"/>
        <v>0</v>
      </c>
    </row>
    <row r="279" spans="1:23" hidden="1">
      <c r="A279" s="63">
        <f t="shared" si="70"/>
        <v>37165</v>
      </c>
      <c r="B279" s="65" t="str">
        <f>INDEX('Master Data'!$A$2:$B$8,MATCH(WEEKDAY('SC Total Gas'!A279,3),'Master Data'!$A$2:$A$8,0),2)</f>
        <v>M</v>
      </c>
      <c r="D279" s="73">
        <v>0</v>
      </c>
      <c r="E279" s="73">
        <v>4480175.3626288455</v>
      </c>
      <c r="F279" s="73">
        <v>0</v>
      </c>
      <c r="G279" s="73">
        <v>0</v>
      </c>
      <c r="I279" s="73">
        <f t="shared" si="59"/>
        <v>0</v>
      </c>
      <c r="J279" s="73">
        <f t="shared" si="71"/>
        <v>0</v>
      </c>
      <c r="K279" s="73">
        <f t="shared" si="60"/>
        <v>0</v>
      </c>
      <c r="L279" s="73">
        <f t="shared" si="61"/>
        <v>0</v>
      </c>
      <c r="M279" s="73">
        <f>SUM(J$188:J279)</f>
        <v>0</v>
      </c>
      <c r="N279" s="73">
        <f>SUM(J$6:J279)</f>
        <v>0</v>
      </c>
      <c r="P279" s="73">
        <f t="shared" si="62"/>
        <v>0</v>
      </c>
      <c r="Q279" s="73">
        <f t="shared" si="63"/>
        <v>4.4801753626288452</v>
      </c>
      <c r="R279" s="73">
        <f t="shared" si="64"/>
        <v>0</v>
      </c>
      <c r="S279" s="71">
        <f t="shared" si="65"/>
        <v>0</v>
      </c>
      <c r="T279" s="71">
        <f t="shared" si="66"/>
        <v>0</v>
      </c>
      <c r="U279" s="71">
        <f t="shared" si="67"/>
        <v>0</v>
      </c>
      <c r="V279" s="71">
        <f t="shared" si="68"/>
        <v>0</v>
      </c>
      <c r="W279" s="71">
        <f t="shared" si="69"/>
        <v>0</v>
      </c>
    </row>
    <row r="280" spans="1:23" hidden="1">
      <c r="A280" s="63">
        <f t="shared" si="70"/>
        <v>37166</v>
      </c>
      <c r="B280" s="65" t="str">
        <f>INDEX('Master Data'!$A$2:$B$8,MATCH(WEEKDAY('SC Total Gas'!A280,3),'Master Data'!$A$2:$A$8,0),2)</f>
        <v>T</v>
      </c>
      <c r="D280" s="73">
        <v>0</v>
      </c>
      <c r="E280" s="73">
        <v>4490398.3121459382</v>
      </c>
      <c r="F280" s="73">
        <v>0</v>
      </c>
      <c r="G280" s="73">
        <v>0</v>
      </c>
      <c r="I280" s="73">
        <f t="shared" si="59"/>
        <v>0</v>
      </c>
      <c r="J280" s="73">
        <f t="shared" si="71"/>
        <v>0</v>
      </c>
      <c r="K280" s="73">
        <f t="shared" si="60"/>
        <v>0</v>
      </c>
      <c r="L280" s="73">
        <f t="shared" si="61"/>
        <v>0</v>
      </c>
      <c r="M280" s="73">
        <f>SUM(J$280:J280)</f>
        <v>0</v>
      </c>
      <c r="N280" s="73">
        <f>SUM(J$6:J280)</f>
        <v>0</v>
      </c>
      <c r="P280" s="73">
        <f t="shared" si="62"/>
        <v>0</v>
      </c>
      <c r="Q280" s="73">
        <f t="shared" si="63"/>
        <v>4.4903983121459383</v>
      </c>
      <c r="R280" s="73">
        <f t="shared" si="64"/>
        <v>0</v>
      </c>
      <c r="S280" s="71">
        <f t="shared" si="65"/>
        <v>0</v>
      </c>
      <c r="T280" s="71">
        <f t="shared" si="66"/>
        <v>0</v>
      </c>
      <c r="U280" s="71">
        <f t="shared" si="67"/>
        <v>0</v>
      </c>
      <c r="V280" s="71">
        <f t="shared" si="68"/>
        <v>0</v>
      </c>
      <c r="W280" s="71">
        <f t="shared" si="69"/>
        <v>0</v>
      </c>
    </row>
    <row r="281" spans="1:23" hidden="1">
      <c r="A281" s="63">
        <f t="shared" si="70"/>
        <v>37167</v>
      </c>
      <c r="B281" s="65" t="str">
        <f>INDEX('Master Data'!$A$2:$B$8,MATCH(WEEKDAY('SC Total Gas'!A281,3),'Master Data'!$A$2:$A$8,0),2)</f>
        <v>W</v>
      </c>
      <c r="D281" s="73">
        <v>0</v>
      </c>
      <c r="E281" s="73">
        <v>4491585.1047338564</v>
      </c>
      <c r="F281" s="73">
        <v>0</v>
      </c>
      <c r="G281" s="73">
        <v>0</v>
      </c>
      <c r="I281" s="73">
        <f t="shared" si="59"/>
        <v>0</v>
      </c>
      <c r="J281" s="73">
        <f t="shared" si="71"/>
        <v>0</v>
      </c>
      <c r="K281" s="73">
        <f t="shared" si="60"/>
        <v>0</v>
      </c>
      <c r="L281" s="73">
        <f t="shared" si="61"/>
        <v>0</v>
      </c>
      <c r="M281" s="73">
        <f>SUM(J$280:J281)</f>
        <v>0</v>
      </c>
      <c r="N281" s="73">
        <f>SUM(J$6:J281)</f>
        <v>0</v>
      </c>
      <c r="P281" s="73">
        <f t="shared" si="62"/>
        <v>0</v>
      </c>
      <c r="Q281" s="73">
        <f t="shared" si="63"/>
        <v>4.491585104733856</v>
      </c>
      <c r="R281" s="73">
        <f t="shared" si="64"/>
        <v>0</v>
      </c>
      <c r="S281" s="71">
        <f t="shared" si="65"/>
        <v>0</v>
      </c>
      <c r="T281" s="71">
        <f t="shared" si="66"/>
        <v>0</v>
      </c>
      <c r="U281" s="71">
        <f t="shared" si="67"/>
        <v>0</v>
      </c>
      <c r="V281" s="71">
        <f t="shared" si="68"/>
        <v>0</v>
      </c>
      <c r="W281" s="71">
        <f t="shared" si="69"/>
        <v>0</v>
      </c>
    </row>
    <row r="282" spans="1:23" hidden="1">
      <c r="A282" s="63">
        <f t="shared" si="70"/>
        <v>37168</v>
      </c>
      <c r="B282" s="65" t="str">
        <f>INDEX('Master Data'!$A$2:$B$8,MATCH(WEEKDAY('SC Total Gas'!A282,3),'Master Data'!$A$2:$A$8,0),2)</f>
        <v>Th</v>
      </c>
      <c r="D282" s="73">
        <v>0</v>
      </c>
      <c r="E282" s="73">
        <v>4494388.4380598087</v>
      </c>
      <c r="F282" s="73">
        <v>0</v>
      </c>
      <c r="G282" s="73">
        <v>0</v>
      </c>
      <c r="I282" s="73">
        <f t="shared" si="59"/>
        <v>0</v>
      </c>
      <c r="J282" s="73">
        <f t="shared" si="71"/>
        <v>0</v>
      </c>
      <c r="K282" s="73">
        <f t="shared" si="60"/>
        <v>0</v>
      </c>
      <c r="L282" s="73">
        <f t="shared" si="61"/>
        <v>0</v>
      </c>
      <c r="M282" s="73">
        <f>SUM(J$280:J282)</f>
        <v>0</v>
      </c>
      <c r="N282" s="73">
        <f>SUM(J$6:J282)</f>
        <v>0</v>
      </c>
      <c r="P282" s="73">
        <f t="shared" si="62"/>
        <v>0</v>
      </c>
      <c r="Q282" s="73">
        <f t="shared" si="63"/>
        <v>4.4943884380598087</v>
      </c>
      <c r="R282" s="73">
        <f t="shared" si="64"/>
        <v>0</v>
      </c>
      <c r="S282" s="71">
        <f t="shared" si="65"/>
        <v>0</v>
      </c>
      <c r="T282" s="71">
        <f t="shared" si="66"/>
        <v>0</v>
      </c>
      <c r="U282" s="71">
        <f t="shared" si="67"/>
        <v>0</v>
      </c>
      <c r="V282" s="71">
        <f t="shared" si="68"/>
        <v>0</v>
      </c>
      <c r="W282" s="71">
        <f t="shared" si="69"/>
        <v>0</v>
      </c>
    </row>
    <row r="283" spans="1:23" hidden="1">
      <c r="A283" s="63">
        <f t="shared" si="70"/>
        <v>37169</v>
      </c>
      <c r="B283" s="65" t="str">
        <f>INDEX('Master Data'!$A$2:$B$8,MATCH(WEEKDAY('SC Total Gas'!A283,3),'Master Data'!$A$2:$A$8,0),2)</f>
        <v>F</v>
      </c>
      <c r="D283" s="73">
        <v>0</v>
      </c>
      <c r="E283" s="73">
        <v>4500936.5111288261</v>
      </c>
      <c r="F283" s="73">
        <v>0</v>
      </c>
      <c r="G283" s="73">
        <v>0</v>
      </c>
      <c r="I283" s="73">
        <f t="shared" si="59"/>
        <v>0</v>
      </c>
      <c r="J283" s="73">
        <f t="shared" si="71"/>
        <v>0</v>
      </c>
      <c r="K283" s="73">
        <f t="shared" si="60"/>
        <v>0</v>
      </c>
      <c r="L283" s="73">
        <f t="shared" si="61"/>
        <v>0</v>
      </c>
      <c r="M283" s="73">
        <f>SUM(J$280:J283)</f>
        <v>0</v>
      </c>
      <c r="N283" s="73">
        <f>SUM(J$6:J283)</f>
        <v>0</v>
      </c>
      <c r="P283" s="73">
        <f t="shared" si="62"/>
        <v>0</v>
      </c>
      <c r="Q283" s="73">
        <f t="shared" si="63"/>
        <v>4.5009365111288258</v>
      </c>
      <c r="R283" s="73">
        <f t="shared" si="64"/>
        <v>0</v>
      </c>
      <c r="S283" s="71">
        <f t="shared" si="65"/>
        <v>0</v>
      </c>
      <c r="T283" s="71">
        <f t="shared" si="66"/>
        <v>0</v>
      </c>
      <c r="U283" s="71">
        <f t="shared" si="67"/>
        <v>0</v>
      </c>
      <c r="V283" s="71">
        <f t="shared" si="68"/>
        <v>0</v>
      </c>
      <c r="W283" s="71">
        <f t="shared" si="69"/>
        <v>0</v>
      </c>
    </row>
    <row r="284" spans="1:23" hidden="1">
      <c r="A284" s="63">
        <f t="shared" si="70"/>
        <v>37170</v>
      </c>
      <c r="B284" s="65" t="str">
        <f>INDEX('Master Data'!$A$2:$B$8,MATCH(WEEKDAY('SC Total Gas'!A284,3),'Master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9"/>
        <v>0</v>
      </c>
      <c r="J284" s="73">
        <f t="shared" si="71"/>
        <v>0</v>
      </c>
      <c r="K284" s="73">
        <f t="shared" si="60"/>
        <v>0</v>
      </c>
      <c r="L284" s="73">
        <f t="shared" si="61"/>
        <v>0</v>
      </c>
      <c r="M284" s="73">
        <f>SUM(J$280:J284)</f>
        <v>0</v>
      </c>
      <c r="N284" s="73">
        <f>SUM(J$6:J284)</f>
        <v>0</v>
      </c>
      <c r="P284" s="73">
        <f t="shared" si="62"/>
        <v>0</v>
      </c>
      <c r="Q284" s="73">
        <f t="shared" si="63"/>
        <v>0</v>
      </c>
      <c r="R284" s="73">
        <f t="shared" si="64"/>
        <v>0</v>
      </c>
      <c r="S284" s="71">
        <f t="shared" si="65"/>
        <v>0</v>
      </c>
      <c r="T284" s="71">
        <f t="shared" si="66"/>
        <v>0</v>
      </c>
      <c r="U284" s="71">
        <f t="shared" si="67"/>
        <v>0</v>
      </c>
      <c r="V284" s="71">
        <f t="shared" si="68"/>
        <v>0</v>
      </c>
      <c r="W284" s="71">
        <f t="shared" si="69"/>
        <v>0</v>
      </c>
    </row>
    <row r="285" spans="1:23" hidden="1">
      <c r="A285" s="63">
        <f t="shared" si="70"/>
        <v>37171</v>
      </c>
      <c r="B285" s="65" t="str">
        <f>INDEX('Master Data'!$A$2:$B$8,MATCH(WEEKDAY('SC Total Gas'!A285,3),'Master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9"/>
        <v>0</v>
      </c>
      <c r="J285" s="73">
        <f t="shared" si="71"/>
        <v>0</v>
      </c>
      <c r="K285" s="73">
        <f t="shared" si="60"/>
        <v>0</v>
      </c>
      <c r="L285" s="73">
        <f t="shared" si="61"/>
        <v>0</v>
      </c>
      <c r="M285" s="73">
        <f>SUM(J$280:J285)</f>
        <v>0</v>
      </c>
      <c r="N285" s="73">
        <f>SUM(J$6:J285)</f>
        <v>0</v>
      </c>
      <c r="P285" s="73">
        <f t="shared" si="62"/>
        <v>0</v>
      </c>
      <c r="Q285" s="73">
        <f t="shared" si="63"/>
        <v>0</v>
      </c>
      <c r="R285" s="73">
        <f t="shared" si="64"/>
        <v>0</v>
      </c>
      <c r="S285" s="71">
        <f t="shared" si="65"/>
        <v>0</v>
      </c>
      <c r="T285" s="71">
        <f t="shared" si="66"/>
        <v>0</v>
      </c>
      <c r="U285" s="71">
        <f t="shared" si="67"/>
        <v>0</v>
      </c>
      <c r="V285" s="71">
        <f t="shared" si="68"/>
        <v>0</v>
      </c>
      <c r="W285" s="71">
        <f t="shared" si="69"/>
        <v>0</v>
      </c>
    </row>
    <row r="286" spans="1:23" hidden="1">
      <c r="A286" s="63">
        <f t="shared" si="70"/>
        <v>37172</v>
      </c>
      <c r="B286" s="65" t="str">
        <f>INDEX('Master Data'!$A$2:$B$8,MATCH(WEEKDAY('SC Total Gas'!A286,3),'Master Data'!$A$2:$A$8,0),2)</f>
        <v>M</v>
      </c>
      <c r="D286" s="73">
        <v>0</v>
      </c>
      <c r="E286" s="73">
        <v>4501870.2182216765</v>
      </c>
      <c r="F286" s="73">
        <v>0</v>
      </c>
      <c r="G286" s="73">
        <v>0</v>
      </c>
      <c r="I286" s="73">
        <f t="shared" si="59"/>
        <v>0</v>
      </c>
      <c r="J286" s="73">
        <f t="shared" si="71"/>
        <v>0</v>
      </c>
      <c r="K286" s="73">
        <f t="shared" si="60"/>
        <v>0</v>
      </c>
      <c r="L286" s="73">
        <f t="shared" si="61"/>
        <v>0</v>
      </c>
      <c r="M286" s="73">
        <f>SUM(J$280:J286)</f>
        <v>0</v>
      </c>
      <c r="N286" s="73">
        <f>SUM(J$6:J286)</f>
        <v>0</v>
      </c>
      <c r="P286" s="73">
        <f t="shared" si="62"/>
        <v>0</v>
      </c>
      <c r="Q286" s="73">
        <f t="shared" si="63"/>
        <v>4.5018702182216765</v>
      </c>
      <c r="R286" s="73">
        <f t="shared" si="64"/>
        <v>0</v>
      </c>
      <c r="S286" s="71">
        <f t="shared" si="65"/>
        <v>0</v>
      </c>
      <c r="T286" s="71">
        <f t="shared" si="66"/>
        <v>0</v>
      </c>
      <c r="U286" s="71">
        <f t="shared" si="67"/>
        <v>0</v>
      </c>
      <c r="V286" s="71">
        <f t="shared" si="68"/>
        <v>0</v>
      </c>
      <c r="W286" s="71">
        <f t="shared" si="69"/>
        <v>0</v>
      </c>
    </row>
    <row r="287" spans="1:23" hidden="1">
      <c r="A287" s="63">
        <f t="shared" si="70"/>
        <v>37173</v>
      </c>
      <c r="B287" s="65" t="str">
        <f>INDEX('Master Data'!$A$2:$B$8,MATCH(WEEKDAY('SC Total Gas'!A287,3),'Master Data'!$A$2:$A$8,0),2)</f>
        <v>T</v>
      </c>
      <c r="D287" s="73">
        <v>0</v>
      </c>
      <c r="E287" s="73">
        <v>4497811.9015695872</v>
      </c>
      <c r="F287" s="73">
        <v>0</v>
      </c>
      <c r="G287" s="73">
        <v>0</v>
      </c>
      <c r="I287" s="73">
        <f t="shared" si="59"/>
        <v>0</v>
      </c>
      <c r="J287" s="73">
        <f t="shared" si="71"/>
        <v>0</v>
      </c>
      <c r="K287" s="73">
        <f t="shared" si="60"/>
        <v>0</v>
      </c>
      <c r="L287" s="73">
        <f t="shared" si="61"/>
        <v>0</v>
      </c>
      <c r="M287" s="73">
        <f>SUM(J$280:J287)</f>
        <v>0</v>
      </c>
      <c r="N287" s="73">
        <f>SUM(J$6:J287)</f>
        <v>0</v>
      </c>
      <c r="P287" s="73">
        <f t="shared" si="62"/>
        <v>0</v>
      </c>
      <c r="Q287" s="73">
        <f t="shared" si="63"/>
        <v>4.4978119015695874</v>
      </c>
      <c r="R287" s="73">
        <f t="shared" si="64"/>
        <v>0</v>
      </c>
      <c r="S287" s="71">
        <f t="shared" si="65"/>
        <v>0</v>
      </c>
      <c r="T287" s="71">
        <f t="shared" si="66"/>
        <v>0</v>
      </c>
      <c r="U287" s="71">
        <f t="shared" si="67"/>
        <v>0</v>
      </c>
      <c r="V287" s="71">
        <f t="shared" si="68"/>
        <v>0</v>
      </c>
      <c r="W287" s="71">
        <f t="shared" si="69"/>
        <v>0</v>
      </c>
    </row>
    <row r="288" spans="1:23" hidden="1">
      <c r="A288" s="63">
        <f t="shared" si="70"/>
        <v>37174</v>
      </c>
      <c r="B288" s="65" t="str">
        <f>INDEX('Master Data'!$A$2:$B$8,MATCH(WEEKDAY('SC Total Gas'!A288,3),'Master Data'!$A$2:$A$8,0),2)</f>
        <v>W</v>
      </c>
      <c r="D288" s="73">
        <v>0</v>
      </c>
      <c r="E288" s="73">
        <v>4495948.9265693109</v>
      </c>
      <c r="F288" s="73">
        <v>0</v>
      </c>
      <c r="G288" s="73">
        <v>0</v>
      </c>
      <c r="I288" s="73">
        <f t="shared" si="59"/>
        <v>0</v>
      </c>
      <c r="J288" s="73">
        <f t="shared" si="71"/>
        <v>0</v>
      </c>
      <c r="K288" s="73">
        <f t="shared" si="60"/>
        <v>0</v>
      </c>
      <c r="L288" s="73">
        <f t="shared" si="61"/>
        <v>0</v>
      </c>
      <c r="M288" s="73">
        <f>SUM(J$280:J288)</f>
        <v>0</v>
      </c>
      <c r="N288" s="73">
        <f>SUM(J$6:J288)</f>
        <v>0</v>
      </c>
      <c r="P288" s="73">
        <f t="shared" si="62"/>
        <v>0</v>
      </c>
      <c r="Q288" s="73">
        <f t="shared" si="63"/>
        <v>4.4959489265693113</v>
      </c>
      <c r="R288" s="73">
        <f t="shared" si="64"/>
        <v>0</v>
      </c>
      <c r="S288" s="71">
        <f t="shared" si="65"/>
        <v>0</v>
      </c>
      <c r="T288" s="71">
        <f t="shared" si="66"/>
        <v>0</v>
      </c>
      <c r="U288" s="71">
        <f t="shared" si="67"/>
        <v>0</v>
      </c>
      <c r="V288" s="71">
        <f t="shared" si="68"/>
        <v>0</v>
      </c>
      <c r="W288" s="71">
        <f t="shared" si="69"/>
        <v>0</v>
      </c>
    </row>
    <row r="289" spans="1:23" hidden="1">
      <c r="A289" s="63">
        <f t="shared" si="70"/>
        <v>37175</v>
      </c>
      <c r="B289" s="65" t="str">
        <f>INDEX('Master Data'!$A$2:$B$8,MATCH(WEEKDAY('SC Total Gas'!A289,3),'Master Data'!$A$2:$A$8,0),2)</f>
        <v>Th</v>
      </c>
      <c r="D289" s="73">
        <v>0</v>
      </c>
      <c r="E289" s="73">
        <v>4481868.2682469562</v>
      </c>
      <c r="F289" s="73">
        <v>0</v>
      </c>
      <c r="G289" s="73">
        <v>0</v>
      </c>
      <c r="I289" s="73">
        <f t="shared" si="59"/>
        <v>0</v>
      </c>
      <c r="J289" s="73">
        <f t="shared" si="71"/>
        <v>0</v>
      </c>
      <c r="K289" s="73">
        <f t="shared" si="60"/>
        <v>0</v>
      </c>
      <c r="L289" s="73">
        <f t="shared" si="61"/>
        <v>0</v>
      </c>
      <c r="M289" s="73">
        <f>SUM(J$280:J289)</f>
        <v>0</v>
      </c>
      <c r="N289" s="73">
        <f>SUM(J$6:J289)</f>
        <v>0</v>
      </c>
      <c r="P289" s="73">
        <f t="shared" si="62"/>
        <v>0</v>
      </c>
      <c r="Q289" s="73">
        <f t="shared" si="63"/>
        <v>4.4818682682469566</v>
      </c>
      <c r="R289" s="73">
        <f t="shared" si="64"/>
        <v>0</v>
      </c>
      <c r="S289" s="71">
        <f t="shared" si="65"/>
        <v>0</v>
      </c>
      <c r="T289" s="71">
        <f t="shared" si="66"/>
        <v>0</v>
      </c>
      <c r="U289" s="71">
        <f t="shared" si="67"/>
        <v>0</v>
      </c>
      <c r="V289" s="71">
        <f t="shared" si="68"/>
        <v>0</v>
      </c>
      <c r="W289" s="71">
        <f t="shared" si="69"/>
        <v>0</v>
      </c>
    </row>
    <row r="290" spans="1:23" hidden="1">
      <c r="A290" s="63">
        <f t="shared" si="70"/>
        <v>37176</v>
      </c>
      <c r="B290" s="65" t="str">
        <f>INDEX('Master Data'!$A$2:$B$8,MATCH(WEEKDAY('SC Total Gas'!A290,3),'Master Data'!$A$2:$A$8,0),2)</f>
        <v>F</v>
      </c>
      <c r="D290" s="73">
        <v>0</v>
      </c>
      <c r="E290" s="73">
        <v>4486421.9337511025</v>
      </c>
      <c r="F290" s="73">
        <v>0</v>
      </c>
      <c r="G290" s="73">
        <v>0</v>
      </c>
      <c r="I290" s="73">
        <f t="shared" si="59"/>
        <v>0</v>
      </c>
      <c r="J290" s="73">
        <f t="shared" si="71"/>
        <v>0</v>
      </c>
      <c r="K290" s="73">
        <f t="shared" si="60"/>
        <v>1</v>
      </c>
      <c r="L290" s="73">
        <f t="shared" si="61"/>
        <v>0</v>
      </c>
      <c r="M290" s="73">
        <f>SUM(J$280:J290)</f>
        <v>0</v>
      </c>
      <c r="N290" s="73">
        <f>SUM(J$6:J290)</f>
        <v>0</v>
      </c>
      <c r="P290" s="73">
        <f t="shared" si="62"/>
        <v>0</v>
      </c>
      <c r="Q290" s="73">
        <f t="shared" si="63"/>
        <v>4.4864219337511022</v>
      </c>
      <c r="R290" s="73">
        <f t="shared" si="64"/>
        <v>0</v>
      </c>
      <c r="S290" s="71">
        <f t="shared" si="65"/>
        <v>0</v>
      </c>
      <c r="T290" s="71">
        <f t="shared" si="66"/>
        <v>0</v>
      </c>
      <c r="U290" s="71">
        <f t="shared" si="67"/>
        <v>0</v>
      </c>
      <c r="V290" s="71">
        <f t="shared" si="68"/>
        <v>0</v>
      </c>
      <c r="W290" s="71">
        <f t="shared" si="69"/>
        <v>0</v>
      </c>
    </row>
    <row r="291" spans="1:23" hidden="1">
      <c r="A291" s="63">
        <f t="shared" si="70"/>
        <v>37177</v>
      </c>
      <c r="B291" s="65" t="str">
        <f>INDEX('Master Data'!$A$2:$B$8,MATCH(WEEKDAY('SC Total Gas'!A291,3),'Master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9"/>
        <v>0</v>
      </c>
      <c r="J291" s="73">
        <f t="shared" si="71"/>
        <v>0</v>
      </c>
      <c r="K291" s="73">
        <f t="shared" si="60"/>
        <v>0</v>
      </c>
      <c r="L291" s="73">
        <f t="shared" si="61"/>
        <v>0</v>
      </c>
      <c r="M291" s="73">
        <f>SUM(J$280:J291)</f>
        <v>0</v>
      </c>
      <c r="N291" s="73">
        <f>SUM(J$6:J291)</f>
        <v>0</v>
      </c>
      <c r="P291" s="73">
        <f t="shared" si="62"/>
        <v>0</v>
      </c>
      <c r="Q291" s="73">
        <f t="shared" si="63"/>
        <v>0</v>
      </c>
      <c r="R291" s="73">
        <f t="shared" si="64"/>
        <v>0</v>
      </c>
      <c r="S291" s="71">
        <f t="shared" si="65"/>
        <v>0</v>
      </c>
      <c r="T291" s="71">
        <f t="shared" si="66"/>
        <v>0</v>
      </c>
      <c r="U291" s="71">
        <f t="shared" si="67"/>
        <v>0</v>
      </c>
      <c r="V291" s="71">
        <f t="shared" si="68"/>
        <v>0</v>
      </c>
      <c r="W291" s="71">
        <f t="shared" si="69"/>
        <v>0</v>
      </c>
    </row>
    <row r="292" spans="1:23" hidden="1">
      <c r="A292" s="63">
        <f t="shared" si="70"/>
        <v>37178</v>
      </c>
      <c r="B292" s="65" t="str">
        <f>INDEX('Master Data'!$A$2:$B$8,MATCH(WEEKDAY('SC Total Gas'!A292,3),'Master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9"/>
        <v>0</v>
      </c>
      <c r="J292" s="73">
        <f t="shared" si="71"/>
        <v>0</v>
      </c>
      <c r="K292" s="73">
        <f t="shared" si="60"/>
        <v>0</v>
      </c>
      <c r="L292" s="73">
        <f t="shared" si="61"/>
        <v>0</v>
      </c>
      <c r="M292" s="73">
        <f>SUM(J$280:J292)</f>
        <v>0</v>
      </c>
      <c r="N292" s="73">
        <f>SUM(J$6:J292)</f>
        <v>0</v>
      </c>
      <c r="P292" s="73">
        <f t="shared" si="62"/>
        <v>0</v>
      </c>
      <c r="Q292" s="73">
        <f t="shared" si="63"/>
        <v>0</v>
      </c>
      <c r="R292" s="73">
        <f t="shared" si="64"/>
        <v>0</v>
      </c>
      <c r="S292" s="71">
        <f t="shared" si="65"/>
        <v>0</v>
      </c>
      <c r="T292" s="71">
        <f t="shared" si="66"/>
        <v>0</v>
      </c>
      <c r="U292" s="71">
        <f t="shared" si="67"/>
        <v>0</v>
      </c>
      <c r="V292" s="71">
        <f t="shared" si="68"/>
        <v>0</v>
      </c>
      <c r="W292" s="71">
        <f t="shared" si="69"/>
        <v>0</v>
      </c>
    </row>
    <row r="293" spans="1:23">
      <c r="A293" s="63">
        <f t="shared" si="70"/>
        <v>37179</v>
      </c>
      <c r="B293" s="65" t="str">
        <f>INDEX('Master Data'!$A$2:$B$8,MATCH(WEEKDAY('SC Total Gas'!A293,3),'Master Data'!$A$2:$A$8,0),2)</f>
        <v>M</v>
      </c>
      <c r="D293" s="73">
        <v>0</v>
      </c>
      <c r="E293" s="73">
        <v>4494851.4050036352</v>
      </c>
      <c r="F293" s="73">
        <v>0</v>
      </c>
      <c r="G293" s="73">
        <v>0</v>
      </c>
      <c r="I293" s="73">
        <f t="shared" si="59"/>
        <v>0</v>
      </c>
      <c r="J293" s="73">
        <f t="shared" si="71"/>
        <v>0</v>
      </c>
      <c r="K293" s="73">
        <f t="shared" si="60"/>
        <v>1</v>
      </c>
      <c r="L293" s="73">
        <f t="shared" si="61"/>
        <v>0</v>
      </c>
      <c r="M293" s="73">
        <f>SUM(J$280:J293)</f>
        <v>0</v>
      </c>
      <c r="N293" s="73">
        <f>SUM(J$6:J293)</f>
        <v>0</v>
      </c>
      <c r="P293" s="73">
        <f t="shared" si="62"/>
        <v>0</v>
      </c>
      <c r="Q293" s="73">
        <f t="shared" si="63"/>
        <v>4.4948514050036348</v>
      </c>
      <c r="R293" s="73">
        <f t="shared" si="64"/>
        <v>0</v>
      </c>
      <c r="S293" s="71">
        <f t="shared" si="65"/>
        <v>0</v>
      </c>
      <c r="T293" s="71">
        <f t="shared" si="66"/>
        <v>0</v>
      </c>
      <c r="U293" s="71">
        <f t="shared" si="67"/>
        <v>0</v>
      </c>
      <c r="V293" s="71">
        <f t="shared" si="68"/>
        <v>0</v>
      </c>
      <c r="W293" s="71">
        <f t="shared" si="69"/>
        <v>0</v>
      </c>
    </row>
    <row r="294" spans="1:23">
      <c r="A294" s="63">
        <f t="shared" si="70"/>
        <v>37180</v>
      </c>
      <c r="B294" s="65" t="str">
        <f>INDEX('Master Data'!$A$2:$B$8,MATCH(WEEKDAY('SC Total Gas'!A294,3),'Master Data'!$A$2:$A$8,0),2)</f>
        <v>T</v>
      </c>
      <c r="D294" s="73">
        <v>0</v>
      </c>
      <c r="E294" s="73">
        <v>4497265.8415872278</v>
      </c>
      <c r="F294" s="73">
        <v>0</v>
      </c>
      <c r="G294" s="73">
        <v>0</v>
      </c>
      <c r="I294" s="73">
        <f t="shared" si="59"/>
        <v>0</v>
      </c>
      <c r="J294" s="73">
        <f t="shared" si="71"/>
        <v>0</v>
      </c>
      <c r="K294" s="73">
        <f t="shared" si="60"/>
        <v>1</v>
      </c>
      <c r="L294" s="73">
        <f t="shared" si="61"/>
        <v>0</v>
      </c>
      <c r="M294" s="73">
        <f>SUM(J$280:J294)</f>
        <v>0</v>
      </c>
      <c r="N294" s="73">
        <f>SUM(J$6:J294)</f>
        <v>0</v>
      </c>
      <c r="P294" s="73">
        <f t="shared" si="62"/>
        <v>0</v>
      </c>
      <c r="Q294" s="73">
        <f t="shared" si="63"/>
        <v>4.497265841587228</v>
      </c>
      <c r="R294" s="73">
        <f t="shared" si="64"/>
        <v>0</v>
      </c>
      <c r="S294" s="71">
        <f t="shared" si="65"/>
        <v>0</v>
      </c>
      <c r="T294" s="71">
        <f t="shared" si="66"/>
        <v>0</v>
      </c>
      <c r="U294" s="71">
        <f t="shared" si="67"/>
        <v>0</v>
      </c>
      <c r="V294" s="71">
        <f t="shared" si="68"/>
        <v>0</v>
      </c>
      <c r="W294" s="71">
        <f t="shared" si="69"/>
        <v>0</v>
      </c>
    </row>
    <row r="295" spans="1:23">
      <c r="A295" s="63">
        <f t="shared" si="70"/>
        <v>37181</v>
      </c>
      <c r="B295" s="65" t="str">
        <f>INDEX('Master Data'!$A$2:$B$8,MATCH(WEEKDAY('SC Total Gas'!A295,3),'Master Data'!$A$2:$A$8,0),2)</f>
        <v>W</v>
      </c>
      <c r="D295" s="73">
        <v>0</v>
      </c>
      <c r="E295" s="73">
        <v>4496320.0803799778</v>
      </c>
      <c r="F295" s="73">
        <v>0</v>
      </c>
      <c r="G295" s="73">
        <v>0</v>
      </c>
      <c r="I295" s="73">
        <f t="shared" si="59"/>
        <v>0</v>
      </c>
      <c r="J295" s="73">
        <f t="shared" si="71"/>
        <v>0</v>
      </c>
      <c r="K295" s="73">
        <f t="shared" si="60"/>
        <v>1</v>
      </c>
      <c r="L295" s="73">
        <f t="shared" si="61"/>
        <v>0</v>
      </c>
      <c r="M295" s="73">
        <f>SUM(J$280:J295)</f>
        <v>0</v>
      </c>
      <c r="N295" s="73">
        <f>SUM(J$6:J295)</f>
        <v>0</v>
      </c>
      <c r="P295" s="73">
        <f t="shared" si="62"/>
        <v>0</v>
      </c>
      <c r="Q295" s="73">
        <f t="shared" si="63"/>
        <v>4.4963200803799781</v>
      </c>
      <c r="R295" s="73">
        <f t="shared" si="64"/>
        <v>0</v>
      </c>
      <c r="S295" s="71">
        <f t="shared" si="65"/>
        <v>0</v>
      </c>
      <c r="T295" s="71">
        <f t="shared" si="66"/>
        <v>0</v>
      </c>
      <c r="U295" s="71">
        <f t="shared" si="67"/>
        <v>0</v>
      </c>
      <c r="V295" s="71">
        <f t="shared" si="68"/>
        <v>0</v>
      </c>
      <c r="W295" s="71">
        <f t="shared" si="69"/>
        <v>0</v>
      </c>
    </row>
    <row r="296" spans="1:23">
      <c r="A296" s="63">
        <f t="shared" si="70"/>
        <v>37182</v>
      </c>
      <c r="B296" s="65" t="str">
        <f>INDEX('Master Data'!$A$2:$B$8,MATCH(WEEKDAY('SC Total Gas'!A296,3),'Master Data'!$A$2:$A$8,0),2)</f>
        <v>Th</v>
      </c>
      <c r="D296" s="73">
        <v>0</v>
      </c>
      <c r="E296" s="73">
        <v>4503511.2699888917</v>
      </c>
      <c r="F296" s="73">
        <v>0</v>
      </c>
      <c r="G296" s="73">
        <v>0</v>
      </c>
      <c r="I296" s="73">
        <f t="shared" si="59"/>
        <v>0</v>
      </c>
      <c r="J296" s="73">
        <f t="shared" si="71"/>
        <v>0</v>
      </c>
      <c r="K296" s="73">
        <f t="shared" si="60"/>
        <v>1</v>
      </c>
      <c r="L296" s="73">
        <f t="shared" si="61"/>
        <v>0</v>
      </c>
      <c r="M296" s="73">
        <f>SUM(J$280:J296)</f>
        <v>0</v>
      </c>
      <c r="N296" s="73">
        <f>SUM(J$6:J296)</f>
        <v>0</v>
      </c>
      <c r="P296" s="73">
        <f t="shared" si="62"/>
        <v>0</v>
      </c>
      <c r="Q296" s="73">
        <f t="shared" si="63"/>
        <v>4.5035112699888913</v>
      </c>
      <c r="R296" s="73">
        <f t="shared" si="64"/>
        <v>0</v>
      </c>
      <c r="S296" s="71">
        <f t="shared" si="65"/>
        <v>0</v>
      </c>
      <c r="T296" s="71">
        <f t="shared" si="66"/>
        <v>0</v>
      </c>
      <c r="U296" s="71">
        <f t="shared" si="67"/>
        <v>0</v>
      </c>
      <c r="V296" s="71">
        <f t="shared" si="68"/>
        <v>0</v>
      </c>
      <c r="W296" s="71">
        <f t="shared" si="69"/>
        <v>0</v>
      </c>
    </row>
    <row r="297" spans="1:23">
      <c r="A297" s="63">
        <f t="shared" si="70"/>
        <v>37183</v>
      </c>
      <c r="B297" s="65" t="str">
        <f>INDEX('Master Data'!$A$2:$B$8,MATCH(WEEKDAY('SC Total Gas'!A297,3),'Master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59"/>
        <v>0</v>
      </c>
      <c r="J297" s="73">
        <f t="shared" si="71"/>
        <v>0</v>
      </c>
      <c r="K297" s="73">
        <f t="shared" si="60"/>
        <v>0</v>
      </c>
      <c r="L297" s="73">
        <f t="shared" si="61"/>
        <v>0</v>
      </c>
      <c r="M297" s="73">
        <f>SUM(J$280:J297)</f>
        <v>0</v>
      </c>
      <c r="N297" s="73">
        <f>SUM(J$6:J297)</f>
        <v>0</v>
      </c>
      <c r="P297" s="73">
        <f t="shared" si="62"/>
        <v>0</v>
      </c>
      <c r="Q297" s="73">
        <f t="shared" si="63"/>
        <v>0</v>
      </c>
      <c r="R297" s="73">
        <f t="shared" si="64"/>
        <v>0</v>
      </c>
      <c r="S297" s="71">
        <f t="shared" si="65"/>
        <v>0</v>
      </c>
      <c r="T297" s="71">
        <f t="shared" si="66"/>
        <v>0</v>
      </c>
      <c r="U297" s="71">
        <f t="shared" si="67"/>
        <v>0</v>
      </c>
      <c r="V297" s="71">
        <f t="shared" si="68"/>
        <v>0</v>
      </c>
      <c r="W297" s="71">
        <f t="shared" si="69"/>
        <v>0</v>
      </c>
    </row>
    <row r="298" spans="1:23">
      <c r="A298" s="63">
        <f t="shared" si="70"/>
        <v>37184</v>
      </c>
      <c r="B298" s="65" t="str">
        <f>INDEX('Master Data'!$A$2:$B$8,MATCH(WEEKDAY('SC Total Gas'!A298,3),'Master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59"/>
        <v>0</v>
      </c>
      <c r="J298" s="73">
        <f t="shared" si="71"/>
        <v>0</v>
      </c>
      <c r="K298" s="73">
        <f t="shared" si="60"/>
        <v>0</v>
      </c>
      <c r="L298" s="73">
        <f t="shared" si="61"/>
        <v>0</v>
      </c>
      <c r="M298" s="73">
        <f>SUM(J$280:J298)</f>
        <v>0</v>
      </c>
      <c r="N298" s="73">
        <f>SUM(J$6:J298)</f>
        <v>0</v>
      </c>
      <c r="P298" s="73">
        <f t="shared" si="62"/>
        <v>0</v>
      </c>
      <c r="Q298" s="73">
        <f t="shared" si="63"/>
        <v>0</v>
      </c>
      <c r="R298" s="73">
        <f t="shared" si="64"/>
        <v>0</v>
      </c>
      <c r="S298" s="71">
        <f t="shared" si="65"/>
        <v>0</v>
      </c>
      <c r="T298" s="71">
        <f t="shared" si="66"/>
        <v>0</v>
      </c>
      <c r="U298" s="71">
        <f t="shared" si="67"/>
        <v>0</v>
      </c>
      <c r="V298" s="71">
        <f t="shared" si="68"/>
        <v>0</v>
      </c>
      <c r="W298" s="71">
        <f t="shared" si="69"/>
        <v>0</v>
      </c>
    </row>
    <row r="299" spans="1:23">
      <c r="A299" s="63">
        <f t="shared" si="70"/>
        <v>37185</v>
      </c>
      <c r="B299" s="65" t="str">
        <f>INDEX('Master Data'!$A$2:$B$8,MATCH(WEEKDAY('SC Total Gas'!A299,3),'Master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59"/>
        <v>0</v>
      </c>
      <c r="J299" s="73">
        <f t="shared" si="71"/>
        <v>0</v>
      </c>
      <c r="K299" s="73">
        <f t="shared" si="60"/>
        <v>0</v>
      </c>
      <c r="L299" s="73">
        <f t="shared" si="61"/>
        <v>0</v>
      </c>
      <c r="M299" s="73">
        <f>SUM(J$280:J299)</f>
        <v>0</v>
      </c>
      <c r="N299" s="73">
        <f>SUM(J$6:J299)</f>
        <v>0</v>
      </c>
      <c r="P299" s="73">
        <f t="shared" si="62"/>
        <v>0</v>
      </c>
      <c r="Q299" s="73">
        <f t="shared" si="63"/>
        <v>0</v>
      </c>
      <c r="R299" s="73">
        <f t="shared" si="64"/>
        <v>0</v>
      </c>
      <c r="S299" s="71">
        <f t="shared" si="65"/>
        <v>0</v>
      </c>
      <c r="T299" s="71">
        <f t="shared" si="66"/>
        <v>0</v>
      </c>
      <c r="U299" s="71">
        <f t="shared" si="67"/>
        <v>0</v>
      </c>
      <c r="V299" s="71">
        <f t="shared" si="68"/>
        <v>0</v>
      </c>
      <c r="W299" s="71">
        <f t="shared" si="69"/>
        <v>0</v>
      </c>
    </row>
    <row r="300" spans="1:23">
      <c r="A300" s="63">
        <f t="shared" si="70"/>
        <v>37186</v>
      </c>
      <c r="B300" s="65" t="str">
        <f>INDEX('Master Data'!$A$2:$B$8,MATCH(WEEKDAY('SC Total Gas'!A300,3),'Master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59"/>
        <v>0</v>
      </c>
      <c r="J300" s="73">
        <f t="shared" si="71"/>
        <v>0</v>
      </c>
      <c r="K300" s="73">
        <f t="shared" si="60"/>
        <v>0</v>
      </c>
      <c r="L300" s="73">
        <f t="shared" si="61"/>
        <v>0</v>
      </c>
      <c r="M300" s="73">
        <f>SUM(J$280:J300)</f>
        <v>0</v>
      </c>
      <c r="N300" s="73">
        <f>SUM(J$6:J300)</f>
        <v>0</v>
      </c>
      <c r="P300" s="73">
        <f t="shared" si="62"/>
        <v>0</v>
      </c>
      <c r="Q300" s="73">
        <f t="shared" si="63"/>
        <v>0</v>
      </c>
      <c r="R300" s="73">
        <f t="shared" si="64"/>
        <v>0</v>
      </c>
      <c r="S300" s="71">
        <f t="shared" si="65"/>
        <v>0</v>
      </c>
      <c r="T300" s="71">
        <f t="shared" si="66"/>
        <v>0</v>
      </c>
      <c r="U300" s="71">
        <f t="shared" si="67"/>
        <v>0</v>
      </c>
      <c r="V300" s="71">
        <f t="shared" si="68"/>
        <v>0</v>
      </c>
      <c r="W300" s="71">
        <f t="shared" si="69"/>
        <v>0</v>
      </c>
    </row>
    <row r="301" spans="1:23">
      <c r="A301" s="63">
        <f t="shared" si="70"/>
        <v>37187</v>
      </c>
      <c r="B301" s="65" t="str">
        <f>INDEX('Master Data'!$A$2:$B$8,MATCH(WEEKDAY('SC Total Gas'!A301,3),'Master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59"/>
        <v>0</v>
      </c>
      <c r="J301" s="73">
        <f t="shared" si="71"/>
        <v>0</v>
      </c>
      <c r="K301" s="73">
        <f t="shared" si="60"/>
        <v>0</v>
      </c>
      <c r="L301" s="73">
        <f t="shared" si="61"/>
        <v>0</v>
      </c>
      <c r="M301" s="73">
        <f>SUM(J$280:J301)</f>
        <v>0</v>
      </c>
      <c r="N301" s="73">
        <f>SUM(J$6:J301)</f>
        <v>0</v>
      </c>
      <c r="P301" s="73">
        <f t="shared" si="62"/>
        <v>0</v>
      </c>
      <c r="Q301" s="73">
        <f t="shared" si="63"/>
        <v>0</v>
      </c>
      <c r="R301" s="73">
        <f t="shared" si="64"/>
        <v>0</v>
      </c>
      <c r="S301" s="71">
        <f t="shared" si="65"/>
        <v>0</v>
      </c>
      <c r="T301" s="71">
        <f t="shared" si="66"/>
        <v>0</v>
      </c>
      <c r="U301" s="71">
        <f t="shared" si="67"/>
        <v>0</v>
      </c>
      <c r="V301" s="71">
        <f t="shared" si="68"/>
        <v>0</v>
      </c>
      <c r="W301" s="71">
        <f t="shared" si="69"/>
        <v>0</v>
      </c>
    </row>
    <row r="302" spans="1:23">
      <c r="A302" s="63">
        <f t="shared" si="70"/>
        <v>37188</v>
      </c>
      <c r="B302" s="65" t="str">
        <f>INDEX('Master Data'!$A$2:$B$8,MATCH(WEEKDAY('SC Total Gas'!A302,3),'Master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59"/>
        <v>0</v>
      </c>
      <c r="J302" s="73">
        <f t="shared" si="71"/>
        <v>0</v>
      </c>
      <c r="K302" s="73">
        <f t="shared" si="60"/>
        <v>0</v>
      </c>
      <c r="L302" s="73">
        <f t="shared" si="61"/>
        <v>0</v>
      </c>
      <c r="M302" s="73">
        <f>SUM(J$280:J302)</f>
        <v>0</v>
      </c>
      <c r="N302" s="73">
        <f>SUM(J$6:J302)</f>
        <v>0</v>
      </c>
      <c r="P302" s="73">
        <f t="shared" si="62"/>
        <v>0</v>
      </c>
      <c r="Q302" s="73">
        <f t="shared" si="63"/>
        <v>0</v>
      </c>
      <c r="R302" s="73">
        <f t="shared" si="64"/>
        <v>0</v>
      </c>
      <c r="S302" s="71">
        <f t="shared" si="65"/>
        <v>0</v>
      </c>
      <c r="T302" s="71">
        <f t="shared" si="66"/>
        <v>0</v>
      </c>
      <c r="U302" s="71">
        <f t="shared" si="67"/>
        <v>0</v>
      </c>
      <c r="V302" s="71">
        <f t="shared" si="68"/>
        <v>0</v>
      </c>
      <c r="W302" s="71">
        <f t="shared" si="69"/>
        <v>0</v>
      </c>
    </row>
    <row r="303" spans="1:23">
      <c r="A303" s="63">
        <f t="shared" si="70"/>
        <v>37189</v>
      </c>
      <c r="B303" s="65" t="str">
        <f>INDEX('Master Data'!$A$2:$B$8,MATCH(WEEKDAY('SC Total Gas'!A303,3),'Master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59"/>
        <v>0</v>
      </c>
      <c r="J303" s="73">
        <f t="shared" si="71"/>
        <v>0</v>
      </c>
      <c r="K303" s="73">
        <f t="shared" si="60"/>
        <v>0</v>
      </c>
      <c r="L303" s="73">
        <f t="shared" si="61"/>
        <v>0</v>
      </c>
      <c r="M303" s="73">
        <f>SUM(J$280:J303)</f>
        <v>0</v>
      </c>
      <c r="N303" s="73">
        <f>SUM(J$6:J303)</f>
        <v>0</v>
      </c>
      <c r="P303" s="73">
        <f t="shared" si="62"/>
        <v>0</v>
      </c>
      <c r="Q303" s="73">
        <f t="shared" si="63"/>
        <v>0</v>
      </c>
      <c r="R303" s="73">
        <f t="shared" si="64"/>
        <v>0</v>
      </c>
      <c r="S303" s="71">
        <f t="shared" si="65"/>
        <v>0</v>
      </c>
      <c r="T303" s="71">
        <f t="shared" si="66"/>
        <v>0</v>
      </c>
      <c r="U303" s="71">
        <f t="shared" si="67"/>
        <v>0</v>
      </c>
      <c r="V303" s="71">
        <f t="shared" si="68"/>
        <v>0</v>
      </c>
      <c r="W303" s="71">
        <f t="shared" si="69"/>
        <v>0</v>
      </c>
    </row>
    <row r="304" spans="1:23">
      <c r="A304" s="63">
        <f t="shared" si="70"/>
        <v>37190</v>
      </c>
      <c r="B304" s="65" t="str">
        <f>INDEX('Master Data'!$A$2:$B$8,MATCH(WEEKDAY('SC Total Gas'!A304,3),'Master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59"/>
        <v>0</v>
      </c>
      <c r="J304" s="73">
        <f t="shared" si="71"/>
        <v>0</v>
      </c>
      <c r="K304" s="73">
        <f t="shared" si="60"/>
        <v>0</v>
      </c>
      <c r="L304" s="73">
        <f t="shared" si="61"/>
        <v>0</v>
      </c>
      <c r="M304" s="73">
        <f>SUM(J$280:J304)</f>
        <v>0</v>
      </c>
      <c r="N304" s="73">
        <f>SUM(J$6:J304)</f>
        <v>0</v>
      </c>
      <c r="P304" s="73">
        <f t="shared" si="62"/>
        <v>0</v>
      </c>
      <c r="Q304" s="73">
        <f t="shared" si="63"/>
        <v>0</v>
      </c>
      <c r="R304" s="73">
        <f t="shared" si="64"/>
        <v>0</v>
      </c>
      <c r="S304" s="71">
        <f t="shared" si="65"/>
        <v>0</v>
      </c>
      <c r="T304" s="71">
        <f t="shared" si="66"/>
        <v>0</v>
      </c>
      <c r="U304" s="71">
        <f t="shared" si="67"/>
        <v>0</v>
      </c>
      <c r="V304" s="71">
        <f t="shared" si="68"/>
        <v>0</v>
      </c>
      <c r="W304" s="71">
        <f t="shared" si="69"/>
        <v>0</v>
      </c>
    </row>
    <row r="305" spans="1:23">
      <c r="A305" s="63">
        <f t="shared" si="70"/>
        <v>37191</v>
      </c>
      <c r="B305" s="65" t="str">
        <f>INDEX('Master Data'!$A$2:$B$8,MATCH(WEEKDAY('SC Total Gas'!A305,3),'Master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59"/>
        <v>0</v>
      </c>
      <c r="J305" s="73">
        <f t="shared" si="71"/>
        <v>0</v>
      </c>
      <c r="K305" s="73">
        <f t="shared" si="60"/>
        <v>0</v>
      </c>
      <c r="L305" s="73">
        <f t="shared" si="61"/>
        <v>0</v>
      </c>
      <c r="M305" s="73">
        <f>SUM(J$280:J305)</f>
        <v>0</v>
      </c>
      <c r="N305" s="73">
        <f>SUM(J$6:J305)</f>
        <v>0</v>
      </c>
      <c r="P305" s="73">
        <f t="shared" si="62"/>
        <v>0</v>
      </c>
      <c r="Q305" s="73">
        <f t="shared" si="63"/>
        <v>0</v>
      </c>
      <c r="R305" s="73">
        <f t="shared" si="64"/>
        <v>0</v>
      </c>
      <c r="S305" s="71">
        <f t="shared" si="65"/>
        <v>0</v>
      </c>
      <c r="T305" s="71">
        <f t="shared" si="66"/>
        <v>0</v>
      </c>
      <c r="U305" s="71">
        <f t="shared" si="67"/>
        <v>0</v>
      </c>
      <c r="V305" s="71">
        <f t="shared" si="68"/>
        <v>0</v>
      </c>
      <c r="W305" s="71">
        <f t="shared" si="69"/>
        <v>0</v>
      </c>
    </row>
    <row r="306" spans="1:23">
      <c r="A306" s="63">
        <f t="shared" si="70"/>
        <v>37192</v>
      </c>
      <c r="B306" s="65" t="str">
        <f>INDEX('Master Data'!$A$2:$B$8,MATCH(WEEKDAY('SC Total Gas'!A306,3),'Master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59"/>
        <v>0</v>
      </c>
      <c r="J306" s="73">
        <f t="shared" si="71"/>
        <v>0</v>
      </c>
      <c r="K306" s="73">
        <f t="shared" si="60"/>
        <v>0</v>
      </c>
      <c r="L306" s="73">
        <f t="shared" si="61"/>
        <v>0</v>
      </c>
      <c r="M306" s="73">
        <f>SUM(J$280:J306)</f>
        <v>0</v>
      </c>
      <c r="N306" s="73">
        <f>SUM(J$6:J306)</f>
        <v>0</v>
      </c>
      <c r="P306" s="73">
        <f t="shared" si="62"/>
        <v>0</v>
      </c>
      <c r="Q306" s="73">
        <f t="shared" si="63"/>
        <v>0</v>
      </c>
      <c r="R306" s="73">
        <f t="shared" si="64"/>
        <v>0</v>
      </c>
      <c r="S306" s="71">
        <f t="shared" si="65"/>
        <v>0</v>
      </c>
      <c r="T306" s="71">
        <f t="shared" si="66"/>
        <v>0</v>
      </c>
      <c r="U306" s="71">
        <f t="shared" si="67"/>
        <v>0</v>
      </c>
      <c r="V306" s="71">
        <f t="shared" si="68"/>
        <v>0</v>
      </c>
      <c r="W306" s="71">
        <f t="shared" si="69"/>
        <v>0</v>
      </c>
    </row>
    <row r="307" spans="1:23">
      <c r="A307" s="63">
        <f t="shared" si="70"/>
        <v>37193</v>
      </c>
      <c r="B307" s="65" t="str">
        <f>INDEX('Master Data'!$A$2:$B$8,MATCH(WEEKDAY('SC Total Gas'!A307,3),'Master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59"/>
        <v>0</v>
      </c>
      <c r="J307" s="73">
        <f t="shared" si="71"/>
        <v>0</v>
      </c>
      <c r="K307" s="73">
        <f t="shared" si="60"/>
        <v>0</v>
      </c>
      <c r="L307" s="73">
        <f t="shared" si="61"/>
        <v>0</v>
      </c>
      <c r="M307" s="73">
        <f>SUM(J$280:J307)</f>
        <v>0</v>
      </c>
      <c r="N307" s="73">
        <f>SUM(J$6:J307)</f>
        <v>0</v>
      </c>
      <c r="P307" s="73">
        <f t="shared" si="62"/>
        <v>0</v>
      </c>
      <c r="Q307" s="73">
        <f t="shared" si="63"/>
        <v>0</v>
      </c>
      <c r="R307" s="73">
        <f t="shared" si="64"/>
        <v>0</v>
      </c>
      <c r="S307" s="71">
        <f t="shared" si="65"/>
        <v>0</v>
      </c>
      <c r="T307" s="71">
        <f t="shared" si="66"/>
        <v>0</v>
      </c>
      <c r="U307" s="71">
        <f t="shared" si="67"/>
        <v>0</v>
      </c>
      <c r="V307" s="71">
        <f t="shared" si="68"/>
        <v>0</v>
      </c>
      <c r="W307" s="71">
        <f t="shared" si="69"/>
        <v>0</v>
      </c>
    </row>
    <row r="308" spans="1:23">
      <c r="A308" s="63">
        <f t="shared" si="70"/>
        <v>37194</v>
      </c>
      <c r="B308" s="65" t="str">
        <f>INDEX('Master Data'!$A$2:$B$8,MATCH(WEEKDAY('SC Total Gas'!A308,3),'Master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59"/>
        <v>0</v>
      </c>
      <c r="J308" s="73">
        <f t="shared" si="71"/>
        <v>0</v>
      </c>
      <c r="K308" s="73">
        <f t="shared" si="60"/>
        <v>0</v>
      </c>
      <c r="L308" s="73">
        <f t="shared" si="61"/>
        <v>0</v>
      </c>
      <c r="M308" s="73">
        <f>SUM(J$280:J308)</f>
        <v>0</v>
      </c>
      <c r="N308" s="73">
        <f>SUM(J$6:J308)</f>
        <v>0</v>
      </c>
      <c r="P308" s="73">
        <f t="shared" si="62"/>
        <v>0</v>
      </c>
      <c r="Q308" s="73">
        <f t="shared" si="63"/>
        <v>0</v>
      </c>
      <c r="R308" s="73">
        <f t="shared" si="64"/>
        <v>0</v>
      </c>
      <c r="S308" s="71">
        <f t="shared" si="65"/>
        <v>0</v>
      </c>
      <c r="T308" s="71">
        <f t="shared" si="66"/>
        <v>0</v>
      </c>
      <c r="U308" s="71">
        <f t="shared" si="67"/>
        <v>0</v>
      </c>
      <c r="V308" s="71">
        <f t="shared" si="68"/>
        <v>0</v>
      </c>
      <c r="W308" s="71">
        <f t="shared" si="69"/>
        <v>0</v>
      </c>
    </row>
    <row r="309" spans="1:23">
      <c r="A309" s="63">
        <f t="shared" si="70"/>
        <v>37195</v>
      </c>
      <c r="B309" s="65" t="str">
        <f>INDEX('Master Data'!$A$2:$B$8,MATCH(WEEKDAY('SC Total Gas'!A309,3),'Master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59"/>
        <v>0</v>
      </c>
      <c r="J309" s="73">
        <f t="shared" si="71"/>
        <v>0</v>
      </c>
      <c r="K309" s="73">
        <f t="shared" si="60"/>
        <v>0</v>
      </c>
      <c r="L309" s="73">
        <f t="shared" si="61"/>
        <v>0</v>
      </c>
      <c r="M309" s="73">
        <f>SUM(J$280:J309)</f>
        <v>0</v>
      </c>
      <c r="N309" s="73">
        <f>SUM(J$6:J309)</f>
        <v>0</v>
      </c>
      <c r="P309" s="73">
        <f t="shared" si="62"/>
        <v>0</v>
      </c>
      <c r="Q309" s="73">
        <f t="shared" si="63"/>
        <v>0</v>
      </c>
      <c r="R309" s="73">
        <f t="shared" si="64"/>
        <v>0</v>
      </c>
      <c r="S309" s="71">
        <f t="shared" si="65"/>
        <v>0</v>
      </c>
      <c r="T309" s="71">
        <f t="shared" si="66"/>
        <v>0</v>
      </c>
      <c r="U309" s="71">
        <f t="shared" si="67"/>
        <v>0</v>
      </c>
      <c r="V309" s="71">
        <f t="shared" si="68"/>
        <v>0</v>
      </c>
      <c r="W309" s="71">
        <f t="shared" si="69"/>
        <v>0</v>
      </c>
    </row>
    <row r="310" spans="1:23">
      <c r="A310" s="63">
        <f t="shared" si="70"/>
        <v>37196</v>
      </c>
      <c r="B310" s="65" t="str">
        <f>INDEX('Master Data'!$A$2:$B$8,MATCH(WEEKDAY('SC Total Gas'!A310,3),'Master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59"/>
        <v>0</v>
      </c>
      <c r="J310" s="73">
        <f t="shared" si="71"/>
        <v>0</v>
      </c>
      <c r="K310" s="73">
        <f t="shared" si="60"/>
        <v>0</v>
      </c>
      <c r="L310" s="73">
        <f t="shared" si="61"/>
        <v>0</v>
      </c>
      <c r="M310" s="73">
        <f>SUM(J$280:J310)</f>
        <v>0</v>
      </c>
      <c r="N310" s="73">
        <f>SUM(J$6:J310)</f>
        <v>0</v>
      </c>
      <c r="P310" s="73">
        <f t="shared" si="62"/>
        <v>0</v>
      </c>
      <c r="Q310" s="73">
        <f t="shared" si="63"/>
        <v>0</v>
      </c>
      <c r="R310" s="73">
        <f t="shared" si="64"/>
        <v>0</v>
      </c>
      <c r="S310" s="71">
        <f t="shared" si="65"/>
        <v>0</v>
      </c>
      <c r="T310" s="71">
        <f t="shared" si="66"/>
        <v>0</v>
      </c>
      <c r="U310" s="71">
        <f t="shared" si="67"/>
        <v>0</v>
      </c>
      <c r="V310" s="71">
        <f t="shared" si="68"/>
        <v>0</v>
      </c>
      <c r="W310" s="71">
        <f t="shared" si="69"/>
        <v>0</v>
      </c>
    </row>
    <row r="311" spans="1:23">
      <c r="A311" s="63">
        <f t="shared" si="70"/>
        <v>37197</v>
      </c>
      <c r="B311" s="65" t="str">
        <f>INDEX('Master Data'!$A$2:$B$8,MATCH(WEEKDAY('SC Total Gas'!A311,3),'Master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59"/>
        <v>0</v>
      </c>
      <c r="J311" s="73">
        <f t="shared" si="71"/>
        <v>0</v>
      </c>
      <c r="K311" s="73">
        <f t="shared" si="60"/>
        <v>0</v>
      </c>
      <c r="L311" s="73">
        <f t="shared" si="61"/>
        <v>0</v>
      </c>
      <c r="M311" s="73">
        <f>SUM(J$280:J311)</f>
        <v>0</v>
      </c>
      <c r="N311" s="73">
        <f>SUM(J$6:J311)</f>
        <v>0</v>
      </c>
      <c r="P311" s="73">
        <f t="shared" si="62"/>
        <v>0</v>
      </c>
      <c r="Q311" s="73">
        <f t="shared" si="63"/>
        <v>0</v>
      </c>
      <c r="R311" s="73">
        <f t="shared" si="64"/>
        <v>0</v>
      </c>
      <c r="S311" s="71">
        <f t="shared" si="65"/>
        <v>0</v>
      </c>
      <c r="T311" s="71">
        <f t="shared" si="66"/>
        <v>0</v>
      </c>
      <c r="U311" s="71">
        <f t="shared" si="67"/>
        <v>0</v>
      </c>
      <c r="V311" s="71">
        <f t="shared" si="68"/>
        <v>0</v>
      </c>
      <c r="W311" s="71">
        <f t="shared" si="69"/>
        <v>0</v>
      </c>
    </row>
    <row r="312" spans="1:23">
      <c r="A312" s="63">
        <f t="shared" si="70"/>
        <v>37198</v>
      </c>
      <c r="B312" s="65" t="str">
        <f>INDEX('Master Data'!$A$2:$B$8,MATCH(WEEKDAY('SC Total Gas'!A312,3),'Master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59"/>
        <v>0</v>
      </c>
      <c r="J312" s="73">
        <f t="shared" si="71"/>
        <v>0</v>
      </c>
      <c r="K312" s="73">
        <f t="shared" si="60"/>
        <v>0</v>
      </c>
      <c r="L312" s="73">
        <f t="shared" si="61"/>
        <v>0</v>
      </c>
      <c r="M312" s="73">
        <f>SUM(J$280:J312)</f>
        <v>0</v>
      </c>
      <c r="N312" s="73">
        <f>SUM(J$6:J312)</f>
        <v>0</v>
      </c>
      <c r="P312" s="73">
        <f t="shared" si="62"/>
        <v>0</v>
      </c>
      <c r="Q312" s="73">
        <f t="shared" si="63"/>
        <v>0</v>
      </c>
      <c r="R312" s="73">
        <f t="shared" si="64"/>
        <v>0</v>
      </c>
      <c r="S312" s="71">
        <f t="shared" si="65"/>
        <v>0</v>
      </c>
      <c r="T312" s="71">
        <f t="shared" si="66"/>
        <v>0</v>
      </c>
      <c r="U312" s="71">
        <f t="shared" si="67"/>
        <v>0</v>
      </c>
      <c r="V312" s="71">
        <f t="shared" si="68"/>
        <v>0</v>
      </c>
      <c r="W312" s="71">
        <f t="shared" si="69"/>
        <v>0</v>
      </c>
    </row>
    <row r="313" spans="1:23">
      <c r="A313" s="63">
        <f t="shared" si="70"/>
        <v>37199</v>
      </c>
      <c r="B313" s="65" t="str">
        <f>INDEX('Master Data'!$A$2:$B$8,MATCH(WEEKDAY('SC Total Gas'!A313,3),'Master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59"/>
        <v>0</v>
      </c>
      <c r="J313" s="73">
        <f t="shared" si="71"/>
        <v>0</v>
      </c>
      <c r="K313" s="73">
        <f t="shared" si="60"/>
        <v>0</v>
      </c>
      <c r="L313" s="73">
        <f t="shared" si="61"/>
        <v>0</v>
      </c>
      <c r="M313" s="73">
        <f>SUM(J$280:J313)</f>
        <v>0</v>
      </c>
      <c r="N313" s="73">
        <f>SUM(J$6:J313)</f>
        <v>0</v>
      </c>
      <c r="P313" s="73">
        <f t="shared" si="62"/>
        <v>0</v>
      </c>
      <c r="Q313" s="73">
        <f t="shared" si="63"/>
        <v>0</v>
      </c>
      <c r="R313" s="73">
        <f t="shared" si="64"/>
        <v>0</v>
      </c>
      <c r="S313" s="71">
        <f t="shared" si="65"/>
        <v>0</v>
      </c>
      <c r="T313" s="71">
        <f t="shared" si="66"/>
        <v>0</v>
      </c>
      <c r="U313" s="71">
        <f t="shared" si="67"/>
        <v>0</v>
      </c>
      <c r="V313" s="71">
        <f t="shared" si="68"/>
        <v>0</v>
      </c>
      <c r="W313" s="71">
        <f t="shared" si="69"/>
        <v>0</v>
      </c>
    </row>
    <row r="314" spans="1:23">
      <c r="A314" s="63">
        <f t="shared" si="70"/>
        <v>37200</v>
      </c>
      <c r="B314" s="65" t="str">
        <f>INDEX('Master Data'!$A$2:$B$8,MATCH(WEEKDAY('SC Total Gas'!A314,3),'Master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59"/>
        <v>0</v>
      </c>
      <c r="J314" s="73">
        <f t="shared" si="71"/>
        <v>0</v>
      </c>
      <c r="K314" s="73">
        <f t="shared" si="60"/>
        <v>0</v>
      </c>
      <c r="L314" s="73">
        <f t="shared" si="61"/>
        <v>0</v>
      </c>
      <c r="M314" s="73">
        <f>SUM(J$280:J314)</f>
        <v>0</v>
      </c>
      <c r="N314" s="73">
        <f>SUM(J$6:J314)</f>
        <v>0</v>
      </c>
      <c r="P314" s="73">
        <f t="shared" si="62"/>
        <v>0</v>
      </c>
      <c r="Q314" s="73">
        <f t="shared" si="63"/>
        <v>0</v>
      </c>
      <c r="R314" s="73">
        <f t="shared" si="64"/>
        <v>0</v>
      </c>
      <c r="S314" s="71">
        <f t="shared" si="65"/>
        <v>0</v>
      </c>
      <c r="T314" s="71">
        <f t="shared" si="66"/>
        <v>0</v>
      </c>
      <c r="U314" s="71">
        <f t="shared" si="67"/>
        <v>0</v>
      </c>
      <c r="V314" s="71">
        <f t="shared" si="68"/>
        <v>0</v>
      </c>
      <c r="W314" s="71">
        <f t="shared" si="69"/>
        <v>0</v>
      </c>
    </row>
    <row r="315" spans="1:23">
      <c r="A315" s="63">
        <f t="shared" si="70"/>
        <v>37201</v>
      </c>
      <c r="B315" s="65" t="str">
        <f>INDEX('Master Data'!$A$2:$B$8,MATCH(WEEKDAY('SC Total Gas'!A315,3),'Master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59"/>
        <v>0</v>
      </c>
      <c r="J315" s="73">
        <f t="shared" si="71"/>
        <v>0</v>
      </c>
      <c r="K315" s="73">
        <f t="shared" si="60"/>
        <v>0</v>
      </c>
      <c r="L315" s="73">
        <f t="shared" si="61"/>
        <v>0</v>
      </c>
      <c r="M315" s="73">
        <f>SUM(J$280:J315)</f>
        <v>0</v>
      </c>
      <c r="N315" s="73">
        <f>SUM(J$6:J315)</f>
        <v>0</v>
      </c>
      <c r="P315" s="73">
        <f t="shared" si="62"/>
        <v>0</v>
      </c>
      <c r="Q315" s="73">
        <f t="shared" si="63"/>
        <v>0</v>
      </c>
      <c r="R315" s="73">
        <f t="shared" si="64"/>
        <v>0</v>
      </c>
      <c r="S315" s="71">
        <f t="shared" si="65"/>
        <v>0</v>
      </c>
      <c r="T315" s="71">
        <f t="shared" si="66"/>
        <v>0</v>
      </c>
      <c r="U315" s="71">
        <f t="shared" si="67"/>
        <v>0</v>
      </c>
      <c r="V315" s="71">
        <f t="shared" si="68"/>
        <v>0</v>
      </c>
      <c r="W315" s="71">
        <f t="shared" si="69"/>
        <v>0</v>
      </c>
    </row>
    <row r="316" spans="1:23">
      <c r="A316" s="63">
        <f t="shared" si="70"/>
        <v>37202</v>
      </c>
      <c r="B316" s="65" t="str">
        <f>INDEX('Master Data'!$A$2:$B$8,MATCH(WEEKDAY('SC Total Gas'!A316,3),'Master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59"/>
        <v>0</v>
      </c>
      <c r="J316" s="73">
        <f t="shared" si="71"/>
        <v>0</v>
      </c>
      <c r="K316" s="73">
        <f t="shared" si="60"/>
        <v>0</v>
      </c>
      <c r="L316" s="73">
        <f t="shared" si="61"/>
        <v>0</v>
      </c>
      <c r="M316" s="73">
        <f>SUM(J$280:J316)</f>
        <v>0</v>
      </c>
      <c r="N316" s="73">
        <f>SUM(J$6:J316)</f>
        <v>0</v>
      </c>
      <c r="P316" s="73">
        <f t="shared" si="62"/>
        <v>0</v>
      </c>
      <c r="Q316" s="73">
        <f t="shared" si="63"/>
        <v>0</v>
      </c>
      <c r="R316" s="73">
        <f t="shared" si="64"/>
        <v>0</v>
      </c>
      <c r="S316" s="71">
        <f t="shared" si="65"/>
        <v>0</v>
      </c>
      <c r="T316" s="71">
        <f t="shared" si="66"/>
        <v>0</v>
      </c>
      <c r="U316" s="71">
        <f t="shared" si="67"/>
        <v>0</v>
      </c>
      <c r="V316" s="71">
        <f t="shared" si="68"/>
        <v>0</v>
      </c>
      <c r="W316" s="71">
        <f t="shared" si="69"/>
        <v>0</v>
      </c>
    </row>
    <row r="317" spans="1:23">
      <c r="A317" s="63">
        <f t="shared" si="70"/>
        <v>37203</v>
      </c>
      <c r="B317" s="65" t="str">
        <f>INDEX('Master Data'!$A$2:$B$8,MATCH(WEEKDAY('SC Total Gas'!A317,3),'Master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59"/>
        <v>0</v>
      </c>
      <c r="J317" s="73">
        <f t="shared" si="71"/>
        <v>0</v>
      </c>
      <c r="K317" s="73">
        <f t="shared" si="60"/>
        <v>0</v>
      </c>
      <c r="L317" s="73">
        <f t="shared" si="61"/>
        <v>0</v>
      </c>
      <c r="M317" s="73">
        <f>SUM(J$280:J317)</f>
        <v>0</v>
      </c>
      <c r="N317" s="73">
        <f>SUM(J$6:J317)</f>
        <v>0</v>
      </c>
      <c r="P317" s="73">
        <f t="shared" si="62"/>
        <v>0</v>
      </c>
      <c r="Q317" s="73">
        <f t="shared" si="63"/>
        <v>0</v>
      </c>
      <c r="R317" s="73">
        <f t="shared" si="64"/>
        <v>0</v>
      </c>
      <c r="S317" s="71">
        <f t="shared" si="65"/>
        <v>0</v>
      </c>
      <c r="T317" s="71">
        <f t="shared" si="66"/>
        <v>0</v>
      </c>
      <c r="U317" s="71">
        <f t="shared" si="67"/>
        <v>0</v>
      </c>
      <c r="V317" s="71">
        <f t="shared" si="68"/>
        <v>0</v>
      </c>
      <c r="W317" s="71">
        <f t="shared" si="69"/>
        <v>0</v>
      </c>
    </row>
    <row r="318" spans="1:23">
      <c r="A318" s="63">
        <f t="shared" si="70"/>
        <v>37204</v>
      </c>
      <c r="B318" s="65" t="str">
        <f>INDEX('Master Data'!$A$2:$B$8,MATCH(WEEKDAY('SC Total Gas'!A318,3),'Master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59"/>
        <v>0</v>
      </c>
      <c r="J318" s="73">
        <f t="shared" si="71"/>
        <v>0</v>
      </c>
      <c r="K318" s="73">
        <f t="shared" si="60"/>
        <v>0</v>
      </c>
      <c r="L318" s="73">
        <f t="shared" si="61"/>
        <v>0</v>
      </c>
      <c r="M318" s="73">
        <f>SUM(J$280:J318)</f>
        <v>0</v>
      </c>
      <c r="N318" s="73">
        <f>SUM(J$6:J318)</f>
        <v>0</v>
      </c>
      <c r="P318" s="73">
        <f t="shared" si="62"/>
        <v>0</v>
      </c>
      <c r="Q318" s="73">
        <f t="shared" si="63"/>
        <v>0</v>
      </c>
      <c r="R318" s="73">
        <f t="shared" si="64"/>
        <v>0</v>
      </c>
      <c r="S318" s="71">
        <f t="shared" si="65"/>
        <v>0</v>
      </c>
      <c r="T318" s="71">
        <f t="shared" si="66"/>
        <v>0</v>
      </c>
      <c r="U318" s="71">
        <f t="shared" si="67"/>
        <v>0</v>
      </c>
      <c r="V318" s="71">
        <f t="shared" si="68"/>
        <v>0</v>
      </c>
      <c r="W318" s="71">
        <f t="shared" si="69"/>
        <v>0</v>
      </c>
    </row>
    <row r="319" spans="1:23">
      <c r="A319" s="63">
        <f t="shared" si="70"/>
        <v>37205</v>
      </c>
      <c r="B319" s="65" t="str">
        <f>INDEX('Master Data'!$A$2:$B$8,MATCH(WEEKDAY('SC Total Gas'!A319,3),'Master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59"/>
        <v>0</v>
      </c>
      <c r="J319" s="73">
        <f t="shared" si="71"/>
        <v>0</v>
      </c>
      <c r="K319" s="73">
        <f t="shared" si="60"/>
        <v>0</v>
      </c>
      <c r="L319" s="73">
        <f t="shared" si="61"/>
        <v>0</v>
      </c>
      <c r="M319" s="73">
        <f>SUM(J$280:J319)</f>
        <v>0</v>
      </c>
      <c r="N319" s="73">
        <f>SUM(J$6:J319)</f>
        <v>0</v>
      </c>
      <c r="P319" s="73">
        <f t="shared" si="62"/>
        <v>0</v>
      </c>
      <c r="Q319" s="73">
        <f t="shared" si="63"/>
        <v>0</v>
      </c>
      <c r="R319" s="73">
        <f t="shared" si="64"/>
        <v>0</v>
      </c>
      <c r="S319" s="71">
        <f t="shared" si="65"/>
        <v>0</v>
      </c>
      <c r="T319" s="71">
        <f t="shared" si="66"/>
        <v>0</v>
      </c>
      <c r="U319" s="71">
        <f t="shared" si="67"/>
        <v>0</v>
      </c>
      <c r="V319" s="71">
        <f t="shared" si="68"/>
        <v>0</v>
      </c>
      <c r="W319" s="71">
        <f t="shared" si="69"/>
        <v>0</v>
      </c>
    </row>
    <row r="320" spans="1:23">
      <c r="A320" s="63">
        <f t="shared" si="70"/>
        <v>37206</v>
      </c>
      <c r="B320" s="65" t="str">
        <f>INDEX('Master Data'!$A$2:$B$8,MATCH(WEEKDAY('SC Total Gas'!A320,3),'Master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59"/>
        <v>0</v>
      </c>
      <c r="J320" s="73">
        <f t="shared" si="71"/>
        <v>0</v>
      </c>
      <c r="K320" s="73">
        <f t="shared" si="60"/>
        <v>0</v>
      </c>
      <c r="L320" s="73">
        <f t="shared" si="61"/>
        <v>0</v>
      </c>
      <c r="M320" s="73">
        <f>SUM(J$280:J320)</f>
        <v>0</v>
      </c>
      <c r="N320" s="73">
        <f>SUM(J$6:J320)</f>
        <v>0</v>
      </c>
      <c r="P320" s="73">
        <f t="shared" si="62"/>
        <v>0</v>
      </c>
      <c r="Q320" s="73">
        <f t="shared" si="63"/>
        <v>0</v>
      </c>
      <c r="R320" s="73">
        <f t="shared" si="64"/>
        <v>0</v>
      </c>
      <c r="S320" s="71">
        <f t="shared" si="65"/>
        <v>0</v>
      </c>
      <c r="T320" s="71">
        <f t="shared" si="66"/>
        <v>0</v>
      </c>
      <c r="U320" s="71">
        <f t="shared" si="67"/>
        <v>0</v>
      </c>
      <c r="V320" s="71">
        <f t="shared" si="68"/>
        <v>0</v>
      </c>
      <c r="W320" s="71">
        <f t="shared" si="69"/>
        <v>0</v>
      </c>
    </row>
    <row r="321" spans="1:23">
      <c r="A321" s="63">
        <f t="shared" si="70"/>
        <v>37207</v>
      </c>
      <c r="B321" s="65" t="str">
        <f>INDEX('Master Data'!$A$2:$B$8,MATCH(WEEKDAY('SC Total Gas'!A321,3),'Master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59"/>
        <v>0</v>
      </c>
      <c r="J321" s="73">
        <f t="shared" si="71"/>
        <v>0</v>
      </c>
      <c r="K321" s="73">
        <f t="shared" si="60"/>
        <v>0</v>
      </c>
      <c r="L321" s="73">
        <f t="shared" si="61"/>
        <v>0</v>
      </c>
      <c r="M321" s="73">
        <f>SUM(J$280:J321)</f>
        <v>0</v>
      </c>
      <c r="N321" s="73">
        <f>SUM(J$6:J321)</f>
        <v>0</v>
      </c>
      <c r="P321" s="73">
        <f t="shared" si="62"/>
        <v>0</v>
      </c>
      <c r="Q321" s="73">
        <f t="shared" si="63"/>
        <v>0</v>
      </c>
      <c r="R321" s="73">
        <f t="shared" si="64"/>
        <v>0</v>
      </c>
      <c r="S321" s="71">
        <f t="shared" si="65"/>
        <v>0</v>
      </c>
      <c r="T321" s="71">
        <f t="shared" si="66"/>
        <v>0</v>
      </c>
      <c r="U321" s="71">
        <f t="shared" si="67"/>
        <v>0</v>
      </c>
      <c r="V321" s="71">
        <f t="shared" si="68"/>
        <v>0</v>
      </c>
      <c r="W321" s="71">
        <f t="shared" si="69"/>
        <v>0</v>
      </c>
    </row>
    <row r="322" spans="1:23">
      <c r="A322" s="63">
        <f t="shared" si="70"/>
        <v>37208</v>
      </c>
      <c r="B322" s="65" t="str">
        <f>INDEX('Master Data'!$A$2:$B$8,MATCH(WEEKDAY('SC Total Gas'!A322,3),'Master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59"/>
        <v>0</v>
      </c>
      <c r="J322" s="73">
        <f t="shared" si="71"/>
        <v>0</v>
      </c>
      <c r="K322" s="73">
        <f t="shared" si="60"/>
        <v>0</v>
      </c>
      <c r="L322" s="73">
        <f t="shared" si="61"/>
        <v>0</v>
      </c>
      <c r="M322" s="73">
        <f>SUM(J$280:J322)</f>
        <v>0</v>
      </c>
      <c r="N322" s="73">
        <f>SUM(J$6:J322)</f>
        <v>0</v>
      </c>
      <c r="P322" s="73">
        <f t="shared" si="62"/>
        <v>0</v>
      </c>
      <c r="Q322" s="73">
        <f t="shared" si="63"/>
        <v>0</v>
      </c>
      <c r="R322" s="73">
        <f t="shared" si="64"/>
        <v>0</v>
      </c>
      <c r="S322" s="71">
        <f t="shared" si="65"/>
        <v>0</v>
      </c>
      <c r="T322" s="71">
        <f t="shared" si="66"/>
        <v>0</v>
      </c>
      <c r="U322" s="71">
        <f t="shared" si="67"/>
        <v>0</v>
      </c>
      <c r="V322" s="71">
        <f t="shared" si="68"/>
        <v>0</v>
      </c>
      <c r="W322" s="71">
        <f t="shared" si="69"/>
        <v>0</v>
      </c>
    </row>
    <row r="323" spans="1:23">
      <c r="A323" s="63">
        <f t="shared" si="70"/>
        <v>37209</v>
      </c>
      <c r="B323" s="65" t="str">
        <f>INDEX('Master Data'!$A$2:$B$8,MATCH(WEEKDAY('SC Total Gas'!A323,3),'Master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59"/>
        <v>0</v>
      </c>
      <c r="J323" s="73">
        <f t="shared" si="71"/>
        <v>0</v>
      </c>
      <c r="K323" s="73">
        <f t="shared" si="60"/>
        <v>0</v>
      </c>
      <c r="L323" s="73">
        <f t="shared" si="61"/>
        <v>0</v>
      </c>
      <c r="M323" s="73">
        <f>SUM(J$280:J323)</f>
        <v>0</v>
      </c>
      <c r="N323" s="73">
        <f>SUM(J$6:J323)</f>
        <v>0</v>
      </c>
      <c r="P323" s="73">
        <f t="shared" si="62"/>
        <v>0</v>
      </c>
      <c r="Q323" s="73">
        <f t="shared" si="63"/>
        <v>0</v>
      </c>
      <c r="R323" s="73">
        <f t="shared" si="64"/>
        <v>0</v>
      </c>
      <c r="S323" s="71">
        <f t="shared" si="65"/>
        <v>0</v>
      </c>
      <c r="T323" s="71">
        <f t="shared" si="66"/>
        <v>0</v>
      </c>
      <c r="U323" s="71">
        <f t="shared" si="67"/>
        <v>0</v>
      </c>
      <c r="V323" s="71">
        <f t="shared" si="68"/>
        <v>0</v>
      </c>
      <c r="W323" s="71">
        <f t="shared" si="69"/>
        <v>0</v>
      </c>
    </row>
    <row r="324" spans="1:23">
      <c r="A324" s="63">
        <f t="shared" si="70"/>
        <v>37210</v>
      </c>
      <c r="B324" s="65" t="str">
        <f>INDEX('Master Data'!$A$2:$B$8,MATCH(WEEKDAY('SC Total Gas'!A324,3),'Master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59"/>
        <v>0</v>
      </c>
      <c r="J324" s="73">
        <f t="shared" si="71"/>
        <v>0</v>
      </c>
      <c r="K324" s="73">
        <f t="shared" si="60"/>
        <v>0</v>
      </c>
      <c r="L324" s="73">
        <f t="shared" si="61"/>
        <v>0</v>
      </c>
      <c r="M324" s="73">
        <f>SUM(J$280:J324)</f>
        <v>0</v>
      </c>
      <c r="N324" s="73">
        <f>SUM(J$6:J324)</f>
        <v>0</v>
      </c>
      <c r="P324" s="73">
        <f t="shared" si="62"/>
        <v>0</v>
      </c>
      <c r="Q324" s="73">
        <f t="shared" si="63"/>
        <v>0</v>
      </c>
      <c r="R324" s="73">
        <f t="shared" si="64"/>
        <v>0</v>
      </c>
      <c r="S324" s="71">
        <f t="shared" si="65"/>
        <v>0</v>
      </c>
      <c r="T324" s="71">
        <f t="shared" si="66"/>
        <v>0</v>
      </c>
      <c r="U324" s="71">
        <f t="shared" si="67"/>
        <v>0</v>
      </c>
      <c r="V324" s="71">
        <f t="shared" si="68"/>
        <v>0</v>
      </c>
      <c r="W324" s="71">
        <f t="shared" si="69"/>
        <v>0</v>
      </c>
    </row>
    <row r="325" spans="1:23">
      <c r="A325" s="63">
        <f t="shared" si="70"/>
        <v>37211</v>
      </c>
      <c r="B325" s="65" t="str">
        <f>INDEX('Master Data'!$A$2:$B$8,MATCH(WEEKDAY('SC Total Gas'!A325,3),'Master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ref="I325:I371" si="72">IF(MONTH($A325)=MONTH($A324),IF(G325=0,I324,G325),G325)</f>
        <v>0</v>
      </c>
      <c r="J325" s="73">
        <f t="shared" si="71"/>
        <v>0</v>
      </c>
      <c r="K325" s="73">
        <f t="shared" si="60"/>
        <v>0</v>
      </c>
      <c r="L325" s="73">
        <f t="shared" si="61"/>
        <v>0</v>
      </c>
      <c r="M325" s="73">
        <f>SUM(J$280:J325)</f>
        <v>0</v>
      </c>
      <c r="N325" s="73">
        <f>SUM(J$6:J325)</f>
        <v>0</v>
      </c>
      <c r="P325" s="73">
        <f t="shared" si="62"/>
        <v>0</v>
      </c>
      <c r="Q325" s="73">
        <f t="shared" si="63"/>
        <v>0</v>
      </c>
      <c r="R325" s="73">
        <f t="shared" si="64"/>
        <v>0</v>
      </c>
      <c r="S325" s="71">
        <f t="shared" si="65"/>
        <v>0</v>
      </c>
      <c r="T325" s="71">
        <f t="shared" si="66"/>
        <v>0</v>
      </c>
      <c r="U325" s="71">
        <f t="shared" si="67"/>
        <v>0</v>
      </c>
      <c r="V325" s="71">
        <f t="shared" si="68"/>
        <v>0</v>
      </c>
      <c r="W325" s="71">
        <f t="shared" si="69"/>
        <v>0</v>
      </c>
    </row>
    <row r="326" spans="1:23">
      <c r="A326" s="63">
        <f t="shared" si="70"/>
        <v>37212</v>
      </c>
      <c r="B326" s="65" t="str">
        <f>INDEX('Master Data'!$A$2:$B$8,MATCH(WEEKDAY('SC Total Gas'!A326,3),'Master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2"/>
        <v>0</v>
      </c>
      <c r="J326" s="73">
        <f t="shared" si="71"/>
        <v>0</v>
      </c>
      <c r="K326" s="73">
        <f t="shared" ref="K326:K371" si="73">IF(WEEKDAY(A326,3)&gt;4,0,(IF(A326&lt;K$2,0,IF(A326&lt;=K$3,1,0))))</f>
        <v>0</v>
      </c>
      <c r="L326" s="73">
        <f t="shared" ref="L326:L371" si="74">J326*K326</f>
        <v>0</v>
      </c>
      <c r="M326" s="73">
        <f>SUM(J$280:J326)</f>
        <v>0</v>
      </c>
      <c r="N326" s="73">
        <f>SUM(J$6:J326)</f>
        <v>0</v>
      </c>
      <c r="P326" s="73">
        <f t="shared" ref="P326:P371" si="75">D326/P$3</f>
        <v>0</v>
      </c>
      <c r="Q326" s="73">
        <f t="shared" ref="Q326:Q371" si="76">E326/P$3</f>
        <v>0</v>
      </c>
      <c r="R326" s="73">
        <f t="shared" ref="R326:R371" si="77">F326/R$3</f>
        <v>0</v>
      </c>
      <c r="S326" s="71">
        <f t="shared" ref="S326:S371" si="78">J326/$R$3</f>
        <v>0</v>
      </c>
      <c r="T326" s="71">
        <f t="shared" ref="T326:T371" si="79">L326/$R$3</f>
        <v>0</v>
      </c>
      <c r="U326" s="71">
        <f t="shared" ref="U326:U371" si="80">I326/$R$3</f>
        <v>0</v>
      </c>
      <c r="V326" s="71">
        <f t="shared" ref="V326:V371" si="81">M326/$R$3</f>
        <v>0</v>
      </c>
      <c r="W326" s="71">
        <f t="shared" ref="W326:W371" si="82">N326/$R$3</f>
        <v>0</v>
      </c>
    </row>
    <row r="327" spans="1:23">
      <c r="A327" s="63">
        <f t="shared" ref="A327:A371" si="83">A326+1</f>
        <v>37213</v>
      </c>
      <c r="B327" s="65" t="str">
        <f>INDEX('Master Data'!$A$2:$B$8,MATCH(WEEKDAY('SC Total Gas'!A327,3),'Master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2"/>
        <v>0</v>
      </c>
      <c r="J327" s="73">
        <f t="shared" ref="J327:J371" si="84">IF(MONTH($A327)=MONTH($A326),SUM(I327-I326),I327)</f>
        <v>0</v>
      </c>
      <c r="K327" s="73">
        <f t="shared" si="73"/>
        <v>0</v>
      </c>
      <c r="L327" s="73">
        <f t="shared" si="74"/>
        <v>0</v>
      </c>
      <c r="M327" s="73">
        <f>SUM(J$280:J327)</f>
        <v>0</v>
      </c>
      <c r="N327" s="73">
        <f>SUM(J$6:J327)</f>
        <v>0</v>
      </c>
      <c r="P327" s="73">
        <f t="shared" si="75"/>
        <v>0</v>
      </c>
      <c r="Q327" s="73">
        <f t="shared" si="76"/>
        <v>0</v>
      </c>
      <c r="R327" s="73">
        <f t="shared" si="77"/>
        <v>0</v>
      </c>
      <c r="S327" s="71">
        <f t="shared" si="78"/>
        <v>0</v>
      </c>
      <c r="T327" s="71">
        <f t="shared" si="79"/>
        <v>0</v>
      </c>
      <c r="U327" s="71">
        <f t="shared" si="80"/>
        <v>0</v>
      </c>
      <c r="V327" s="71">
        <f t="shared" si="81"/>
        <v>0</v>
      </c>
      <c r="W327" s="71">
        <f t="shared" si="82"/>
        <v>0</v>
      </c>
    </row>
    <row r="328" spans="1:23">
      <c r="A328" s="63">
        <f t="shared" si="83"/>
        <v>37214</v>
      </c>
      <c r="B328" s="65" t="str">
        <f>INDEX('Master Data'!$A$2:$B$8,MATCH(WEEKDAY('SC Total Gas'!A328,3),'Master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2"/>
        <v>0</v>
      </c>
      <c r="J328" s="73">
        <f t="shared" si="84"/>
        <v>0</v>
      </c>
      <c r="K328" s="73">
        <f t="shared" si="73"/>
        <v>0</v>
      </c>
      <c r="L328" s="73">
        <f t="shared" si="74"/>
        <v>0</v>
      </c>
      <c r="M328" s="73">
        <f>SUM(J$280:J328)</f>
        <v>0</v>
      </c>
      <c r="N328" s="73">
        <f>SUM(J$6:J328)</f>
        <v>0</v>
      </c>
      <c r="P328" s="73">
        <f t="shared" si="75"/>
        <v>0</v>
      </c>
      <c r="Q328" s="73">
        <f t="shared" si="76"/>
        <v>0</v>
      </c>
      <c r="R328" s="73">
        <f t="shared" si="77"/>
        <v>0</v>
      </c>
      <c r="S328" s="71">
        <f t="shared" si="78"/>
        <v>0</v>
      </c>
      <c r="T328" s="71">
        <f t="shared" si="79"/>
        <v>0</v>
      </c>
      <c r="U328" s="71">
        <f t="shared" si="80"/>
        <v>0</v>
      </c>
      <c r="V328" s="71">
        <f t="shared" si="81"/>
        <v>0</v>
      </c>
      <c r="W328" s="71">
        <f t="shared" si="82"/>
        <v>0</v>
      </c>
    </row>
    <row r="329" spans="1:23">
      <c r="A329" s="63">
        <f t="shared" si="83"/>
        <v>37215</v>
      </c>
      <c r="B329" s="65" t="str">
        <f>INDEX('Master Data'!$A$2:$B$8,MATCH(WEEKDAY('SC Total Gas'!A329,3),'Master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2"/>
        <v>0</v>
      </c>
      <c r="J329" s="73">
        <f t="shared" si="84"/>
        <v>0</v>
      </c>
      <c r="K329" s="73">
        <f t="shared" si="73"/>
        <v>0</v>
      </c>
      <c r="L329" s="73">
        <f t="shared" si="74"/>
        <v>0</v>
      </c>
      <c r="M329" s="73">
        <f>SUM(J$280:J329)</f>
        <v>0</v>
      </c>
      <c r="N329" s="73">
        <f>SUM(J$6:J329)</f>
        <v>0</v>
      </c>
      <c r="P329" s="73">
        <f t="shared" si="75"/>
        <v>0</v>
      </c>
      <c r="Q329" s="73">
        <f t="shared" si="76"/>
        <v>0</v>
      </c>
      <c r="R329" s="73">
        <f t="shared" si="77"/>
        <v>0</v>
      </c>
      <c r="S329" s="71">
        <f t="shared" si="78"/>
        <v>0</v>
      </c>
      <c r="T329" s="71">
        <f t="shared" si="79"/>
        <v>0</v>
      </c>
      <c r="U329" s="71">
        <f t="shared" si="80"/>
        <v>0</v>
      </c>
      <c r="V329" s="71">
        <f t="shared" si="81"/>
        <v>0</v>
      </c>
      <c r="W329" s="71">
        <f t="shared" si="82"/>
        <v>0</v>
      </c>
    </row>
    <row r="330" spans="1:23">
      <c r="A330" s="63">
        <f t="shared" si="83"/>
        <v>37216</v>
      </c>
      <c r="B330" s="65" t="str">
        <f>INDEX('Master Data'!$A$2:$B$8,MATCH(WEEKDAY('SC Total Gas'!A330,3),'Master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2"/>
        <v>0</v>
      </c>
      <c r="J330" s="73">
        <f t="shared" si="84"/>
        <v>0</v>
      </c>
      <c r="K330" s="73">
        <f t="shared" si="73"/>
        <v>0</v>
      </c>
      <c r="L330" s="73">
        <f t="shared" si="74"/>
        <v>0</v>
      </c>
      <c r="M330" s="73">
        <f>SUM(J$280:J330)</f>
        <v>0</v>
      </c>
      <c r="N330" s="73">
        <f>SUM(J$6:J330)</f>
        <v>0</v>
      </c>
      <c r="P330" s="73">
        <f t="shared" si="75"/>
        <v>0</v>
      </c>
      <c r="Q330" s="73">
        <f t="shared" si="76"/>
        <v>0</v>
      </c>
      <c r="R330" s="73">
        <f t="shared" si="77"/>
        <v>0</v>
      </c>
      <c r="S330" s="71">
        <f t="shared" si="78"/>
        <v>0</v>
      </c>
      <c r="T330" s="71">
        <f t="shared" si="79"/>
        <v>0</v>
      </c>
      <c r="U330" s="71">
        <f t="shared" si="80"/>
        <v>0</v>
      </c>
      <c r="V330" s="71">
        <f t="shared" si="81"/>
        <v>0</v>
      </c>
      <c r="W330" s="71">
        <f t="shared" si="82"/>
        <v>0</v>
      </c>
    </row>
    <row r="331" spans="1:23">
      <c r="A331" s="63">
        <f t="shared" si="83"/>
        <v>37217</v>
      </c>
      <c r="B331" s="65" t="str">
        <f>INDEX('Master Data'!$A$2:$B$8,MATCH(WEEKDAY('SC Total Gas'!A331,3),'Master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2"/>
        <v>0</v>
      </c>
      <c r="J331" s="73">
        <f t="shared" si="84"/>
        <v>0</v>
      </c>
      <c r="K331" s="73">
        <f t="shared" si="73"/>
        <v>0</v>
      </c>
      <c r="L331" s="73">
        <f t="shared" si="74"/>
        <v>0</v>
      </c>
      <c r="M331" s="73">
        <f>SUM(J$280:J331)</f>
        <v>0</v>
      </c>
      <c r="N331" s="73">
        <f>SUM(J$6:J331)</f>
        <v>0</v>
      </c>
      <c r="P331" s="73">
        <f t="shared" si="75"/>
        <v>0</v>
      </c>
      <c r="Q331" s="73">
        <f t="shared" si="76"/>
        <v>0</v>
      </c>
      <c r="R331" s="73">
        <f t="shared" si="77"/>
        <v>0</v>
      </c>
      <c r="S331" s="71">
        <f t="shared" si="78"/>
        <v>0</v>
      </c>
      <c r="T331" s="71">
        <f t="shared" si="79"/>
        <v>0</v>
      </c>
      <c r="U331" s="71">
        <f t="shared" si="80"/>
        <v>0</v>
      </c>
      <c r="V331" s="71">
        <f t="shared" si="81"/>
        <v>0</v>
      </c>
      <c r="W331" s="71">
        <f t="shared" si="82"/>
        <v>0</v>
      </c>
    </row>
    <row r="332" spans="1:23">
      <c r="A332" s="63">
        <f t="shared" si="83"/>
        <v>37218</v>
      </c>
      <c r="B332" s="65" t="str">
        <f>INDEX('Master Data'!$A$2:$B$8,MATCH(WEEKDAY('SC Total Gas'!A332,3),'Master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2"/>
        <v>0</v>
      </c>
      <c r="J332" s="73">
        <f t="shared" si="84"/>
        <v>0</v>
      </c>
      <c r="K332" s="73">
        <f t="shared" si="73"/>
        <v>0</v>
      </c>
      <c r="L332" s="73">
        <f t="shared" si="74"/>
        <v>0</v>
      </c>
      <c r="M332" s="73">
        <f>SUM(J$280:J332)</f>
        <v>0</v>
      </c>
      <c r="N332" s="73">
        <f>SUM(J$6:J332)</f>
        <v>0</v>
      </c>
      <c r="P332" s="73">
        <f t="shared" si="75"/>
        <v>0</v>
      </c>
      <c r="Q332" s="73">
        <f t="shared" si="76"/>
        <v>0</v>
      </c>
      <c r="R332" s="73">
        <f t="shared" si="77"/>
        <v>0</v>
      </c>
      <c r="S332" s="71">
        <f t="shared" si="78"/>
        <v>0</v>
      </c>
      <c r="T332" s="71">
        <f t="shared" si="79"/>
        <v>0</v>
      </c>
      <c r="U332" s="71">
        <f t="shared" si="80"/>
        <v>0</v>
      </c>
      <c r="V332" s="71">
        <f t="shared" si="81"/>
        <v>0</v>
      </c>
      <c r="W332" s="71">
        <f t="shared" si="82"/>
        <v>0</v>
      </c>
    </row>
    <row r="333" spans="1:23">
      <c r="A333" s="63">
        <f t="shared" si="83"/>
        <v>37219</v>
      </c>
      <c r="B333" s="65" t="str">
        <f>INDEX('Master Data'!$A$2:$B$8,MATCH(WEEKDAY('SC Total Gas'!A333,3),'Master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2"/>
        <v>0</v>
      </c>
      <c r="J333" s="73">
        <f t="shared" si="84"/>
        <v>0</v>
      </c>
      <c r="K333" s="73">
        <f t="shared" si="73"/>
        <v>0</v>
      </c>
      <c r="L333" s="73">
        <f t="shared" si="74"/>
        <v>0</v>
      </c>
      <c r="M333" s="73">
        <f>SUM(J$280:J333)</f>
        <v>0</v>
      </c>
      <c r="N333" s="73">
        <f>SUM(J$6:J333)</f>
        <v>0</v>
      </c>
      <c r="P333" s="73">
        <f t="shared" si="75"/>
        <v>0</v>
      </c>
      <c r="Q333" s="73">
        <f>E337/P$3</f>
        <v>0</v>
      </c>
      <c r="R333" s="73">
        <f t="shared" si="77"/>
        <v>0</v>
      </c>
      <c r="S333" s="71">
        <f t="shared" si="78"/>
        <v>0</v>
      </c>
      <c r="T333" s="71">
        <f t="shared" si="79"/>
        <v>0</v>
      </c>
      <c r="U333" s="71">
        <f t="shared" si="80"/>
        <v>0</v>
      </c>
      <c r="V333" s="71">
        <f t="shared" si="81"/>
        <v>0</v>
      </c>
      <c r="W333" s="71">
        <f t="shared" si="82"/>
        <v>0</v>
      </c>
    </row>
    <row r="334" spans="1:23" ht="12.75" customHeight="1">
      <c r="A334" s="63">
        <f t="shared" si="83"/>
        <v>37220</v>
      </c>
      <c r="B334" s="65" t="str">
        <f>INDEX('Master Data'!$A$2:$B$8,MATCH(WEEKDAY('SC Total Gas'!A334,3),'Master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2"/>
        <v>0</v>
      </c>
      <c r="J334" s="73">
        <f t="shared" si="84"/>
        <v>0</v>
      </c>
      <c r="K334" s="73">
        <f t="shared" si="73"/>
        <v>0</v>
      </c>
      <c r="L334" s="73">
        <f t="shared" si="74"/>
        <v>0</v>
      </c>
      <c r="M334" s="73">
        <f>SUM(J$280:J334)</f>
        <v>0</v>
      </c>
      <c r="N334" s="73">
        <f>SUM(J$6:J334)</f>
        <v>0</v>
      </c>
      <c r="P334" s="73">
        <f t="shared" si="75"/>
        <v>0</v>
      </c>
      <c r="Q334" s="73">
        <f t="shared" si="76"/>
        <v>0</v>
      </c>
      <c r="R334" s="73">
        <f t="shared" si="77"/>
        <v>0</v>
      </c>
      <c r="S334" s="71">
        <f t="shared" si="78"/>
        <v>0</v>
      </c>
      <c r="T334" s="71">
        <f t="shared" si="79"/>
        <v>0</v>
      </c>
      <c r="U334" s="71">
        <f t="shared" si="80"/>
        <v>0</v>
      </c>
      <c r="V334" s="71">
        <f t="shared" si="81"/>
        <v>0</v>
      </c>
      <c r="W334" s="71">
        <f t="shared" si="82"/>
        <v>0</v>
      </c>
    </row>
    <row r="335" spans="1:23">
      <c r="A335" s="63">
        <f t="shared" si="83"/>
        <v>37221</v>
      </c>
      <c r="B335" s="65" t="str">
        <f>INDEX('Master Data'!$A$2:$B$8,MATCH(WEEKDAY('SC Total Gas'!A335,3),'Master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2"/>
        <v>0</v>
      </c>
      <c r="J335" s="73">
        <f t="shared" si="84"/>
        <v>0</v>
      </c>
      <c r="K335" s="73">
        <f t="shared" si="73"/>
        <v>0</v>
      </c>
      <c r="L335" s="73">
        <f t="shared" si="74"/>
        <v>0</v>
      </c>
      <c r="M335" s="73">
        <f>SUM(J$280:J335)</f>
        <v>0</v>
      </c>
      <c r="N335" s="73">
        <f>SUM(J$6:J335)</f>
        <v>0</v>
      </c>
      <c r="P335" s="73">
        <f t="shared" si="75"/>
        <v>0</v>
      </c>
      <c r="Q335" s="73">
        <f t="shared" si="76"/>
        <v>0</v>
      </c>
      <c r="R335" s="73">
        <f t="shared" si="77"/>
        <v>0</v>
      </c>
      <c r="S335" s="71">
        <f t="shared" si="78"/>
        <v>0</v>
      </c>
      <c r="T335" s="71">
        <f t="shared" si="79"/>
        <v>0</v>
      </c>
      <c r="U335" s="71">
        <f t="shared" si="80"/>
        <v>0</v>
      </c>
      <c r="V335" s="71">
        <f t="shared" si="81"/>
        <v>0</v>
      </c>
      <c r="W335" s="71">
        <f t="shared" si="82"/>
        <v>0</v>
      </c>
    </row>
    <row r="336" spans="1:23">
      <c r="A336" s="63">
        <f t="shared" si="83"/>
        <v>37222</v>
      </c>
      <c r="B336" s="65" t="str">
        <f>INDEX('Master Data'!$A$2:$B$8,MATCH(WEEKDAY('SC Total Gas'!A336,3),'Master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2"/>
        <v>0</v>
      </c>
      <c r="J336" s="73">
        <f t="shared" si="84"/>
        <v>0</v>
      </c>
      <c r="K336" s="73">
        <f t="shared" si="73"/>
        <v>0</v>
      </c>
      <c r="L336" s="73">
        <f t="shared" si="74"/>
        <v>0</v>
      </c>
      <c r="M336" s="73">
        <f>SUM(J$280:J336)</f>
        <v>0</v>
      </c>
      <c r="N336" s="73">
        <f>SUM(J$6:J336)</f>
        <v>0</v>
      </c>
      <c r="P336" s="73">
        <f t="shared" si="75"/>
        <v>0</v>
      </c>
      <c r="Q336" s="73">
        <f t="shared" si="76"/>
        <v>0</v>
      </c>
      <c r="R336" s="73">
        <f t="shared" si="77"/>
        <v>0</v>
      </c>
      <c r="S336" s="71">
        <f t="shared" si="78"/>
        <v>0</v>
      </c>
      <c r="T336" s="71">
        <f t="shared" si="79"/>
        <v>0</v>
      </c>
      <c r="U336" s="71">
        <f t="shared" si="80"/>
        <v>0</v>
      </c>
      <c r="V336" s="71">
        <f t="shared" si="81"/>
        <v>0</v>
      </c>
      <c r="W336" s="71">
        <f t="shared" si="82"/>
        <v>0</v>
      </c>
    </row>
    <row r="337" spans="1:23">
      <c r="A337" s="63">
        <f t="shared" si="83"/>
        <v>37223</v>
      </c>
      <c r="B337" s="65" t="str">
        <f>INDEX('Master Data'!$A$2:$B$8,MATCH(WEEKDAY('SC Total Gas'!A337,3),'Master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2"/>
        <v>0</v>
      </c>
      <c r="J337" s="73">
        <f t="shared" si="84"/>
        <v>0</v>
      </c>
      <c r="K337" s="73">
        <f t="shared" si="73"/>
        <v>0</v>
      </c>
      <c r="L337" s="73">
        <f t="shared" si="74"/>
        <v>0</v>
      </c>
      <c r="M337" s="73">
        <f>SUM(J$280:J337)</f>
        <v>0</v>
      </c>
      <c r="N337" s="73">
        <f>SUM(J$6:J337)</f>
        <v>0</v>
      </c>
      <c r="P337" s="73">
        <f t="shared" si="75"/>
        <v>0</v>
      </c>
      <c r="Q337" s="73">
        <f t="shared" si="76"/>
        <v>0</v>
      </c>
      <c r="R337" s="73">
        <f t="shared" si="77"/>
        <v>0</v>
      </c>
      <c r="S337" s="71">
        <f t="shared" si="78"/>
        <v>0</v>
      </c>
      <c r="T337" s="71">
        <f t="shared" si="79"/>
        <v>0</v>
      </c>
      <c r="U337" s="71">
        <f t="shared" si="80"/>
        <v>0</v>
      </c>
      <c r="V337" s="71">
        <f t="shared" si="81"/>
        <v>0</v>
      </c>
      <c r="W337" s="71">
        <f t="shared" si="82"/>
        <v>0</v>
      </c>
    </row>
    <row r="338" spans="1:23">
      <c r="A338" s="63">
        <f t="shared" si="83"/>
        <v>37224</v>
      </c>
      <c r="B338" s="65" t="str">
        <f>INDEX('Master Data'!$A$2:$B$8,MATCH(WEEKDAY('SC Total Gas'!A338,3),'Master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2"/>
        <v>0</v>
      </c>
      <c r="J338" s="73">
        <f t="shared" si="84"/>
        <v>0</v>
      </c>
      <c r="K338" s="73">
        <f t="shared" si="73"/>
        <v>0</v>
      </c>
      <c r="L338" s="73">
        <f t="shared" si="74"/>
        <v>0</v>
      </c>
      <c r="M338" s="73">
        <f>SUM(J$280:J338)</f>
        <v>0</v>
      </c>
      <c r="N338" s="73">
        <f>SUM(J$6:J338)</f>
        <v>0</v>
      </c>
      <c r="P338" s="73">
        <f t="shared" si="75"/>
        <v>0</v>
      </c>
      <c r="Q338" s="73">
        <f t="shared" si="76"/>
        <v>0</v>
      </c>
      <c r="R338" s="73">
        <f t="shared" si="77"/>
        <v>0</v>
      </c>
      <c r="S338" s="71">
        <f t="shared" si="78"/>
        <v>0</v>
      </c>
      <c r="T338" s="71">
        <f t="shared" si="79"/>
        <v>0</v>
      </c>
      <c r="U338" s="71">
        <f t="shared" si="80"/>
        <v>0</v>
      </c>
      <c r="V338" s="71">
        <f t="shared" si="81"/>
        <v>0</v>
      </c>
      <c r="W338" s="71">
        <f t="shared" si="82"/>
        <v>0</v>
      </c>
    </row>
    <row r="339" spans="1:23">
      <c r="A339" s="63">
        <f t="shared" si="83"/>
        <v>37225</v>
      </c>
      <c r="B339" s="65" t="str">
        <f>INDEX('Master Data'!$A$2:$B$8,MATCH(WEEKDAY('SC Total Gas'!A339,3),'Master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72"/>
        <v>0</v>
      </c>
      <c r="J339" s="73">
        <f t="shared" si="84"/>
        <v>0</v>
      </c>
      <c r="K339" s="73">
        <f t="shared" si="73"/>
        <v>0</v>
      </c>
      <c r="L339" s="73">
        <f t="shared" si="74"/>
        <v>0</v>
      </c>
      <c r="M339" s="73">
        <f>SUM(J$280:J339)</f>
        <v>0</v>
      </c>
      <c r="N339" s="73">
        <f>SUM(J$6:J339)</f>
        <v>0</v>
      </c>
      <c r="P339" s="73">
        <f t="shared" si="75"/>
        <v>0</v>
      </c>
      <c r="Q339" s="73">
        <f t="shared" si="76"/>
        <v>0</v>
      </c>
      <c r="R339" s="73">
        <f t="shared" si="77"/>
        <v>0</v>
      </c>
      <c r="S339" s="71">
        <f t="shared" si="78"/>
        <v>0</v>
      </c>
      <c r="T339" s="71">
        <f t="shared" si="79"/>
        <v>0</v>
      </c>
      <c r="U339" s="71">
        <f t="shared" si="80"/>
        <v>0</v>
      </c>
      <c r="V339" s="71">
        <f t="shared" si="81"/>
        <v>0</v>
      </c>
      <c r="W339" s="71">
        <f t="shared" si="82"/>
        <v>0</v>
      </c>
    </row>
    <row r="340" spans="1:23">
      <c r="A340" s="63">
        <f t="shared" si="83"/>
        <v>37226</v>
      </c>
      <c r="B340" s="65" t="str">
        <f>INDEX('Master Data'!$A$2:$B$8,MATCH(WEEKDAY('SC Total Gas'!A340,3),'Master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72"/>
        <v>0</v>
      </c>
      <c r="J340" s="73">
        <f t="shared" si="84"/>
        <v>0</v>
      </c>
      <c r="K340" s="73">
        <f t="shared" si="73"/>
        <v>0</v>
      </c>
      <c r="L340" s="73">
        <f t="shared" si="74"/>
        <v>0</v>
      </c>
      <c r="M340" s="73">
        <f>SUM(J$280:J340)</f>
        <v>0</v>
      </c>
      <c r="N340" s="73">
        <f>SUM(J$6:J340)</f>
        <v>0</v>
      </c>
      <c r="P340" s="73">
        <f t="shared" si="75"/>
        <v>0</v>
      </c>
      <c r="Q340" s="73">
        <f t="shared" si="76"/>
        <v>0</v>
      </c>
      <c r="R340" s="73">
        <f t="shared" si="77"/>
        <v>0</v>
      </c>
      <c r="S340" s="71">
        <f t="shared" si="78"/>
        <v>0</v>
      </c>
      <c r="T340" s="71">
        <f t="shared" si="79"/>
        <v>0</v>
      </c>
      <c r="U340" s="71">
        <f t="shared" si="80"/>
        <v>0</v>
      </c>
      <c r="V340" s="71">
        <f t="shared" si="81"/>
        <v>0</v>
      </c>
      <c r="W340" s="71">
        <f t="shared" si="82"/>
        <v>0</v>
      </c>
    </row>
    <row r="341" spans="1:23">
      <c r="A341" s="63">
        <f t="shared" si="83"/>
        <v>37227</v>
      </c>
      <c r="B341" s="65" t="str">
        <f>INDEX('Master Data'!$A$2:$B$8,MATCH(WEEKDAY('SC Total Gas'!A341,3),'Master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72"/>
        <v>0</v>
      </c>
      <c r="J341" s="73">
        <f t="shared" si="84"/>
        <v>0</v>
      </c>
      <c r="K341" s="73">
        <f t="shared" si="73"/>
        <v>0</v>
      </c>
      <c r="L341" s="73">
        <f t="shared" si="74"/>
        <v>0</v>
      </c>
      <c r="M341" s="73">
        <f>SUM(J$280:J341)</f>
        <v>0</v>
      </c>
      <c r="N341" s="73">
        <f>SUM(J$6:J341)</f>
        <v>0</v>
      </c>
      <c r="P341" s="73">
        <f t="shared" si="75"/>
        <v>0</v>
      </c>
      <c r="Q341" s="73">
        <f t="shared" si="76"/>
        <v>0</v>
      </c>
      <c r="R341" s="73">
        <f t="shared" si="77"/>
        <v>0</v>
      </c>
      <c r="S341" s="71">
        <f t="shared" si="78"/>
        <v>0</v>
      </c>
      <c r="T341" s="71">
        <f t="shared" si="79"/>
        <v>0</v>
      </c>
      <c r="U341" s="71">
        <f t="shared" si="80"/>
        <v>0</v>
      </c>
      <c r="V341" s="71">
        <f t="shared" si="81"/>
        <v>0</v>
      </c>
      <c r="W341" s="71">
        <f t="shared" si="82"/>
        <v>0</v>
      </c>
    </row>
    <row r="342" spans="1:23">
      <c r="A342" s="63">
        <f t="shared" si="83"/>
        <v>37228</v>
      </c>
      <c r="B342" s="65" t="str">
        <f>INDEX('Master Data'!$A$2:$B$8,MATCH(WEEKDAY('SC Total Gas'!A342,3),'Master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72"/>
        <v>0</v>
      </c>
      <c r="J342" s="73">
        <f t="shared" si="84"/>
        <v>0</v>
      </c>
      <c r="K342" s="73">
        <f t="shared" si="73"/>
        <v>0</v>
      </c>
      <c r="L342" s="73">
        <f t="shared" si="74"/>
        <v>0</v>
      </c>
      <c r="M342" s="73">
        <f>SUM(J$280:J342)</f>
        <v>0</v>
      </c>
      <c r="N342" s="73">
        <f>SUM(J$6:J342)</f>
        <v>0</v>
      </c>
      <c r="P342" s="73">
        <f t="shared" si="75"/>
        <v>0</v>
      </c>
      <c r="Q342" s="73">
        <f t="shared" si="76"/>
        <v>0</v>
      </c>
      <c r="R342" s="73">
        <f t="shared" si="77"/>
        <v>0</v>
      </c>
      <c r="S342" s="71">
        <f t="shared" si="78"/>
        <v>0</v>
      </c>
      <c r="T342" s="71">
        <f t="shared" si="79"/>
        <v>0</v>
      </c>
      <c r="U342" s="71">
        <f t="shared" si="80"/>
        <v>0</v>
      </c>
      <c r="V342" s="71">
        <f t="shared" si="81"/>
        <v>0</v>
      </c>
      <c r="W342" s="71">
        <f t="shared" si="82"/>
        <v>0</v>
      </c>
    </row>
    <row r="343" spans="1:23">
      <c r="A343" s="63">
        <f t="shared" si="83"/>
        <v>37229</v>
      </c>
      <c r="B343" s="65" t="str">
        <f>INDEX('Master Data'!$A$2:$B$8,MATCH(WEEKDAY('SC Total Gas'!A343,3),'Master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72"/>
        <v>0</v>
      </c>
      <c r="J343" s="73">
        <f t="shared" si="84"/>
        <v>0</v>
      </c>
      <c r="K343" s="73">
        <f t="shared" si="73"/>
        <v>0</v>
      </c>
      <c r="L343" s="73">
        <f t="shared" si="74"/>
        <v>0</v>
      </c>
      <c r="M343" s="73">
        <f>SUM(J$280:J343)</f>
        <v>0</v>
      </c>
      <c r="N343" s="73">
        <f>SUM(J$6:J343)</f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1">
        <f t="shared" si="78"/>
        <v>0</v>
      </c>
      <c r="T343" s="71">
        <f t="shared" si="79"/>
        <v>0</v>
      </c>
      <c r="U343" s="71">
        <f t="shared" si="80"/>
        <v>0</v>
      </c>
      <c r="V343" s="71">
        <f t="shared" si="81"/>
        <v>0</v>
      </c>
      <c r="W343" s="71">
        <f t="shared" si="82"/>
        <v>0</v>
      </c>
    </row>
    <row r="344" spans="1:23">
      <c r="A344" s="63">
        <f t="shared" si="83"/>
        <v>37230</v>
      </c>
      <c r="B344" s="65" t="str">
        <f>INDEX('Master Data'!$A$2:$B$8,MATCH(WEEKDAY('SC Total Gas'!A344,3),'Master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72"/>
        <v>0</v>
      </c>
      <c r="J344" s="73">
        <f t="shared" si="84"/>
        <v>0</v>
      </c>
      <c r="K344" s="73">
        <f t="shared" si="73"/>
        <v>0</v>
      </c>
      <c r="L344" s="73">
        <f t="shared" si="74"/>
        <v>0</v>
      </c>
      <c r="M344" s="73">
        <f>SUM(J$280:J344)</f>
        <v>0</v>
      </c>
      <c r="N344" s="73">
        <f>SUM(J$6:J344)</f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1">
        <f t="shared" si="78"/>
        <v>0</v>
      </c>
      <c r="T344" s="71">
        <f t="shared" si="79"/>
        <v>0</v>
      </c>
      <c r="U344" s="71">
        <f t="shared" si="80"/>
        <v>0</v>
      </c>
      <c r="V344" s="71">
        <f t="shared" si="81"/>
        <v>0</v>
      </c>
      <c r="W344" s="71">
        <f t="shared" si="82"/>
        <v>0</v>
      </c>
    </row>
    <row r="345" spans="1:23">
      <c r="A345" s="63">
        <f t="shared" si="83"/>
        <v>37231</v>
      </c>
      <c r="B345" s="65" t="str">
        <f>INDEX('Master Data'!$A$2:$B$8,MATCH(WEEKDAY('SC Total Gas'!A345,3),'Master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72"/>
        <v>0</v>
      </c>
      <c r="J345" s="73">
        <f t="shared" si="84"/>
        <v>0</v>
      </c>
      <c r="K345" s="73">
        <f t="shared" si="73"/>
        <v>0</v>
      </c>
      <c r="L345" s="73">
        <f t="shared" si="74"/>
        <v>0</v>
      </c>
      <c r="M345" s="73">
        <f>SUM(J$280:J345)</f>
        <v>0</v>
      </c>
      <c r="N345" s="73">
        <f>SUM(J$6:J345)</f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1">
        <f t="shared" si="78"/>
        <v>0</v>
      </c>
      <c r="T345" s="71">
        <f t="shared" si="79"/>
        <v>0</v>
      </c>
      <c r="U345" s="71">
        <f t="shared" si="80"/>
        <v>0</v>
      </c>
      <c r="V345" s="71">
        <f t="shared" si="81"/>
        <v>0</v>
      </c>
      <c r="W345" s="71">
        <f t="shared" si="82"/>
        <v>0</v>
      </c>
    </row>
    <row r="346" spans="1:23">
      <c r="A346" s="63">
        <f t="shared" si="83"/>
        <v>37232</v>
      </c>
      <c r="B346" s="65" t="str">
        <f>INDEX('Master Data'!$A$2:$B$8,MATCH(WEEKDAY('SC Total Gas'!A346,3),'Master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72"/>
        <v>0</v>
      </c>
      <c r="J346" s="73">
        <f t="shared" si="84"/>
        <v>0</v>
      </c>
      <c r="K346" s="73">
        <f t="shared" si="73"/>
        <v>0</v>
      </c>
      <c r="L346" s="73">
        <f t="shared" si="74"/>
        <v>0</v>
      </c>
      <c r="M346" s="73">
        <f>SUM(J$280:J346)</f>
        <v>0</v>
      </c>
      <c r="N346" s="73">
        <f>SUM(J$6:J346)</f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1">
        <f t="shared" si="78"/>
        <v>0</v>
      </c>
      <c r="T346" s="71">
        <f t="shared" si="79"/>
        <v>0</v>
      </c>
      <c r="U346" s="71">
        <f t="shared" si="80"/>
        <v>0</v>
      </c>
      <c r="V346" s="71">
        <f t="shared" si="81"/>
        <v>0</v>
      </c>
      <c r="W346" s="71">
        <f t="shared" si="82"/>
        <v>0</v>
      </c>
    </row>
    <row r="347" spans="1:23">
      <c r="A347" s="63">
        <f t="shared" si="83"/>
        <v>37233</v>
      </c>
      <c r="B347" s="65" t="str">
        <f>INDEX('Master Data'!$A$2:$B$8,MATCH(WEEKDAY('SC Total Gas'!A347,3),'Master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72"/>
        <v>0</v>
      </c>
      <c r="J347" s="73">
        <f t="shared" si="84"/>
        <v>0</v>
      </c>
      <c r="K347" s="73">
        <f t="shared" si="73"/>
        <v>0</v>
      </c>
      <c r="L347" s="73">
        <f t="shared" si="74"/>
        <v>0</v>
      </c>
      <c r="M347" s="73">
        <f>SUM(J$280:J347)</f>
        <v>0</v>
      </c>
      <c r="N347" s="73">
        <f>SUM(J$6:J347)</f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1">
        <f t="shared" si="78"/>
        <v>0</v>
      </c>
      <c r="T347" s="71">
        <f t="shared" si="79"/>
        <v>0</v>
      </c>
      <c r="U347" s="71">
        <f t="shared" si="80"/>
        <v>0</v>
      </c>
      <c r="V347" s="71">
        <f t="shared" si="81"/>
        <v>0</v>
      </c>
      <c r="W347" s="71">
        <f t="shared" si="82"/>
        <v>0</v>
      </c>
    </row>
    <row r="348" spans="1:23">
      <c r="A348" s="63">
        <f t="shared" si="83"/>
        <v>37234</v>
      </c>
      <c r="B348" s="65" t="str">
        <f>INDEX('Master Data'!$A$2:$B$8,MATCH(WEEKDAY('SC Total Gas'!A348,3),'Master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72"/>
        <v>0</v>
      </c>
      <c r="J348" s="73">
        <f t="shared" si="84"/>
        <v>0</v>
      </c>
      <c r="K348" s="73">
        <f t="shared" si="73"/>
        <v>0</v>
      </c>
      <c r="L348" s="73">
        <f t="shared" si="74"/>
        <v>0</v>
      </c>
      <c r="M348" s="73">
        <f>SUM(J$280:J348)</f>
        <v>0</v>
      </c>
      <c r="N348" s="73">
        <f>SUM(J$6:J348)</f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1">
        <f t="shared" si="78"/>
        <v>0</v>
      </c>
      <c r="T348" s="71">
        <f t="shared" si="79"/>
        <v>0</v>
      </c>
      <c r="U348" s="71">
        <f t="shared" si="80"/>
        <v>0</v>
      </c>
      <c r="V348" s="71">
        <f t="shared" si="81"/>
        <v>0</v>
      </c>
      <c r="W348" s="71">
        <f t="shared" si="82"/>
        <v>0</v>
      </c>
    </row>
    <row r="349" spans="1:23">
      <c r="A349" s="63">
        <f t="shared" si="83"/>
        <v>37235</v>
      </c>
      <c r="B349" s="65" t="str">
        <f>INDEX('Master Data'!$A$2:$B$8,MATCH(WEEKDAY('SC Total Gas'!A349,3),'Master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72"/>
        <v>0</v>
      </c>
      <c r="J349" s="73">
        <f t="shared" si="84"/>
        <v>0</v>
      </c>
      <c r="K349" s="73">
        <f t="shared" si="73"/>
        <v>0</v>
      </c>
      <c r="L349" s="73">
        <f t="shared" si="74"/>
        <v>0</v>
      </c>
      <c r="M349" s="73">
        <f>SUM(J$280:J349)</f>
        <v>0</v>
      </c>
      <c r="N349" s="73">
        <f>SUM(J$6:J349)</f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1">
        <f t="shared" si="78"/>
        <v>0</v>
      </c>
      <c r="T349" s="71">
        <f t="shared" si="79"/>
        <v>0</v>
      </c>
      <c r="U349" s="71">
        <f t="shared" si="80"/>
        <v>0</v>
      </c>
      <c r="V349" s="71">
        <f t="shared" si="81"/>
        <v>0</v>
      </c>
      <c r="W349" s="71">
        <f t="shared" si="82"/>
        <v>0</v>
      </c>
    </row>
    <row r="350" spans="1:23">
      <c r="A350" s="63">
        <f t="shared" si="83"/>
        <v>37236</v>
      </c>
      <c r="B350" s="65" t="str">
        <f>INDEX('Master Data'!$A$2:$B$8,MATCH(WEEKDAY('SC Total Gas'!A350,3),'Master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72"/>
        <v>0</v>
      </c>
      <c r="J350" s="73">
        <f t="shared" si="84"/>
        <v>0</v>
      </c>
      <c r="K350" s="73">
        <f t="shared" si="73"/>
        <v>0</v>
      </c>
      <c r="L350" s="73">
        <f t="shared" si="74"/>
        <v>0</v>
      </c>
      <c r="M350" s="73">
        <f>SUM(J$280:J350)</f>
        <v>0</v>
      </c>
      <c r="N350" s="73">
        <f>SUM(J$6:J350)</f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1">
        <f t="shared" si="78"/>
        <v>0</v>
      </c>
      <c r="T350" s="71">
        <f t="shared" si="79"/>
        <v>0</v>
      </c>
      <c r="U350" s="71">
        <f t="shared" si="80"/>
        <v>0</v>
      </c>
      <c r="V350" s="71">
        <f t="shared" si="81"/>
        <v>0</v>
      </c>
      <c r="W350" s="71">
        <f t="shared" si="82"/>
        <v>0</v>
      </c>
    </row>
    <row r="351" spans="1:23">
      <c r="A351" s="63">
        <f t="shared" si="83"/>
        <v>37237</v>
      </c>
      <c r="B351" s="65" t="str">
        <f>INDEX('Master Data'!$A$2:$B$8,MATCH(WEEKDAY('SC Total Gas'!A351,3),'Master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72"/>
        <v>0</v>
      </c>
      <c r="J351" s="73">
        <f t="shared" si="84"/>
        <v>0</v>
      </c>
      <c r="K351" s="73">
        <f t="shared" si="73"/>
        <v>0</v>
      </c>
      <c r="L351" s="73">
        <f t="shared" si="74"/>
        <v>0</v>
      </c>
      <c r="M351" s="73">
        <f>SUM(J$280:J351)</f>
        <v>0</v>
      </c>
      <c r="N351" s="73">
        <f>SUM(J$6:J351)</f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1">
        <f t="shared" si="78"/>
        <v>0</v>
      </c>
      <c r="T351" s="71">
        <f t="shared" si="79"/>
        <v>0</v>
      </c>
      <c r="U351" s="71">
        <f t="shared" si="80"/>
        <v>0</v>
      </c>
      <c r="V351" s="71">
        <f t="shared" si="81"/>
        <v>0</v>
      </c>
      <c r="W351" s="71">
        <f t="shared" si="82"/>
        <v>0</v>
      </c>
    </row>
    <row r="352" spans="1:23">
      <c r="A352" s="63">
        <f t="shared" si="83"/>
        <v>37238</v>
      </c>
      <c r="B352" s="65" t="str">
        <f>INDEX('Master Data'!$A$2:$B$8,MATCH(WEEKDAY('SC Total Gas'!A352,3),'Master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72"/>
        <v>0</v>
      </c>
      <c r="J352" s="73">
        <f t="shared" si="84"/>
        <v>0</v>
      </c>
      <c r="K352" s="73">
        <f t="shared" si="73"/>
        <v>0</v>
      </c>
      <c r="L352" s="73">
        <f t="shared" si="74"/>
        <v>0</v>
      </c>
      <c r="M352" s="73">
        <f>SUM(J$280:J352)</f>
        <v>0</v>
      </c>
      <c r="N352" s="73">
        <f>SUM(J$6:J352)</f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1">
        <f t="shared" si="78"/>
        <v>0</v>
      </c>
      <c r="T352" s="71">
        <f t="shared" si="79"/>
        <v>0</v>
      </c>
      <c r="U352" s="71">
        <f t="shared" si="80"/>
        <v>0</v>
      </c>
      <c r="V352" s="71">
        <f t="shared" si="81"/>
        <v>0</v>
      </c>
      <c r="W352" s="71">
        <f t="shared" si="82"/>
        <v>0</v>
      </c>
    </row>
    <row r="353" spans="1:23">
      <c r="A353" s="63">
        <f t="shared" si="83"/>
        <v>37239</v>
      </c>
      <c r="B353" s="65" t="str">
        <f>INDEX('Master Data'!$A$2:$B$8,MATCH(WEEKDAY('SC Total Gas'!A353,3),'Master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72"/>
        <v>0</v>
      </c>
      <c r="J353" s="73">
        <f t="shared" si="84"/>
        <v>0</v>
      </c>
      <c r="K353" s="73">
        <f t="shared" si="73"/>
        <v>0</v>
      </c>
      <c r="L353" s="73">
        <f t="shared" si="74"/>
        <v>0</v>
      </c>
      <c r="M353" s="73">
        <f>SUM(J$280:J353)</f>
        <v>0</v>
      </c>
      <c r="N353" s="73">
        <f>SUM(J$6:J353)</f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1">
        <f t="shared" si="78"/>
        <v>0</v>
      </c>
      <c r="T353" s="71">
        <f t="shared" si="79"/>
        <v>0</v>
      </c>
      <c r="U353" s="71">
        <f t="shared" si="80"/>
        <v>0</v>
      </c>
      <c r="V353" s="71">
        <f t="shared" si="81"/>
        <v>0</v>
      </c>
      <c r="W353" s="71">
        <f t="shared" si="82"/>
        <v>0</v>
      </c>
    </row>
    <row r="354" spans="1:23">
      <c r="A354" s="63">
        <f t="shared" si="83"/>
        <v>37240</v>
      </c>
      <c r="B354" s="65" t="str">
        <f>INDEX('Master Data'!$A$2:$B$8,MATCH(WEEKDAY('SC Total Gas'!A354,3),'Master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72"/>
        <v>0</v>
      </c>
      <c r="J354" s="73">
        <f t="shared" si="84"/>
        <v>0</v>
      </c>
      <c r="K354" s="73">
        <f t="shared" si="73"/>
        <v>0</v>
      </c>
      <c r="L354" s="73">
        <f t="shared" si="74"/>
        <v>0</v>
      </c>
      <c r="M354" s="73">
        <f>SUM(J$280:J354)</f>
        <v>0</v>
      </c>
      <c r="N354" s="73">
        <f>SUM(J$6:J354)</f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1">
        <f t="shared" si="78"/>
        <v>0</v>
      </c>
      <c r="T354" s="71">
        <f t="shared" si="79"/>
        <v>0</v>
      </c>
      <c r="U354" s="71">
        <f t="shared" si="80"/>
        <v>0</v>
      </c>
      <c r="V354" s="71">
        <f t="shared" si="81"/>
        <v>0</v>
      </c>
      <c r="W354" s="71">
        <f t="shared" si="82"/>
        <v>0</v>
      </c>
    </row>
    <row r="355" spans="1:23">
      <c r="A355" s="63">
        <f t="shared" si="83"/>
        <v>37241</v>
      </c>
      <c r="B355" s="65" t="str">
        <f>INDEX('Master Data'!$A$2:$B$8,MATCH(WEEKDAY('SC Total Gas'!A355,3),'Master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72"/>
        <v>0</v>
      </c>
      <c r="J355" s="73">
        <f t="shared" si="84"/>
        <v>0</v>
      </c>
      <c r="K355" s="73">
        <f t="shared" si="73"/>
        <v>0</v>
      </c>
      <c r="L355" s="73">
        <f t="shared" si="74"/>
        <v>0</v>
      </c>
      <c r="M355" s="73">
        <f>SUM(J$280:J355)</f>
        <v>0</v>
      </c>
      <c r="N355" s="73">
        <f>SUM(J$6:J355)</f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1">
        <f t="shared" si="78"/>
        <v>0</v>
      </c>
      <c r="T355" s="71">
        <f t="shared" si="79"/>
        <v>0</v>
      </c>
      <c r="U355" s="71">
        <f t="shared" si="80"/>
        <v>0</v>
      </c>
      <c r="V355" s="71">
        <f t="shared" si="81"/>
        <v>0</v>
      </c>
      <c r="W355" s="71">
        <f t="shared" si="82"/>
        <v>0</v>
      </c>
    </row>
    <row r="356" spans="1:23">
      <c r="A356" s="63">
        <f t="shared" si="83"/>
        <v>37242</v>
      </c>
      <c r="B356" s="65" t="str">
        <f>INDEX('Master Data'!$A$2:$B$8,MATCH(WEEKDAY('SC Total Gas'!A356,3),'Master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72"/>
        <v>0</v>
      </c>
      <c r="J356" s="73">
        <f t="shared" si="84"/>
        <v>0</v>
      </c>
      <c r="K356" s="73">
        <f t="shared" si="73"/>
        <v>0</v>
      </c>
      <c r="L356" s="73">
        <f t="shared" si="74"/>
        <v>0</v>
      </c>
      <c r="M356" s="73">
        <f>SUM(J$280:J356)</f>
        <v>0</v>
      </c>
      <c r="N356" s="73">
        <f>SUM(J$6:J356)</f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1">
        <f t="shared" si="78"/>
        <v>0</v>
      </c>
      <c r="T356" s="71">
        <f t="shared" si="79"/>
        <v>0</v>
      </c>
      <c r="U356" s="71">
        <f t="shared" si="80"/>
        <v>0</v>
      </c>
      <c r="V356" s="71">
        <f t="shared" si="81"/>
        <v>0</v>
      </c>
      <c r="W356" s="71">
        <f t="shared" si="82"/>
        <v>0</v>
      </c>
    </row>
    <row r="357" spans="1:23">
      <c r="A357" s="63">
        <f t="shared" si="83"/>
        <v>37243</v>
      </c>
      <c r="B357" s="65" t="str">
        <f>INDEX('Master Data'!$A$2:$B$8,MATCH(WEEKDAY('SC Total Gas'!A357,3),'Master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72"/>
        <v>0</v>
      </c>
      <c r="J357" s="73">
        <f t="shared" si="84"/>
        <v>0</v>
      </c>
      <c r="K357" s="73">
        <f t="shared" si="73"/>
        <v>0</v>
      </c>
      <c r="L357" s="73">
        <f t="shared" si="74"/>
        <v>0</v>
      </c>
      <c r="M357" s="73">
        <f>SUM(J$280:J357)</f>
        <v>0</v>
      </c>
      <c r="N357" s="73">
        <f>SUM(J$6:J357)</f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1">
        <f t="shared" si="78"/>
        <v>0</v>
      </c>
      <c r="T357" s="71">
        <f t="shared" si="79"/>
        <v>0</v>
      </c>
      <c r="U357" s="71">
        <f t="shared" si="80"/>
        <v>0</v>
      </c>
      <c r="V357" s="71">
        <f t="shared" si="81"/>
        <v>0</v>
      </c>
      <c r="W357" s="71">
        <f t="shared" si="82"/>
        <v>0</v>
      </c>
    </row>
    <row r="358" spans="1:23">
      <c r="A358" s="63">
        <f t="shared" si="83"/>
        <v>37244</v>
      </c>
      <c r="B358" s="65" t="str">
        <f>INDEX('Master Data'!$A$2:$B$8,MATCH(WEEKDAY('SC Total Gas'!A358,3),'Master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2"/>
        <v>0</v>
      </c>
      <c r="J358" s="73">
        <f t="shared" si="84"/>
        <v>0</v>
      </c>
      <c r="K358" s="73">
        <f t="shared" si="73"/>
        <v>0</v>
      </c>
      <c r="L358" s="73">
        <f t="shared" si="74"/>
        <v>0</v>
      </c>
      <c r="M358" s="73">
        <f>SUM(J$280:J358)</f>
        <v>0</v>
      </c>
      <c r="N358" s="73">
        <f>SUM(J$6:J358)</f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1">
        <f t="shared" si="78"/>
        <v>0</v>
      </c>
      <c r="T358" s="71">
        <f t="shared" si="79"/>
        <v>0</v>
      </c>
      <c r="U358" s="71">
        <f t="shared" si="80"/>
        <v>0</v>
      </c>
      <c r="V358" s="71">
        <f t="shared" si="81"/>
        <v>0</v>
      </c>
      <c r="W358" s="71">
        <f t="shared" si="82"/>
        <v>0</v>
      </c>
    </row>
    <row r="359" spans="1:23">
      <c r="A359" s="63">
        <f t="shared" si="83"/>
        <v>37245</v>
      </c>
      <c r="B359" s="65" t="str">
        <f>INDEX('Master Data'!$A$2:$B$8,MATCH(WEEKDAY('SC Total Gas'!A359,3),'Master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2"/>
        <v>0</v>
      </c>
      <c r="J359" s="73">
        <f t="shared" si="84"/>
        <v>0</v>
      </c>
      <c r="K359" s="73">
        <f t="shared" si="73"/>
        <v>0</v>
      </c>
      <c r="L359" s="73">
        <f t="shared" si="74"/>
        <v>0</v>
      </c>
      <c r="M359" s="73">
        <f>SUM(J$280:J359)</f>
        <v>0</v>
      </c>
      <c r="N359" s="73">
        <f>SUM(J$6:J359)</f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1">
        <f t="shared" si="78"/>
        <v>0</v>
      </c>
      <c r="T359" s="71">
        <f t="shared" si="79"/>
        <v>0</v>
      </c>
      <c r="U359" s="71">
        <f t="shared" si="80"/>
        <v>0</v>
      </c>
      <c r="V359" s="71">
        <f t="shared" si="81"/>
        <v>0</v>
      </c>
      <c r="W359" s="71">
        <f t="shared" si="82"/>
        <v>0</v>
      </c>
    </row>
    <row r="360" spans="1:23">
      <c r="A360" s="63">
        <f t="shared" si="83"/>
        <v>37246</v>
      </c>
      <c r="B360" s="65" t="str">
        <f>INDEX('Master Data'!$A$2:$B$8,MATCH(WEEKDAY('SC Total Gas'!A360,3),'Master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2"/>
        <v>0</v>
      </c>
      <c r="J360" s="73">
        <f t="shared" si="84"/>
        <v>0</v>
      </c>
      <c r="K360" s="73">
        <f t="shared" si="73"/>
        <v>0</v>
      </c>
      <c r="L360" s="73">
        <f t="shared" si="74"/>
        <v>0</v>
      </c>
      <c r="M360" s="73">
        <f>SUM(J$280:J360)</f>
        <v>0</v>
      </c>
      <c r="N360" s="73">
        <f>SUM(J$6:J360)</f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1">
        <f t="shared" si="78"/>
        <v>0</v>
      </c>
      <c r="T360" s="71">
        <f t="shared" si="79"/>
        <v>0</v>
      </c>
      <c r="U360" s="71">
        <f t="shared" si="80"/>
        <v>0</v>
      </c>
      <c r="V360" s="71">
        <f t="shared" si="81"/>
        <v>0</v>
      </c>
      <c r="W360" s="71">
        <f t="shared" si="82"/>
        <v>0</v>
      </c>
    </row>
    <row r="361" spans="1:23">
      <c r="A361" s="63">
        <f t="shared" si="83"/>
        <v>37247</v>
      </c>
      <c r="B361" s="65" t="str">
        <f>INDEX('Master Data'!$A$2:$B$8,MATCH(WEEKDAY('SC Total Gas'!A361,3),'Master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2"/>
        <v>0</v>
      </c>
      <c r="J361" s="73">
        <f t="shared" si="84"/>
        <v>0</v>
      </c>
      <c r="K361" s="73">
        <f t="shared" si="73"/>
        <v>0</v>
      </c>
      <c r="L361" s="73">
        <f t="shared" si="74"/>
        <v>0</v>
      </c>
      <c r="M361" s="73">
        <f>SUM(J$280:J361)</f>
        <v>0</v>
      </c>
      <c r="N361" s="73">
        <f>SUM(J$6:J361)</f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1">
        <f t="shared" si="78"/>
        <v>0</v>
      </c>
      <c r="T361" s="71">
        <f t="shared" si="79"/>
        <v>0</v>
      </c>
      <c r="U361" s="71">
        <f t="shared" si="80"/>
        <v>0</v>
      </c>
      <c r="V361" s="71">
        <f t="shared" si="81"/>
        <v>0</v>
      </c>
      <c r="W361" s="71">
        <f t="shared" si="82"/>
        <v>0</v>
      </c>
    </row>
    <row r="362" spans="1:23">
      <c r="A362" s="63">
        <f t="shared" si="83"/>
        <v>37248</v>
      </c>
      <c r="B362" s="65" t="str">
        <f>INDEX('Master Data'!$A$2:$B$8,MATCH(WEEKDAY('SC Total Gas'!A362,3),'Master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2"/>
        <v>0</v>
      </c>
      <c r="J362" s="73">
        <f t="shared" si="84"/>
        <v>0</v>
      </c>
      <c r="K362" s="73">
        <f t="shared" si="73"/>
        <v>0</v>
      </c>
      <c r="L362" s="73">
        <f t="shared" si="74"/>
        <v>0</v>
      </c>
      <c r="M362" s="73">
        <f>SUM(J$280:J362)</f>
        <v>0</v>
      </c>
      <c r="N362" s="73">
        <f>SUM(J$6:J362)</f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1">
        <f t="shared" si="78"/>
        <v>0</v>
      </c>
      <c r="T362" s="71">
        <f t="shared" si="79"/>
        <v>0</v>
      </c>
      <c r="U362" s="71">
        <f t="shared" si="80"/>
        <v>0</v>
      </c>
      <c r="V362" s="71">
        <f t="shared" si="81"/>
        <v>0</v>
      </c>
      <c r="W362" s="71">
        <f t="shared" si="82"/>
        <v>0</v>
      </c>
    </row>
    <row r="363" spans="1:23">
      <c r="A363" s="63">
        <f t="shared" si="83"/>
        <v>37249</v>
      </c>
      <c r="B363" s="65" t="str">
        <f>INDEX('Master Data'!$A$2:$B$8,MATCH(WEEKDAY('SC Total Gas'!A363,3),'Master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2"/>
        <v>0</v>
      </c>
      <c r="J363" s="73">
        <f t="shared" si="84"/>
        <v>0</v>
      </c>
      <c r="K363" s="73">
        <f t="shared" si="73"/>
        <v>0</v>
      </c>
      <c r="L363" s="73">
        <f t="shared" si="74"/>
        <v>0</v>
      </c>
      <c r="M363" s="73">
        <f>SUM(J$280:J363)</f>
        <v>0</v>
      </c>
      <c r="N363" s="73">
        <f>SUM(J$6:J363)</f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1">
        <f t="shared" si="78"/>
        <v>0</v>
      </c>
      <c r="T363" s="71">
        <f t="shared" si="79"/>
        <v>0</v>
      </c>
      <c r="U363" s="71">
        <f t="shared" si="80"/>
        <v>0</v>
      </c>
      <c r="V363" s="71">
        <f t="shared" si="81"/>
        <v>0</v>
      </c>
      <c r="W363" s="71">
        <f t="shared" si="82"/>
        <v>0</v>
      </c>
    </row>
    <row r="364" spans="1:23">
      <c r="A364" s="63">
        <f t="shared" si="83"/>
        <v>37250</v>
      </c>
      <c r="B364" s="65" t="str">
        <f>INDEX('Master Data'!$A$2:$B$8,MATCH(WEEKDAY('SC Total Gas'!A364,3),'Master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2"/>
        <v>0</v>
      </c>
      <c r="J364" s="73">
        <f t="shared" si="84"/>
        <v>0</v>
      </c>
      <c r="K364" s="73">
        <f t="shared" si="73"/>
        <v>0</v>
      </c>
      <c r="L364" s="73">
        <f t="shared" si="74"/>
        <v>0</v>
      </c>
      <c r="M364" s="73">
        <f>SUM(J$280:J364)</f>
        <v>0</v>
      </c>
      <c r="N364" s="73">
        <f>SUM(J$6:J364)</f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1">
        <f t="shared" si="78"/>
        <v>0</v>
      </c>
      <c r="T364" s="71">
        <f t="shared" si="79"/>
        <v>0</v>
      </c>
      <c r="U364" s="71">
        <f t="shared" si="80"/>
        <v>0</v>
      </c>
      <c r="V364" s="71">
        <f t="shared" si="81"/>
        <v>0</v>
      </c>
      <c r="W364" s="71">
        <f t="shared" si="82"/>
        <v>0</v>
      </c>
    </row>
    <row r="365" spans="1:23">
      <c r="A365" s="63">
        <f t="shared" si="83"/>
        <v>37251</v>
      </c>
      <c r="B365" s="65" t="str">
        <f>INDEX('Master Data'!$A$2:$B$8,MATCH(WEEKDAY('SC Total Gas'!A365,3),'Master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2"/>
        <v>0</v>
      </c>
      <c r="J365" s="73">
        <f t="shared" si="84"/>
        <v>0</v>
      </c>
      <c r="K365" s="73">
        <f t="shared" si="73"/>
        <v>0</v>
      </c>
      <c r="L365" s="73">
        <f t="shared" si="74"/>
        <v>0</v>
      </c>
      <c r="M365" s="73">
        <f>SUM(J$280:J365)</f>
        <v>0</v>
      </c>
      <c r="N365" s="73">
        <f>SUM(J$6:J365)</f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1">
        <f t="shared" si="78"/>
        <v>0</v>
      </c>
      <c r="T365" s="71">
        <f t="shared" si="79"/>
        <v>0</v>
      </c>
      <c r="U365" s="71">
        <f t="shared" si="80"/>
        <v>0</v>
      </c>
      <c r="V365" s="71">
        <f t="shared" si="81"/>
        <v>0</v>
      </c>
      <c r="W365" s="71">
        <f t="shared" si="82"/>
        <v>0</v>
      </c>
    </row>
    <row r="366" spans="1:23">
      <c r="A366" s="63">
        <f t="shared" si="83"/>
        <v>37252</v>
      </c>
      <c r="B366" s="65" t="str">
        <f>INDEX('Master Data'!$A$2:$B$8,MATCH(WEEKDAY('SC Total Gas'!A366,3),'Master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2"/>
        <v>0</v>
      </c>
      <c r="J366" s="73">
        <f t="shared" si="84"/>
        <v>0</v>
      </c>
      <c r="K366" s="73">
        <f t="shared" si="73"/>
        <v>0</v>
      </c>
      <c r="L366" s="73">
        <f t="shared" si="74"/>
        <v>0</v>
      </c>
      <c r="M366" s="73">
        <f>SUM(J$280:J366)</f>
        <v>0</v>
      </c>
      <c r="N366" s="73">
        <f>SUM(J$6:J366)</f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1">
        <f t="shared" si="78"/>
        <v>0</v>
      </c>
      <c r="T366" s="71">
        <f t="shared" si="79"/>
        <v>0</v>
      </c>
      <c r="U366" s="71">
        <f t="shared" si="80"/>
        <v>0</v>
      </c>
      <c r="V366" s="71">
        <f t="shared" si="81"/>
        <v>0</v>
      </c>
      <c r="W366" s="71">
        <f t="shared" si="82"/>
        <v>0</v>
      </c>
    </row>
    <row r="367" spans="1:23">
      <c r="A367" s="63">
        <f t="shared" si="83"/>
        <v>37253</v>
      </c>
      <c r="B367" s="65" t="str">
        <f>INDEX('Master Data'!$A$2:$B$8,MATCH(WEEKDAY('SC Total Gas'!A367,3),'Master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2"/>
        <v>0</v>
      </c>
      <c r="J367" s="73">
        <f t="shared" si="84"/>
        <v>0</v>
      </c>
      <c r="K367" s="73">
        <f t="shared" si="73"/>
        <v>0</v>
      </c>
      <c r="L367" s="73">
        <f t="shared" si="74"/>
        <v>0</v>
      </c>
      <c r="M367" s="73">
        <f>SUM(J$280:J367)</f>
        <v>0</v>
      </c>
      <c r="N367" s="73">
        <f>SUM(J$6:J367)</f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1">
        <f t="shared" si="78"/>
        <v>0</v>
      </c>
      <c r="T367" s="71">
        <f t="shared" si="79"/>
        <v>0</v>
      </c>
      <c r="U367" s="71">
        <f t="shared" si="80"/>
        <v>0</v>
      </c>
      <c r="V367" s="71">
        <f t="shared" si="81"/>
        <v>0</v>
      </c>
      <c r="W367" s="71">
        <f t="shared" si="82"/>
        <v>0</v>
      </c>
    </row>
    <row r="368" spans="1:23">
      <c r="A368" s="63">
        <f t="shared" si="83"/>
        <v>37254</v>
      </c>
      <c r="B368" s="65" t="str">
        <f>INDEX('Master Data'!$A$2:$B$8,MATCH(WEEKDAY('SC Total Gas'!A368,3),'Master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2"/>
        <v>0</v>
      </c>
      <c r="J368" s="73">
        <f t="shared" si="84"/>
        <v>0</v>
      </c>
      <c r="K368" s="73">
        <f t="shared" si="73"/>
        <v>0</v>
      </c>
      <c r="L368" s="73">
        <f t="shared" si="74"/>
        <v>0</v>
      </c>
      <c r="M368" s="73">
        <f>SUM(J$280:J368)</f>
        <v>0</v>
      </c>
      <c r="N368" s="73">
        <f>SUM(J$6:J368)</f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1">
        <f t="shared" si="78"/>
        <v>0</v>
      </c>
      <c r="T368" s="71">
        <f t="shared" si="79"/>
        <v>0</v>
      </c>
      <c r="U368" s="71">
        <f t="shared" si="80"/>
        <v>0</v>
      </c>
      <c r="V368" s="71">
        <f t="shared" si="81"/>
        <v>0</v>
      </c>
      <c r="W368" s="71">
        <f t="shared" si="82"/>
        <v>0</v>
      </c>
    </row>
    <row r="369" spans="1:23">
      <c r="A369" s="63">
        <f t="shared" si="83"/>
        <v>37255</v>
      </c>
      <c r="B369" s="65" t="str">
        <f>INDEX('Master Data'!$A$2:$B$8,MATCH(WEEKDAY('SC Total Gas'!A369,3),'Master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2"/>
        <v>0</v>
      </c>
      <c r="J369" s="73">
        <f t="shared" si="84"/>
        <v>0</v>
      </c>
      <c r="K369" s="73">
        <f t="shared" si="73"/>
        <v>0</v>
      </c>
      <c r="L369" s="73">
        <f t="shared" si="74"/>
        <v>0</v>
      </c>
      <c r="M369" s="73">
        <f>SUM(J$280:J369)</f>
        <v>0</v>
      </c>
      <c r="N369" s="73">
        <f>SUM(J$6:J369)</f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1">
        <f t="shared" si="78"/>
        <v>0</v>
      </c>
      <c r="T369" s="71">
        <f t="shared" si="79"/>
        <v>0</v>
      </c>
      <c r="U369" s="71">
        <f t="shared" si="80"/>
        <v>0</v>
      </c>
      <c r="V369" s="71">
        <f t="shared" si="81"/>
        <v>0</v>
      </c>
      <c r="W369" s="71">
        <f t="shared" si="82"/>
        <v>0</v>
      </c>
    </row>
    <row r="370" spans="1:23">
      <c r="A370" s="63">
        <f t="shared" si="83"/>
        <v>37256</v>
      </c>
      <c r="B370" s="65" t="str">
        <f>INDEX('Master Data'!$A$2:$B$8,MATCH(WEEKDAY('SC Total Gas'!A370,3),'Master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2"/>
        <v>0</v>
      </c>
      <c r="J370" s="73">
        <f t="shared" si="84"/>
        <v>0</v>
      </c>
      <c r="K370" s="73">
        <f t="shared" si="73"/>
        <v>0</v>
      </c>
      <c r="L370" s="73">
        <f t="shared" si="74"/>
        <v>0</v>
      </c>
      <c r="M370" s="73">
        <f>SUM(J$280:J370)</f>
        <v>0</v>
      </c>
      <c r="N370" s="73">
        <f>SUM(J$6:J370)</f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1">
        <f t="shared" si="78"/>
        <v>0</v>
      </c>
      <c r="T370" s="71">
        <f t="shared" si="79"/>
        <v>0</v>
      </c>
      <c r="U370" s="71">
        <f t="shared" si="80"/>
        <v>0</v>
      </c>
      <c r="V370" s="71">
        <f t="shared" si="81"/>
        <v>0</v>
      </c>
      <c r="W370" s="71">
        <f t="shared" si="82"/>
        <v>0</v>
      </c>
    </row>
    <row r="371" spans="1:23">
      <c r="A371" s="63">
        <f t="shared" si="83"/>
        <v>37257</v>
      </c>
      <c r="B371" s="65" t="str">
        <f>INDEX('Master Data'!$A$2:$B$8,MATCH(WEEKDAY('SC Total Gas'!A371,3),'Master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2"/>
        <v>0</v>
      </c>
      <c r="J371" s="73">
        <f t="shared" si="84"/>
        <v>0</v>
      </c>
      <c r="K371" s="73">
        <f t="shared" si="73"/>
        <v>0</v>
      </c>
      <c r="L371" s="73">
        <f t="shared" si="74"/>
        <v>0</v>
      </c>
      <c r="M371" s="73">
        <f>SUM(J$280:J371)</f>
        <v>0</v>
      </c>
      <c r="N371" s="73">
        <f>SUM(J$6:J371)</f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1">
        <f t="shared" si="78"/>
        <v>0</v>
      </c>
      <c r="T371" s="71">
        <f t="shared" si="79"/>
        <v>0</v>
      </c>
      <c r="U371" s="71">
        <f t="shared" si="80"/>
        <v>0</v>
      </c>
      <c r="V371" s="71">
        <f t="shared" si="81"/>
        <v>0</v>
      </c>
      <c r="W371" s="71">
        <f t="shared" si="82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514"/>
  <sheetViews>
    <sheetView topLeftCell="A2" workbookViewId="0">
      <selection activeCell="B296" sqref="B296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>+A1+1</f>
        <v>2</v>
      </c>
      <c r="C1" s="66">
        <f t="shared" ref="C1:W1" si="0">+B1+1</f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37176</v>
      </c>
    </row>
    <row r="3" spans="1:23">
      <c r="K3" s="75">
        <f>Summary!B8</f>
        <v>37182</v>
      </c>
      <c r="L3" s="83">
        <f>SUM(L6:L371)</f>
        <v>-3</v>
      </c>
      <c r="P3" s="73">
        <v>1000000</v>
      </c>
      <c r="Q3" s="73"/>
      <c r="R3" s="73">
        <v>1000</v>
      </c>
      <c r="S3" s="62"/>
      <c r="T3" s="82">
        <f>SUM(T6:T371)</f>
        <v>-3.0000000000000001E-3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Firm'!A6,3),'Master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>E6/P$3</f>
        <v>0</v>
      </c>
      <c r="R6" s="73">
        <f>F6/R$3</f>
        <v>0</v>
      </c>
      <c r="S6" s="71">
        <f t="shared" ref="S6:S69" si="4">J6/$R$3</f>
        <v>0</v>
      </c>
      <c r="T6" s="71">
        <f t="shared" ref="T6:T69" si="5">L6/$R$3</f>
        <v>0</v>
      </c>
      <c r="U6" s="71">
        <f>I6/$R$3</f>
        <v>0</v>
      </c>
      <c r="V6" s="71">
        <f t="shared" ref="V6:V69" si="6">M6/$R$3</f>
        <v>0</v>
      </c>
      <c r="W6" s="71">
        <f t="shared" ref="W6:W69" si="7">N6/$R$3</f>
        <v>0</v>
      </c>
    </row>
    <row r="7" spans="1:23" hidden="1">
      <c r="A7" s="63">
        <f>A6+1</f>
        <v>36893</v>
      </c>
      <c r="B7" s="65" t="str">
        <f>INDEX('Master Data'!$A$2:$B$8,MATCH(WEEKDAY('ARG Gas Firm'!A7,3),'Master Data'!$A$2:$A$8,0),2)</f>
        <v>T</v>
      </c>
      <c r="D7" s="73">
        <v>-3552485.1861914736</v>
      </c>
      <c r="E7" s="73">
        <v>788724.41119636258</v>
      </c>
      <c r="F7" s="73">
        <v>0</v>
      </c>
      <c r="G7" s="73">
        <v>9</v>
      </c>
      <c r="I7" s="73">
        <f>IF(MONTH($A7)=MONTH($A6),IF(G7=0,I6,G7),0)</f>
        <v>9</v>
      </c>
      <c r="J7" s="73">
        <f>IF(MONTH($A7)=MONTH($A6),SUM(I7-I6),I7)</f>
        <v>9</v>
      </c>
      <c r="K7" s="73">
        <f t="shared" si="1"/>
        <v>0</v>
      </c>
      <c r="L7" s="73">
        <f t="shared" si="2"/>
        <v>0</v>
      </c>
      <c r="M7" s="73">
        <f>SUM(J$6:J7)</f>
        <v>9</v>
      </c>
      <c r="N7" s="73">
        <f>SUM(J$6:J7)</f>
        <v>9</v>
      </c>
      <c r="P7" s="73">
        <f t="shared" si="3"/>
        <v>-3.5524851861914737</v>
      </c>
      <c r="Q7" s="73">
        <f t="shared" ref="Q7:Q70" si="8">E7/P$3</f>
        <v>0.78872441119636261</v>
      </c>
      <c r="R7" s="73">
        <f t="shared" ref="R7:R70" si="9">F7/R$3</f>
        <v>0</v>
      </c>
      <c r="S7" s="71">
        <f t="shared" si="4"/>
        <v>8.9999999999999993E-3</v>
      </c>
      <c r="T7" s="71">
        <f t="shared" si="5"/>
        <v>0</v>
      </c>
      <c r="U7" s="71">
        <f t="shared" ref="U7:U70" si="10">I7/$R$3</f>
        <v>8.9999999999999993E-3</v>
      </c>
      <c r="V7" s="71">
        <f t="shared" si="6"/>
        <v>8.9999999999999993E-3</v>
      </c>
      <c r="W7" s="71">
        <f t="shared" si="7"/>
        <v>8.9999999999999993E-3</v>
      </c>
    </row>
    <row r="8" spans="1:23" hidden="1">
      <c r="A8" s="63">
        <f t="shared" ref="A8:A71" si="11">A7+1</f>
        <v>36894</v>
      </c>
      <c r="B8" s="65" t="str">
        <f>INDEX('Master Data'!$A$2:$B$8,MATCH(WEEKDAY('ARG Gas Firm'!A8,3),'Master Data'!$A$2:$A$8,0),2)</f>
        <v>W</v>
      </c>
      <c r="D8" s="73">
        <v>-3511840.7328122295</v>
      </c>
      <c r="E8" s="73">
        <v>752295.60476153588</v>
      </c>
      <c r="F8" s="73">
        <v>0</v>
      </c>
      <c r="G8" s="73">
        <v>9</v>
      </c>
      <c r="I8" s="73">
        <f t="shared" ref="I8:I36" si="12">IF(MONTH($A8)=MONTH($A7),IF(G8=0,I7,G8),0)</f>
        <v>9</v>
      </c>
      <c r="J8" s="73">
        <f t="shared" ref="J8:J71" si="13">IF(MONTH($A8)=MONTH($A7),SUM(I8-I7),I8)</f>
        <v>0</v>
      </c>
      <c r="K8" s="73">
        <f t="shared" si="1"/>
        <v>0</v>
      </c>
      <c r="L8" s="73">
        <f t="shared" si="2"/>
        <v>0</v>
      </c>
      <c r="M8" s="73">
        <f>SUM(J$6:J8)</f>
        <v>9</v>
      </c>
      <c r="N8" s="73">
        <f>SUM(J$6:J8)</f>
        <v>9</v>
      </c>
      <c r="P8" s="73">
        <f t="shared" si="3"/>
        <v>-3.5118407328122294</v>
      </c>
      <c r="Q8" s="73">
        <f t="shared" si="8"/>
        <v>0.7522956047615359</v>
      </c>
      <c r="R8" s="73">
        <f t="shared" si="9"/>
        <v>0</v>
      </c>
      <c r="S8" s="71">
        <f t="shared" si="4"/>
        <v>0</v>
      </c>
      <c r="T8" s="71">
        <f t="shared" si="5"/>
        <v>0</v>
      </c>
      <c r="U8" s="71">
        <f t="shared" si="10"/>
        <v>8.9999999999999993E-3</v>
      </c>
      <c r="V8" s="71">
        <f t="shared" si="6"/>
        <v>8.9999999999999993E-3</v>
      </c>
      <c r="W8" s="71">
        <f t="shared" si="7"/>
        <v>8.9999999999999993E-3</v>
      </c>
    </row>
    <row r="9" spans="1:23" hidden="1">
      <c r="A9" s="63">
        <f t="shared" si="11"/>
        <v>36895</v>
      </c>
      <c r="B9" s="65" t="str">
        <f>INDEX('Master Data'!$A$2:$B$8,MATCH(WEEKDAY('ARG Gas Firm'!A9,3),'Master Data'!$A$2:$A$8,0),2)</f>
        <v>Th</v>
      </c>
      <c r="D9" s="73">
        <v>-3545070.6612637155</v>
      </c>
      <c r="E9" s="73">
        <v>753177.03255425999</v>
      </c>
      <c r="F9" s="73">
        <v>0</v>
      </c>
      <c r="G9" s="73">
        <v>9</v>
      </c>
      <c r="I9" s="73">
        <f t="shared" si="12"/>
        <v>9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9</v>
      </c>
      <c r="N9" s="73">
        <f>SUM(J$6:J9)</f>
        <v>9</v>
      </c>
      <c r="P9" s="73">
        <f t="shared" si="3"/>
        <v>-3.5450706612637153</v>
      </c>
      <c r="Q9" s="73">
        <f t="shared" si="8"/>
        <v>0.75317703255425994</v>
      </c>
      <c r="R9" s="73">
        <f t="shared" si="9"/>
        <v>0</v>
      </c>
      <c r="S9" s="71">
        <f t="shared" si="4"/>
        <v>0</v>
      </c>
      <c r="T9" s="71">
        <f t="shared" si="5"/>
        <v>0</v>
      </c>
      <c r="U9" s="71">
        <f t="shared" si="10"/>
        <v>8.9999999999999993E-3</v>
      </c>
      <c r="V9" s="71">
        <f t="shared" si="6"/>
        <v>8.9999999999999993E-3</v>
      </c>
      <c r="W9" s="71">
        <f t="shared" si="7"/>
        <v>8.9999999999999993E-3</v>
      </c>
    </row>
    <row r="10" spans="1:23" hidden="1">
      <c r="A10" s="63">
        <f t="shared" si="11"/>
        <v>36896</v>
      </c>
      <c r="B10" s="65" t="str">
        <f>INDEX('Master Data'!$A$2:$B$8,MATCH(WEEKDAY('ARG Gas Firm'!A10,3),'Master Data'!$A$2:$A$8,0),2)</f>
        <v>F</v>
      </c>
      <c r="D10" s="73">
        <v>-3581492.6873558392</v>
      </c>
      <c r="E10" s="73">
        <v>753596.55612020835</v>
      </c>
      <c r="F10" s="73">
        <v>0</v>
      </c>
      <c r="G10" s="73">
        <v>10</v>
      </c>
      <c r="I10" s="73">
        <f t="shared" si="12"/>
        <v>10</v>
      </c>
      <c r="J10" s="73">
        <f t="shared" si="13"/>
        <v>1</v>
      </c>
      <c r="K10" s="73">
        <f t="shared" si="1"/>
        <v>0</v>
      </c>
      <c r="L10" s="73">
        <f t="shared" si="2"/>
        <v>0</v>
      </c>
      <c r="M10" s="73">
        <f>SUM(J$6:J10)</f>
        <v>10</v>
      </c>
      <c r="N10" s="73">
        <f>SUM(J$6:J10)</f>
        <v>10</v>
      </c>
      <c r="P10" s="73">
        <f t="shared" si="3"/>
        <v>-3.5814926873558393</v>
      </c>
      <c r="Q10" s="73">
        <f t="shared" si="8"/>
        <v>0.75359655612020837</v>
      </c>
      <c r="R10" s="73">
        <f t="shared" si="9"/>
        <v>0</v>
      </c>
      <c r="S10" s="71">
        <f t="shared" si="4"/>
        <v>1E-3</v>
      </c>
      <c r="T10" s="71">
        <f t="shared" si="5"/>
        <v>0</v>
      </c>
      <c r="U10" s="71">
        <f t="shared" si="10"/>
        <v>0.01</v>
      </c>
      <c r="V10" s="71">
        <f t="shared" si="6"/>
        <v>0.01</v>
      </c>
      <c r="W10" s="71">
        <f t="shared" si="7"/>
        <v>0.01</v>
      </c>
    </row>
    <row r="11" spans="1:23" hidden="1">
      <c r="A11" s="63">
        <f t="shared" si="11"/>
        <v>36897</v>
      </c>
      <c r="B11" s="65" t="str">
        <f>INDEX('Master Data'!$A$2:$B$8,MATCH(WEEKDAY('ARG Gas Firm'!A11,3),'Master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10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10</v>
      </c>
      <c r="N11" s="73">
        <f>SUM(J$6:J11)</f>
        <v>10</v>
      </c>
      <c r="P11" s="73">
        <f t="shared" si="3"/>
        <v>0</v>
      </c>
      <c r="Q11" s="73">
        <f t="shared" si="8"/>
        <v>0</v>
      </c>
      <c r="R11" s="73">
        <f t="shared" si="9"/>
        <v>0</v>
      </c>
      <c r="S11" s="71">
        <f t="shared" si="4"/>
        <v>0</v>
      </c>
      <c r="T11" s="71">
        <f t="shared" si="5"/>
        <v>0</v>
      </c>
      <c r="U11" s="71">
        <f t="shared" si="10"/>
        <v>0.01</v>
      </c>
      <c r="V11" s="71">
        <f t="shared" si="6"/>
        <v>0.01</v>
      </c>
      <c r="W11" s="71">
        <f t="shared" si="7"/>
        <v>0.01</v>
      </c>
    </row>
    <row r="12" spans="1:23" hidden="1">
      <c r="A12" s="63">
        <f t="shared" si="11"/>
        <v>36898</v>
      </c>
      <c r="B12" s="65" t="str">
        <f>INDEX('Master Data'!$A$2:$B$8,MATCH(WEEKDAY('ARG Gas Firm'!A12,3),'Master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10</v>
      </c>
      <c r="N12" s="73">
        <f>SUM(J$6:J12)</f>
        <v>10</v>
      </c>
      <c r="P12" s="73">
        <f t="shared" si="3"/>
        <v>0</v>
      </c>
      <c r="Q12" s="73">
        <f t="shared" si="8"/>
        <v>0</v>
      </c>
      <c r="R12" s="73">
        <f t="shared" si="9"/>
        <v>0</v>
      </c>
      <c r="S12" s="71">
        <f t="shared" si="4"/>
        <v>0</v>
      </c>
      <c r="T12" s="71">
        <f t="shared" si="5"/>
        <v>0</v>
      </c>
      <c r="U12" s="71">
        <f t="shared" si="10"/>
        <v>0.01</v>
      </c>
      <c r="V12" s="71">
        <f t="shared" si="6"/>
        <v>0.01</v>
      </c>
      <c r="W12" s="71">
        <f t="shared" si="7"/>
        <v>0.01</v>
      </c>
    </row>
    <row r="13" spans="1:23" hidden="1">
      <c r="A13" s="63">
        <f t="shared" si="11"/>
        <v>36899</v>
      </c>
      <c r="B13" s="65" t="str">
        <f>INDEX('Master Data'!$A$2:$B$8,MATCH(WEEKDAY('ARG Gas Firm'!A13,3),'Master Data'!$A$2:$A$8,0),2)</f>
        <v>M</v>
      </c>
      <c r="D13" s="73">
        <v>-3597592.8025819021</v>
      </c>
      <c r="E13" s="73">
        <v>754057.97355358477</v>
      </c>
      <c r="F13" s="73">
        <v>0</v>
      </c>
      <c r="G13" s="73">
        <v>11</v>
      </c>
      <c r="I13" s="73">
        <f t="shared" si="12"/>
        <v>11</v>
      </c>
      <c r="J13" s="73">
        <f t="shared" si="13"/>
        <v>1</v>
      </c>
      <c r="K13" s="73">
        <f t="shared" si="1"/>
        <v>0</v>
      </c>
      <c r="L13" s="73">
        <f t="shared" si="2"/>
        <v>0</v>
      </c>
      <c r="M13" s="73">
        <f>SUM(J$6:J13)</f>
        <v>11</v>
      </c>
      <c r="N13" s="73">
        <f>SUM(J$6:J13)</f>
        <v>11</v>
      </c>
      <c r="P13" s="73">
        <f t="shared" si="3"/>
        <v>-3.5975928025819019</v>
      </c>
      <c r="Q13" s="73">
        <f t="shared" si="8"/>
        <v>0.75405797355358473</v>
      </c>
      <c r="R13" s="73">
        <f t="shared" si="9"/>
        <v>0</v>
      </c>
      <c r="S13" s="71">
        <f t="shared" si="4"/>
        <v>1E-3</v>
      </c>
      <c r="T13" s="71">
        <f t="shared" si="5"/>
        <v>0</v>
      </c>
      <c r="U13" s="71">
        <f t="shared" si="10"/>
        <v>1.0999999999999999E-2</v>
      </c>
      <c r="V13" s="71">
        <f t="shared" si="6"/>
        <v>1.0999999999999999E-2</v>
      </c>
      <c r="W13" s="71">
        <f t="shared" si="7"/>
        <v>1.0999999999999999E-2</v>
      </c>
    </row>
    <row r="14" spans="1:23" hidden="1">
      <c r="A14" s="63">
        <f t="shared" si="11"/>
        <v>36900</v>
      </c>
      <c r="B14" s="65" t="str">
        <f>INDEX('Master Data'!$A$2:$B$8,MATCH(WEEKDAY('ARG Gas Firm'!A14,3),'Master Data'!$A$2:$A$8,0),2)</f>
        <v>T</v>
      </c>
      <c r="D14" s="73">
        <v>-3578448.2915674858</v>
      </c>
      <c r="E14" s="73">
        <v>754138.42661175155</v>
      </c>
      <c r="F14" s="73">
        <v>0</v>
      </c>
      <c r="G14" s="73">
        <v>10</v>
      </c>
      <c r="I14" s="73">
        <f t="shared" si="12"/>
        <v>10</v>
      </c>
      <c r="J14" s="73">
        <f t="shared" si="13"/>
        <v>-1</v>
      </c>
      <c r="K14" s="73">
        <f t="shared" si="1"/>
        <v>0</v>
      </c>
      <c r="L14" s="73">
        <f t="shared" si="2"/>
        <v>0</v>
      </c>
      <c r="M14" s="73">
        <f>SUM(J$6:J14)</f>
        <v>10</v>
      </c>
      <c r="N14" s="73">
        <f>SUM(J$6:J14)</f>
        <v>10</v>
      </c>
      <c r="P14" s="73">
        <f t="shared" si="3"/>
        <v>-3.5784482915674856</v>
      </c>
      <c r="Q14" s="73">
        <f t="shared" si="8"/>
        <v>0.75413842661175157</v>
      </c>
      <c r="R14" s="73">
        <f t="shared" si="9"/>
        <v>0</v>
      </c>
      <c r="S14" s="71">
        <f t="shared" si="4"/>
        <v>-1E-3</v>
      </c>
      <c r="T14" s="71">
        <f t="shared" si="5"/>
        <v>0</v>
      </c>
      <c r="U14" s="71">
        <f t="shared" si="10"/>
        <v>0.01</v>
      </c>
      <c r="V14" s="71">
        <f t="shared" si="6"/>
        <v>0.01</v>
      </c>
      <c r="W14" s="71">
        <f t="shared" si="7"/>
        <v>0.01</v>
      </c>
    </row>
    <row r="15" spans="1:23" hidden="1">
      <c r="A15" s="63">
        <f t="shared" si="11"/>
        <v>36901</v>
      </c>
      <c r="B15" s="65" t="str">
        <f>INDEX('Master Data'!$A$2:$B$8,MATCH(WEEKDAY('ARG Gas Firm'!A15,3),'Master Data'!$A$2:$A$8,0),2)</f>
        <v>W</v>
      </c>
      <c r="D15" s="73">
        <v>-3546012.5257692002</v>
      </c>
      <c r="E15" s="73">
        <v>754191.52146972099</v>
      </c>
      <c r="F15" s="73">
        <v>0</v>
      </c>
      <c r="G15" s="73">
        <v>9</v>
      </c>
      <c r="I15" s="73">
        <f t="shared" si="12"/>
        <v>9</v>
      </c>
      <c r="J15" s="73">
        <f t="shared" si="13"/>
        <v>-1</v>
      </c>
      <c r="K15" s="73">
        <f t="shared" si="1"/>
        <v>0</v>
      </c>
      <c r="L15" s="73">
        <f t="shared" si="2"/>
        <v>0</v>
      </c>
      <c r="M15" s="73">
        <f>SUM(J$6:J15)</f>
        <v>9</v>
      </c>
      <c r="N15" s="73">
        <f>SUM(J$6:J15)</f>
        <v>9</v>
      </c>
      <c r="P15" s="73">
        <f t="shared" si="3"/>
        <v>-3.5460125257692003</v>
      </c>
      <c r="Q15" s="73">
        <f t="shared" si="8"/>
        <v>0.75419152146972102</v>
      </c>
      <c r="R15" s="73">
        <f t="shared" si="9"/>
        <v>0</v>
      </c>
      <c r="S15" s="71">
        <f t="shared" si="4"/>
        <v>-1E-3</v>
      </c>
      <c r="T15" s="71">
        <f t="shared" si="5"/>
        <v>0</v>
      </c>
      <c r="U15" s="71">
        <f t="shared" si="10"/>
        <v>8.9999999999999993E-3</v>
      </c>
      <c r="V15" s="71">
        <f t="shared" si="6"/>
        <v>8.9999999999999993E-3</v>
      </c>
      <c r="W15" s="71">
        <f t="shared" si="7"/>
        <v>8.9999999999999993E-3</v>
      </c>
    </row>
    <row r="16" spans="1:23" hidden="1">
      <c r="A16" s="63">
        <f t="shared" si="11"/>
        <v>36902</v>
      </c>
      <c r="B16" s="65" t="str">
        <f>INDEX('Master Data'!$A$2:$B$8,MATCH(WEEKDAY('ARG Gas Firm'!A16,3),'Master Data'!$A$2:$A$8,0),2)</f>
        <v>Th</v>
      </c>
      <c r="D16" s="73">
        <v>-3536648.8839324918</v>
      </c>
      <c r="E16" s="73">
        <v>754278.72276288655</v>
      </c>
      <c r="F16" s="73">
        <v>0</v>
      </c>
      <c r="G16" s="73">
        <v>8</v>
      </c>
      <c r="I16" s="73">
        <f t="shared" si="12"/>
        <v>8</v>
      </c>
      <c r="J16" s="73">
        <f t="shared" si="13"/>
        <v>-1</v>
      </c>
      <c r="K16" s="73">
        <f t="shared" si="1"/>
        <v>0</v>
      </c>
      <c r="L16" s="73">
        <f t="shared" si="2"/>
        <v>0</v>
      </c>
      <c r="M16" s="73">
        <f>SUM(J$6:J16)</f>
        <v>8</v>
      </c>
      <c r="N16" s="73">
        <f>SUM(J$6:J16)</f>
        <v>8</v>
      </c>
      <c r="P16" s="73">
        <f t="shared" si="3"/>
        <v>-3.5366488839324917</v>
      </c>
      <c r="Q16" s="73">
        <f t="shared" si="8"/>
        <v>0.75427872276288654</v>
      </c>
      <c r="R16" s="73">
        <f t="shared" si="9"/>
        <v>0</v>
      </c>
      <c r="S16" s="71">
        <f t="shared" si="4"/>
        <v>-1E-3</v>
      </c>
      <c r="T16" s="71">
        <f t="shared" si="5"/>
        <v>0</v>
      </c>
      <c r="U16" s="71">
        <f t="shared" si="10"/>
        <v>8.0000000000000002E-3</v>
      </c>
      <c r="V16" s="71">
        <f t="shared" si="6"/>
        <v>8.0000000000000002E-3</v>
      </c>
      <c r="W16" s="71">
        <f t="shared" si="7"/>
        <v>8.0000000000000002E-3</v>
      </c>
    </row>
    <row r="17" spans="1:23" hidden="1">
      <c r="A17" s="63">
        <f t="shared" si="11"/>
        <v>36903</v>
      </c>
      <c r="B17" s="65" t="str">
        <f>INDEX('Master Data'!$A$2:$B$8,MATCH(WEEKDAY('ARG Gas Firm'!A17,3),'Master Data'!$A$2:$A$8,0),2)</f>
        <v>F</v>
      </c>
      <c r="D17" s="73">
        <v>-3506001.9908437687</v>
      </c>
      <c r="E17" s="73">
        <v>754344.83422459895</v>
      </c>
      <c r="F17" s="73">
        <v>0</v>
      </c>
      <c r="G17" s="73">
        <v>7</v>
      </c>
      <c r="I17" s="73">
        <f t="shared" si="12"/>
        <v>7</v>
      </c>
      <c r="J17" s="73">
        <f t="shared" si="13"/>
        <v>-1</v>
      </c>
      <c r="K17" s="73">
        <f t="shared" si="1"/>
        <v>0</v>
      </c>
      <c r="L17" s="73">
        <f t="shared" si="2"/>
        <v>0</v>
      </c>
      <c r="M17" s="73">
        <f>SUM(J$6:J17)</f>
        <v>7</v>
      </c>
      <c r="N17" s="73">
        <f>SUM(J$6:J17)</f>
        <v>7</v>
      </c>
      <c r="P17" s="73">
        <f t="shared" si="3"/>
        <v>-3.5060019908437687</v>
      </c>
      <c r="Q17" s="73">
        <f t="shared" si="8"/>
        <v>0.75434483422459897</v>
      </c>
      <c r="R17" s="73">
        <f t="shared" si="9"/>
        <v>0</v>
      </c>
      <c r="S17" s="71">
        <f t="shared" si="4"/>
        <v>-1E-3</v>
      </c>
      <c r="T17" s="71">
        <f t="shared" si="5"/>
        <v>0</v>
      </c>
      <c r="U17" s="71">
        <f t="shared" si="10"/>
        <v>7.0000000000000001E-3</v>
      </c>
      <c r="V17" s="71">
        <f t="shared" si="6"/>
        <v>7.0000000000000001E-3</v>
      </c>
      <c r="W17" s="71">
        <f t="shared" si="7"/>
        <v>7.0000000000000001E-3</v>
      </c>
    </row>
    <row r="18" spans="1:23" hidden="1">
      <c r="A18" s="63">
        <f t="shared" si="11"/>
        <v>36904</v>
      </c>
      <c r="B18" s="65" t="str">
        <f>INDEX('Master Data'!$A$2:$B$8,MATCH(WEEKDAY('ARG Gas Firm'!A18,3),'Master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7</v>
      </c>
      <c r="N18" s="73">
        <f>SUM(J$6:J18)</f>
        <v>7</v>
      </c>
      <c r="P18" s="73">
        <f t="shared" si="3"/>
        <v>0</v>
      </c>
      <c r="Q18" s="73">
        <f t="shared" si="8"/>
        <v>0</v>
      </c>
      <c r="R18" s="73">
        <f t="shared" si="9"/>
        <v>0</v>
      </c>
      <c r="S18" s="71">
        <f t="shared" si="4"/>
        <v>0</v>
      </c>
      <c r="T18" s="71">
        <f t="shared" si="5"/>
        <v>0</v>
      </c>
      <c r="U18" s="71">
        <f t="shared" si="10"/>
        <v>7.0000000000000001E-3</v>
      </c>
      <c r="V18" s="71">
        <f t="shared" si="6"/>
        <v>7.0000000000000001E-3</v>
      </c>
      <c r="W18" s="71">
        <f t="shared" si="7"/>
        <v>7.0000000000000001E-3</v>
      </c>
    </row>
    <row r="19" spans="1:23" hidden="1">
      <c r="A19" s="63">
        <f t="shared" si="11"/>
        <v>36905</v>
      </c>
      <c r="B19" s="65" t="str">
        <f>INDEX('Master Data'!$A$2:$B$8,MATCH(WEEKDAY('ARG Gas Firm'!A19,3),'Master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7</v>
      </c>
      <c r="N19" s="73">
        <f>SUM(J$6:J19)</f>
        <v>7</v>
      </c>
      <c r="P19" s="73">
        <f t="shared" si="3"/>
        <v>0</v>
      </c>
      <c r="Q19" s="73">
        <f t="shared" si="8"/>
        <v>0</v>
      </c>
      <c r="R19" s="73">
        <f t="shared" si="9"/>
        <v>0</v>
      </c>
      <c r="S19" s="71">
        <f t="shared" si="4"/>
        <v>0</v>
      </c>
      <c r="T19" s="71">
        <f t="shared" si="5"/>
        <v>0</v>
      </c>
      <c r="U19" s="71">
        <f t="shared" si="10"/>
        <v>7.0000000000000001E-3</v>
      </c>
      <c r="V19" s="71">
        <f t="shared" si="6"/>
        <v>7.0000000000000001E-3</v>
      </c>
      <c r="W19" s="71">
        <f t="shared" si="7"/>
        <v>7.0000000000000001E-3</v>
      </c>
    </row>
    <row r="20" spans="1:23" hidden="1">
      <c r="A20" s="63">
        <f t="shared" si="11"/>
        <v>36906</v>
      </c>
      <c r="B20" s="65" t="str">
        <f>INDEX('Master Data'!$A$2:$B$8,MATCH(WEEKDAY('ARG Gas Firm'!A20,3),'Master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7</v>
      </c>
      <c r="N20" s="73">
        <f>SUM(J$6:J20)</f>
        <v>7</v>
      </c>
      <c r="P20" s="73">
        <f t="shared" si="3"/>
        <v>0</v>
      </c>
      <c r="Q20" s="73">
        <f t="shared" si="8"/>
        <v>0</v>
      </c>
      <c r="R20" s="73">
        <f t="shared" si="9"/>
        <v>0</v>
      </c>
      <c r="S20" s="71">
        <f t="shared" si="4"/>
        <v>0</v>
      </c>
      <c r="T20" s="71">
        <f t="shared" si="5"/>
        <v>0</v>
      </c>
      <c r="U20" s="71">
        <f t="shared" si="10"/>
        <v>7.0000000000000001E-3</v>
      </c>
      <c r="V20" s="71">
        <f t="shared" si="6"/>
        <v>7.0000000000000001E-3</v>
      </c>
      <c r="W20" s="71">
        <f t="shared" si="7"/>
        <v>7.0000000000000001E-3</v>
      </c>
    </row>
    <row r="21" spans="1:23" hidden="1">
      <c r="A21" s="63">
        <f t="shared" si="11"/>
        <v>36907</v>
      </c>
      <c r="B21" s="65" t="str">
        <f>INDEX('Master Data'!$A$2:$B$8,MATCH(WEEKDAY('ARG Gas Firm'!A21,3),'Master Data'!$A$2:$A$8,0),2)</f>
        <v>T</v>
      </c>
      <c r="D21" s="73">
        <v>-3506163.1717245518</v>
      </c>
      <c r="E21" s="73">
        <v>754800.74025604979</v>
      </c>
      <c r="F21" s="73">
        <v>0</v>
      </c>
      <c r="G21" s="73">
        <v>8</v>
      </c>
      <c r="I21" s="73">
        <f t="shared" si="12"/>
        <v>8</v>
      </c>
      <c r="J21" s="73">
        <f t="shared" si="13"/>
        <v>1</v>
      </c>
      <c r="K21" s="73">
        <f t="shared" si="1"/>
        <v>0</v>
      </c>
      <c r="L21" s="73">
        <f t="shared" si="2"/>
        <v>0</v>
      </c>
      <c r="M21" s="73">
        <f>SUM(J$6:J21)</f>
        <v>8</v>
      </c>
      <c r="N21" s="73">
        <f>SUM(J$6:J21)</f>
        <v>8</v>
      </c>
      <c r="P21" s="73">
        <f t="shared" si="3"/>
        <v>-3.5061631717245518</v>
      </c>
      <c r="Q21" s="73">
        <f t="shared" si="8"/>
        <v>0.75480074025604982</v>
      </c>
      <c r="R21" s="73">
        <f t="shared" si="9"/>
        <v>0</v>
      </c>
      <c r="S21" s="71">
        <f t="shared" si="4"/>
        <v>1E-3</v>
      </c>
      <c r="T21" s="71">
        <f t="shared" si="5"/>
        <v>0</v>
      </c>
      <c r="U21" s="71">
        <f t="shared" si="10"/>
        <v>8.0000000000000002E-3</v>
      </c>
      <c r="V21" s="71">
        <f t="shared" si="6"/>
        <v>8.0000000000000002E-3</v>
      </c>
      <c r="W21" s="71">
        <f t="shared" si="7"/>
        <v>8.0000000000000002E-3</v>
      </c>
    </row>
    <row r="22" spans="1:23" hidden="1">
      <c r="A22" s="63">
        <f t="shared" si="11"/>
        <v>36908</v>
      </c>
      <c r="B22" s="65" t="str">
        <f>INDEX('Master Data'!$A$2:$B$8,MATCH(WEEKDAY('ARG Gas Firm'!A22,3),'Master Data'!$A$2:$A$8,0),2)</f>
        <v>W</v>
      </c>
      <c r="D22" s="73">
        <v>-3526255.3598904661</v>
      </c>
      <c r="E22" s="73">
        <v>754919.67535788997</v>
      </c>
      <c r="F22" s="73">
        <v>0</v>
      </c>
      <c r="G22" s="73">
        <v>9</v>
      </c>
      <c r="I22" s="73">
        <f t="shared" si="12"/>
        <v>9</v>
      </c>
      <c r="J22" s="73">
        <f t="shared" si="13"/>
        <v>1</v>
      </c>
      <c r="K22" s="73">
        <f t="shared" si="1"/>
        <v>0</v>
      </c>
      <c r="L22" s="73">
        <f t="shared" si="2"/>
        <v>0</v>
      </c>
      <c r="M22" s="73">
        <f>SUM(J$6:J22)</f>
        <v>9</v>
      </c>
      <c r="N22" s="73">
        <f>SUM(J$6:J22)</f>
        <v>9</v>
      </c>
      <c r="P22" s="73">
        <f t="shared" si="3"/>
        <v>-3.5262553598904662</v>
      </c>
      <c r="Q22" s="73">
        <f t="shared" si="8"/>
        <v>0.75491967535788995</v>
      </c>
      <c r="R22" s="73">
        <f t="shared" si="9"/>
        <v>0</v>
      </c>
      <c r="S22" s="71">
        <f t="shared" si="4"/>
        <v>1E-3</v>
      </c>
      <c r="T22" s="71">
        <f t="shared" si="5"/>
        <v>0</v>
      </c>
      <c r="U22" s="71">
        <f t="shared" si="10"/>
        <v>8.9999999999999993E-3</v>
      </c>
      <c r="V22" s="71">
        <f t="shared" si="6"/>
        <v>8.9999999999999993E-3</v>
      </c>
      <c r="W22" s="71">
        <f t="shared" si="7"/>
        <v>8.9999999999999993E-3</v>
      </c>
    </row>
    <row r="23" spans="1:23" hidden="1">
      <c r="A23" s="63">
        <f t="shared" si="11"/>
        <v>36909</v>
      </c>
      <c r="B23" s="65" t="str">
        <f>INDEX('Master Data'!$A$2:$B$8,MATCH(WEEKDAY('ARG Gas Firm'!A23,3),'Master Data'!$A$2:$A$8,0),2)</f>
        <v>Th</v>
      </c>
      <c r="D23" s="73">
        <v>-3526870.0758516863</v>
      </c>
      <c r="E23" s="73">
        <v>755128.3338131035</v>
      </c>
      <c r="F23" s="73">
        <v>0</v>
      </c>
      <c r="G23" s="73">
        <v>9</v>
      </c>
      <c r="I23" s="73">
        <f t="shared" si="12"/>
        <v>9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9</v>
      </c>
      <c r="N23" s="73">
        <f>SUM(J$6:J23)</f>
        <v>9</v>
      </c>
      <c r="P23" s="73">
        <f t="shared" si="3"/>
        <v>-3.5268700758516864</v>
      </c>
      <c r="Q23" s="73">
        <f t="shared" si="8"/>
        <v>0.75512833381310351</v>
      </c>
      <c r="R23" s="73">
        <f t="shared" si="9"/>
        <v>0</v>
      </c>
      <c r="S23" s="71">
        <f t="shared" si="4"/>
        <v>0</v>
      </c>
      <c r="T23" s="71">
        <f t="shared" si="5"/>
        <v>0</v>
      </c>
      <c r="U23" s="71">
        <f t="shared" si="10"/>
        <v>8.9999999999999993E-3</v>
      </c>
      <c r="V23" s="71">
        <f t="shared" si="6"/>
        <v>8.9999999999999993E-3</v>
      </c>
      <c r="W23" s="71">
        <f t="shared" si="7"/>
        <v>8.9999999999999993E-3</v>
      </c>
    </row>
    <row r="24" spans="1:23" hidden="1">
      <c r="A24" s="63">
        <f t="shared" si="11"/>
        <v>36910</v>
      </c>
      <c r="B24" s="65" t="str">
        <f>INDEX('Master Data'!$A$2:$B$8,MATCH(WEEKDAY('ARG Gas Firm'!A24,3),'Master Data'!$A$2:$A$8,0),2)</f>
        <v>F</v>
      </c>
      <c r="D24" s="73">
        <v>-3527452.1350516509</v>
      </c>
      <c r="E24" s="73">
        <v>755322.10815498815</v>
      </c>
      <c r="F24" s="73">
        <v>0</v>
      </c>
      <c r="G24" s="73">
        <v>9</v>
      </c>
      <c r="I24" s="73">
        <f t="shared" si="12"/>
        <v>9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9</v>
      </c>
      <c r="N24" s="73">
        <f>SUM(J$6:J24)</f>
        <v>9</v>
      </c>
      <c r="P24" s="73">
        <f t="shared" si="3"/>
        <v>-3.527452135051651</v>
      </c>
      <c r="Q24" s="73">
        <f t="shared" si="8"/>
        <v>0.75532210815498813</v>
      </c>
      <c r="R24" s="73">
        <f t="shared" si="9"/>
        <v>0</v>
      </c>
      <c r="S24" s="71">
        <f t="shared" si="4"/>
        <v>0</v>
      </c>
      <c r="T24" s="71">
        <f t="shared" si="5"/>
        <v>0</v>
      </c>
      <c r="U24" s="71">
        <f t="shared" si="10"/>
        <v>8.9999999999999993E-3</v>
      </c>
      <c r="V24" s="71">
        <f t="shared" si="6"/>
        <v>8.9999999999999993E-3</v>
      </c>
      <c r="W24" s="71">
        <f t="shared" si="7"/>
        <v>8.9999999999999993E-3</v>
      </c>
    </row>
    <row r="25" spans="1:23" hidden="1">
      <c r="A25" s="63">
        <f t="shared" si="11"/>
        <v>36911</v>
      </c>
      <c r="B25" s="65" t="str">
        <f>INDEX('Master Data'!$A$2:$B$8,MATCH(WEEKDAY('ARG Gas Firm'!A25,3),'Master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9</v>
      </c>
      <c r="N25" s="73">
        <f>SUM(J$6:J25)</f>
        <v>9</v>
      </c>
      <c r="P25" s="73">
        <f t="shared" si="3"/>
        <v>0</v>
      </c>
      <c r="Q25" s="73">
        <f t="shared" si="8"/>
        <v>0</v>
      </c>
      <c r="R25" s="73">
        <f t="shared" si="9"/>
        <v>0</v>
      </c>
      <c r="S25" s="71">
        <f t="shared" si="4"/>
        <v>0</v>
      </c>
      <c r="T25" s="71">
        <f t="shared" si="5"/>
        <v>0</v>
      </c>
      <c r="U25" s="71">
        <f t="shared" si="10"/>
        <v>8.9999999999999993E-3</v>
      </c>
      <c r="V25" s="71">
        <f t="shared" si="6"/>
        <v>8.9999999999999993E-3</v>
      </c>
      <c r="W25" s="71">
        <f t="shared" si="7"/>
        <v>8.9999999999999993E-3</v>
      </c>
    </row>
    <row r="26" spans="1:23" hidden="1">
      <c r="A26" s="63">
        <f t="shared" si="11"/>
        <v>36912</v>
      </c>
      <c r="B26" s="65" t="str">
        <f>INDEX('Master Data'!$A$2:$B$8,MATCH(WEEKDAY('ARG Gas Firm'!A26,3),'Master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9</v>
      </c>
      <c r="N26" s="73">
        <f>SUM(J$6:J26)</f>
        <v>9</v>
      </c>
      <c r="P26" s="73">
        <f t="shared" si="3"/>
        <v>0</v>
      </c>
      <c r="Q26" s="73">
        <f t="shared" si="8"/>
        <v>0</v>
      </c>
      <c r="R26" s="73">
        <f t="shared" si="9"/>
        <v>0</v>
      </c>
      <c r="S26" s="71">
        <f t="shared" si="4"/>
        <v>0</v>
      </c>
      <c r="T26" s="71">
        <f t="shared" si="5"/>
        <v>0</v>
      </c>
      <c r="U26" s="71">
        <f t="shared" si="10"/>
        <v>8.9999999999999993E-3</v>
      </c>
      <c r="V26" s="71">
        <f t="shared" si="6"/>
        <v>8.9999999999999993E-3</v>
      </c>
      <c r="W26" s="71">
        <f t="shared" si="7"/>
        <v>8.9999999999999993E-3</v>
      </c>
    </row>
    <row r="27" spans="1:23" hidden="1">
      <c r="A27" s="63">
        <f t="shared" si="11"/>
        <v>36913</v>
      </c>
      <c r="B27" s="65" t="str">
        <f>INDEX('Master Data'!$A$2:$B$8,MATCH(WEEKDAY('ARG Gas Firm'!A27,3),'Master Data'!$A$2:$A$8,0),2)</f>
        <v>M</v>
      </c>
      <c r="D27" s="73">
        <v>-3517269.9508383065</v>
      </c>
      <c r="E27" s="73">
        <v>755727.50028232636</v>
      </c>
      <c r="F27" s="73">
        <v>0</v>
      </c>
      <c r="G27" s="73">
        <v>10</v>
      </c>
      <c r="I27" s="73">
        <f t="shared" si="12"/>
        <v>10</v>
      </c>
      <c r="J27" s="73">
        <f t="shared" si="13"/>
        <v>1</v>
      </c>
      <c r="K27" s="73">
        <f t="shared" si="1"/>
        <v>0</v>
      </c>
      <c r="L27" s="73">
        <f t="shared" si="2"/>
        <v>0</v>
      </c>
      <c r="M27" s="73">
        <f>SUM(J$6:J27)</f>
        <v>10</v>
      </c>
      <c r="N27" s="73">
        <f>SUM(J$6:J27)</f>
        <v>10</v>
      </c>
      <c r="P27" s="73">
        <f t="shared" si="3"/>
        <v>-3.5172699508383065</v>
      </c>
      <c r="Q27" s="73">
        <f t="shared" si="8"/>
        <v>0.75572750028232638</v>
      </c>
      <c r="R27" s="73">
        <f t="shared" si="9"/>
        <v>0</v>
      </c>
      <c r="S27" s="71">
        <f t="shared" si="4"/>
        <v>1E-3</v>
      </c>
      <c r="T27" s="71">
        <f t="shared" si="5"/>
        <v>0</v>
      </c>
      <c r="U27" s="71">
        <f t="shared" si="10"/>
        <v>0.01</v>
      </c>
      <c r="V27" s="71">
        <f t="shared" si="6"/>
        <v>0.01</v>
      </c>
      <c r="W27" s="71">
        <f t="shared" si="7"/>
        <v>0.01</v>
      </c>
    </row>
    <row r="28" spans="1:23" hidden="1">
      <c r="A28" s="63">
        <f t="shared" si="11"/>
        <v>36914</v>
      </c>
      <c r="B28" s="65" t="str">
        <f>INDEX('Master Data'!$A$2:$B$8,MATCH(WEEKDAY('ARG Gas Firm'!A28,3),'Master Data'!$A$2:$A$8,0),2)</f>
        <v>T</v>
      </c>
      <c r="D28" s="73">
        <v>-3502166.9047655952</v>
      </c>
      <c r="E28" s="73">
        <v>755830.52182401286</v>
      </c>
      <c r="F28" s="73">
        <v>0</v>
      </c>
      <c r="G28" s="73">
        <v>9</v>
      </c>
      <c r="I28" s="73">
        <f t="shared" si="12"/>
        <v>9</v>
      </c>
      <c r="J28" s="73">
        <f t="shared" si="13"/>
        <v>-1</v>
      </c>
      <c r="K28" s="73">
        <f t="shared" si="1"/>
        <v>0</v>
      </c>
      <c r="L28" s="73">
        <f t="shared" si="2"/>
        <v>0</v>
      </c>
      <c r="M28" s="73">
        <f>SUM(J$6:J28)</f>
        <v>9</v>
      </c>
      <c r="N28" s="73">
        <f>SUM(J$6:J28)</f>
        <v>9</v>
      </c>
      <c r="P28" s="73">
        <f t="shared" si="3"/>
        <v>-3.5021669047655952</v>
      </c>
      <c r="Q28" s="73">
        <f t="shared" si="8"/>
        <v>0.75583052182401289</v>
      </c>
      <c r="R28" s="73">
        <f t="shared" si="9"/>
        <v>0</v>
      </c>
      <c r="S28" s="71">
        <f t="shared" si="4"/>
        <v>-1E-3</v>
      </c>
      <c r="T28" s="71">
        <f t="shared" si="5"/>
        <v>0</v>
      </c>
      <c r="U28" s="71">
        <f t="shared" si="10"/>
        <v>8.9999999999999993E-3</v>
      </c>
      <c r="V28" s="71">
        <f t="shared" si="6"/>
        <v>8.9999999999999993E-3</v>
      </c>
      <c r="W28" s="71">
        <f t="shared" si="7"/>
        <v>8.9999999999999993E-3</v>
      </c>
    </row>
    <row r="29" spans="1:23" hidden="1">
      <c r="A29" s="63">
        <f t="shared" si="11"/>
        <v>36915</v>
      </c>
      <c r="B29" s="65" t="str">
        <f>INDEX('Master Data'!$A$2:$B$8,MATCH(WEEKDAY('ARG Gas Firm'!A29,3),'Master Data'!$A$2:$A$8,0),2)</f>
        <v>W</v>
      </c>
      <c r="D29" s="73">
        <v>-3502030.8882098296</v>
      </c>
      <c r="E29" s="73">
        <v>755920.44799474475</v>
      </c>
      <c r="F29" s="73">
        <v>0</v>
      </c>
      <c r="G29" s="73">
        <v>9</v>
      </c>
      <c r="I29" s="73">
        <f t="shared" si="12"/>
        <v>9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9</v>
      </c>
      <c r="N29" s="73">
        <f>SUM(J$6:J29)</f>
        <v>9</v>
      </c>
      <c r="P29" s="73">
        <f t="shared" si="3"/>
        <v>-3.5020308882098297</v>
      </c>
      <c r="Q29" s="73">
        <f t="shared" si="8"/>
        <v>0.75592044799474478</v>
      </c>
      <c r="R29" s="73">
        <f t="shared" si="9"/>
        <v>0</v>
      </c>
      <c r="S29" s="71">
        <f t="shared" si="4"/>
        <v>0</v>
      </c>
      <c r="T29" s="71">
        <f t="shared" si="5"/>
        <v>0</v>
      </c>
      <c r="U29" s="71">
        <f t="shared" si="10"/>
        <v>8.9999999999999993E-3</v>
      </c>
      <c r="V29" s="71">
        <f t="shared" si="6"/>
        <v>8.9999999999999993E-3</v>
      </c>
      <c r="W29" s="71">
        <f t="shared" si="7"/>
        <v>8.9999999999999993E-3</v>
      </c>
    </row>
    <row r="30" spans="1:23" hidden="1">
      <c r="A30" s="63">
        <f t="shared" si="11"/>
        <v>36916</v>
      </c>
      <c r="B30" s="65" t="str">
        <f>INDEX('Master Data'!$A$2:$B$8,MATCH(WEEKDAY('ARG Gas Firm'!A30,3),'Master Data'!$A$2:$A$8,0),2)</f>
        <v>Th</v>
      </c>
      <c r="D30" s="73">
        <v>-3514935.867576017</v>
      </c>
      <c r="E30" s="73">
        <v>756046.12366633071</v>
      </c>
      <c r="F30" s="73">
        <v>0</v>
      </c>
      <c r="G30" s="73">
        <v>8</v>
      </c>
      <c r="I30" s="73">
        <f t="shared" si="12"/>
        <v>8</v>
      </c>
      <c r="J30" s="73">
        <f t="shared" si="13"/>
        <v>-1</v>
      </c>
      <c r="K30" s="73">
        <f t="shared" si="1"/>
        <v>0</v>
      </c>
      <c r="L30" s="73">
        <f t="shared" si="2"/>
        <v>0</v>
      </c>
      <c r="M30" s="73">
        <f>SUM(J$6:J30)</f>
        <v>8</v>
      </c>
      <c r="N30" s="73">
        <f>SUM(J$6:J30)</f>
        <v>8</v>
      </c>
      <c r="P30" s="73">
        <f t="shared" si="3"/>
        <v>-3.5149358675760172</v>
      </c>
      <c r="Q30" s="73">
        <f t="shared" si="8"/>
        <v>0.75604612366633073</v>
      </c>
      <c r="R30" s="73">
        <f t="shared" si="9"/>
        <v>0</v>
      </c>
      <c r="S30" s="71">
        <f t="shared" si="4"/>
        <v>-1E-3</v>
      </c>
      <c r="T30" s="71">
        <f t="shared" si="5"/>
        <v>0</v>
      </c>
      <c r="U30" s="71">
        <f t="shared" si="10"/>
        <v>8.0000000000000002E-3</v>
      </c>
      <c r="V30" s="71">
        <f t="shared" si="6"/>
        <v>8.0000000000000002E-3</v>
      </c>
      <c r="W30" s="71">
        <f t="shared" si="7"/>
        <v>8.0000000000000002E-3</v>
      </c>
    </row>
    <row r="31" spans="1:23" hidden="1">
      <c r="A31" s="63">
        <f t="shared" si="11"/>
        <v>36917</v>
      </c>
      <c r="B31" s="65" t="str">
        <f>INDEX('Master Data'!$A$2:$B$8,MATCH(WEEKDAY('ARG Gas Firm'!A31,3),'Master Data'!$A$2:$A$8,0),2)</f>
        <v>F</v>
      </c>
      <c r="D31" s="73">
        <v>-3514077.1968386839</v>
      </c>
      <c r="E31" s="73">
        <v>756207.56949472812</v>
      </c>
      <c r="F31" s="73">
        <v>0</v>
      </c>
      <c r="G31" s="73">
        <v>8</v>
      </c>
      <c r="I31" s="73">
        <f t="shared" si="12"/>
        <v>8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8</v>
      </c>
      <c r="N31" s="73">
        <f>SUM(J$6:J31)</f>
        <v>8</v>
      </c>
      <c r="P31" s="73">
        <f t="shared" si="3"/>
        <v>-3.5140771968386839</v>
      </c>
      <c r="Q31" s="73">
        <f t="shared" si="8"/>
        <v>0.75620756949472812</v>
      </c>
      <c r="R31" s="73">
        <f t="shared" si="9"/>
        <v>0</v>
      </c>
      <c r="S31" s="71">
        <f t="shared" si="4"/>
        <v>0</v>
      </c>
      <c r="T31" s="71">
        <f t="shared" si="5"/>
        <v>0</v>
      </c>
      <c r="U31" s="71">
        <f t="shared" si="10"/>
        <v>8.0000000000000002E-3</v>
      </c>
      <c r="V31" s="71">
        <f t="shared" si="6"/>
        <v>8.0000000000000002E-3</v>
      </c>
      <c r="W31" s="71">
        <f t="shared" si="7"/>
        <v>8.0000000000000002E-3</v>
      </c>
    </row>
    <row r="32" spans="1:23" hidden="1">
      <c r="A32" s="63">
        <f t="shared" si="11"/>
        <v>36918</v>
      </c>
      <c r="B32" s="65" t="str">
        <f>INDEX('Master Data'!$A$2:$B$8,MATCH(WEEKDAY('ARG Gas Firm'!A32,3),'Master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8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8</v>
      </c>
      <c r="N32" s="73">
        <f>SUM(J$6:J32)</f>
        <v>8</v>
      </c>
      <c r="P32" s="73">
        <f t="shared" si="3"/>
        <v>0</v>
      </c>
      <c r="Q32" s="73">
        <f t="shared" si="8"/>
        <v>0</v>
      </c>
      <c r="R32" s="73">
        <f t="shared" si="9"/>
        <v>0</v>
      </c>
      <c r="S32" s="71">
        <f t="shared" si="4"/>
        <v>0</v>
      </c>
      <c r="T32" s="71">
        <f t="shared" si="5"/>
        <v>0</v>
      </c>
      <c r="U32" s="71">
        <f t="shared" si="10"/>
        <v>8.0000000000000002E-3</v>
      </c>
      <c r="V32" s="71">
        <f t="shared" si="6"/>
        <v>8.0000000000000002E-3</v>
      </c>
      <c r="W32" s="71">
        <f t="shared" si="7"/>
        <v>8.0000000000000002E-3</v>
      </c>
    </row>
    <row r="33" spans="1:23" hidden="1">
      <c r="A33" s="63">
        <f t="shared" si="11"/>
        <v>36919</v>
      </c>
      <c r="B33" s="65" t="str">
        <f>INDEX('Master Data'!$A$2:$B$8,MATCH(WEEKDAY('ARG Gas Firm'!A33,3),'Master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8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8</v>
      </c>
      <c r="N33" s="73">
        <f>SUM(J$6:J33)</f>
        <v>8</v>
      </c>
      <c r="P33" s="73">
        <f t="shared" si="3"/>
        <v>0</v>
      </c>
      <c r="Q33" s="73">
        <f t="shared" si="8"/>
        <v>0</v>
      </c>
      <c r="R33" s="73">
        <f t="shared" si="9"/>
        <v>0</v>
      </c>
      <c r="S33" s="71">
        <f t="shared" si="4"/>
        <v>0</v>
      </c>
      <c r="T33" s="71">
        <f t="shared" si="5"/>
        <v>0</v>
      </c>
      <c r="U33" s="71">
        <f t="shared" si="10"/>
        <v>8.0000000000000002E-3</v>
      </c>
      <c r="V33" s="71">
        <f t="shared" si="6"/>
        <v>8.0000000000000002E-3</v>
      </c>
      <c r="W33" s="71">
        <f t="shared" si="7"/>
        <v>8.0000000000000002E-3</v>
      </c>
    </row>
    <row r="34" spans="1:23" hidden="1">
      <c r="A34" s="63">
        <f t="shared" si="11"/>
        <v>36920</v>
      </c>
      <c r="B34" s="65" t="str">
        <f>INDEX('Master Data'!$A$2:$B$8,MATCH(WEEKDAY('ARG Gas Firm'!A34,3),'Master Data'!$A$2:$A$8,0),2)</f>
        <v>M</v>
      </c>
      <c r="D34" s="73">
        <v>-3511311.5599546819</v>
      </c>
      <c r="E34" s="73">
        <v>756611.50054435502</v>
      </c>
      <c r="F34" s="73">
        <v>0</v>
      </c>
      <c r="G34" s="73">
        <v>9</v>
      </c>
      <c r="I34" s="73">
        <f t="shared" si="12"/>
        <v>9</v>
      </c>
      <c r="J34" s="73">
        <f t="shared" si="13"/>
        <v>1</v>
      </c>
      <c r="K34" s="73">
        <f t="shared" si="1"/>
        <v>0</v>
      </c>
      <c r="L34" s="73">
        <f t="shared" si="2"/>
        <v>0</v>
      </c>
      <c r="M34" s="73">
        <f>SUM(J$6:J34)</f>
        <v>9</v>
      </c>
      <c r="N34" s="73">
        <f>SUM(J$6:J34)</f>
        <v>9</v>
      </c>
      <c r="P34" s="73">
        <f t="shared" si="3"/>
        <v>-3.5113115599546818</v>
      </c>
      <c r="Q34" s="73">
        <f t="shared" si="8"/>
        <v>0.756611500544355</v>
      </c>
      <c r="R34" s="73">
        <f t="shared" si="9"/>
        <v>0</v>
      </c>
      <c r="S34" s="71">
        <f t="shared" si="4"/>
        <v>1E-3</v>
      </c>
      <c r="T34" s="71">
        <f t="shared" si="5"/>
        <v>0</v>
      </c>
      <c r="U34" s="71">
        <f t="shared" si="10"/>
        <v>8.9999999999999993E-3</v>
      </c>
      <c r="V34" s="71">
        <f t="shared" si="6"/>
        <v>8.9999999999999993E-3</v>
      </c>
      <c r="W34" s="71">
        <f t="shared" si="7"/>
        <v>8.9999999999999993E-3</v>
      </c>
    </row>
    <row r="35" spans="1:23" hidden="1">
      <c r="A35" s="63">
        <f t="shared" si="11"/>
        <v>36921</v>
      </c>
      <c r="B35" s="65" t="str">
        <f>INDEX('Master Data'!$A$2:$B$8,MATCH(WEEKDAY('ARG Gas Firm'!A35,3),'Master Data'!$A$2:$A$8,0),2)</f>
        <v>T</v>
      </c>
      <c r="D35" s="73">
        <v>-3534118.270782358</v>
      </c>
      <c r="E35" s="73">
        <v>756756.11888708058</v>
      </c>
      <c r="F35" s="73">
        <v>0</v>
      </c>
      <c r="G35" s="73">
        <v>10</v>
      </c>
      <c r="I35" s="73">
        <f t="shared" si="12"/>
        <v>10</v>
      </c>
      <c r="J35" s="73">
        <f t="shared" si="13"/>
        <v>1</v>
      </c>
      <c r="K35" s="73">
        <f t="shared" si="1"/>
        <v>0</v>
      </c>
      <c r="L35" s="73">
        <f t="shared" si="2"/>
        <v>0</v>
      </c>
      <c r="M35" s="73">
        <f>SUM(J$6:J35)</f>
        <v>10</v>
      </c>
      <c r="N35" s="73">
        <f>SUM(J$6:J35)</f>
        <v>10</v>
      </c>
      <c r="P35" s="73">
        <f t="shared" si="3"/>
        <v>-3.5341182707823582</v>
      </c>
      <c r="Q35" s="73">
        <f t="shared" si="8"/>
        <v>0.75675611888708061</v>
      </c>
      <c r="R35" s="73">
        <f t="shared" si="9"/>
        <v>0</v>
      </c>
      <c r="S35" s="71">
        <f t="shared" si="4"/>
        <v>1E-3</v>
      </c>
      <c r="T35" s="71">
        <f t="shared" si="5"/>
        <v>0</v>
      </c>
      <c r="U35" s="71">
        <f t="shared" si="10"/>
        <v>0.01</v>
      </c>
      <c r="V35" s="71">
        <f t="shared" si="6"/>
        <v>0.01</v>
      </c>
      <c r="W35" s="71">
        <f t="shared" si="7"/>
        <v>0.01</v>
      </c>
    </row>
    <row r="36" spans="1:23">
      <c r="A36" s="63">
        <f t="shared" si="11"/>
        <v>36922</v>
      </c>
      <c r="B36" s="65" t="str">
        <f>INDEX('Master Data'!$A$2:$B$8,MATCH(WEEKDAY('ARG Gas Firm'!A36,3),'Master Data'!$A$2:$A$8,0),2)</f>
        <v>W</v>
      </c>
      <c r="D36" s="73">
        <v>-3465128.4166362188</v>
      </c>
      <c r="E36" s="73">
        <v>656932.52690219705</v>
      </c>
      <c r="F36" s="73">
        <v>0</v>
      </c>
      <c r="G36" s="73">
        <v>10</v>
      </c>
      <c r="I36" s="73">
        <f t="shared" si="12"/>
        <v>10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10</v>
      </c>
      <c r="N36" s="73">
        <f>SUM(J$6:J36)</f>
        <v>10</v>
      </c>
      <c r="P36" s="73">
        <f t="shared" si="3"/>
        <v>-3.4651284166362188</v>
      </c>
      <c r="Q36" s="73">
        <f t="shared" si="8"/>
        <v>0.65693252690219706</v>
      </c>
      <c r="R36" s="73">
        <f t="shared" si="9"/>
        <v>0</v>
      </c>
      <c r="S36" s="71">
        <f t="shared" si="4"/>
        <v>0</v>
      </c>
      <c r="T36" s="71">
        <f t="shared" si="5"/>
        <v>0</v>
      </c>
      <c r="U36" s="71">
        <f t="shared" si="10"/>
        <v>0.01</v>
      </c>
      <c r="V36" s="71">
        <f t="shared" si="6"/>
        <v>0.01</v>
      </c>
      <c r="W36" s="71">
        <f t="shared" si="7"/>
        <v>0.01</v>
      </c>
    </row>
    <row r="37" spans="1:23" hidden="1">
      <c r="A37" s="63">
        <f t="shared" si="11"/>
        <v>36923</v>
      </c>
      <c r="B37" s="65" t="str">
        <f>INDEX('Master Data'!$A$2:$B$8,MATCH(WEEKDAY('ARG Gas Firm'!A37,3),'Master Data'!$A$2:$A$8,0),2)</f>
        <v>Th</v>
      </c>
      <c r="D37" s="73">
        <v>-3577691.0058677103</v>
      </c>
      <c r="E37" s="73">
        <v>757112.71289438044</v>
      </c>
      <c r="F37" s="73">
        <v>0</v>
      </c>
      <c r="G37" s="73">
        <v>-46</v>
      </c>
      <c r="I37" s="73">
        <f>IF(MONTH($A37)=MONTH($A36),IF(G37=0,I36,G37),G37)</f>
        <v>-46</v>
      </c>
      <c r="J37" s="73">
        <f t="shared" si="13"/>
        <v>-46</v>
      </c>
      <c r="K37" s="73">
        <f t="shared" si="1"/>
        <v>0</v>
      </c>
      <c r="L37" s="73">
        <f t="shared" si="2"/>
        <v>0</v>
      </c>
      <c r="M37" s="73">
        <f>SUM(J$6:J37)</f>
        <v>-36</v>
      </c>
      <c r="N37" s="73">
        <f>SUM(J$6:J37)</f>
        <v>-36</v>
      </c>
      <c r="P37" s="73">
        <f t="shared" si="3"/>
        <v>-3.5776910058677105</v>
      </c>
      <c r="Q37" s="73">
        <f t="shared" si="8"/>
        <v>0.75711271289438042</v>
      </c>
      <c r="R37" s="73">
        <f t="shared" si="9"/>
        <v>0</v>
      </c>
      <c r="S37" s="71">
        <f t="shared" si="4"/>
        <v>-4.5999999999999999E-2</v>
      </c>
      <c r="T37" s="71">
        <f t="shared" si="5"/>
        <v>0</v>
      </c>
      <c r="U37" s="71">
        <f t="shared" si="10"/>
        <v>-4.5999999999999999E-2</v>
      </c>
      <c r="V37" s="71">
        <f t="shared" si="6"/>
        <v>-3.5999999999999997E-2</v>
      </c>
      <c r="W37" s="71">
        <f t="shared" si="7"/>
        <v>-3.5999999999999997E-2</v>
      </c>
    </row>
    <row r="38" spans="1:23" hidden="1">
      <c r="A38" s="63">
        <f t="shared" si="11"/>
        <v>36924</v>
      </c>
      <c r="B38" s="65" t="str">
        <f>INDEX('Master Data'!$A$2:$B$8,MATCH(WEEKDAY('ARG Gas Firm'!A38,3),'Master Data'!$A$2:$A$8,0),2)</f>
        <v>F</v>
      </c>
      <c r="D38" s="73">
        <v>-3554265.3015430169</v>
      </c>
      <c r="E38" s="73">
        <v>757210.04036713496</v>
      </c>
      <c r="F38" s="73">
        <v>0</v>
      </c>
      <c r="G38" s="73">
        <v>-47</v>
      </c>
      <c r="I38" s="73">
        <f t="shared" ref="I38:I101" si="14">IF(MONTH($A38)=MONTH($A37),IF(G38=0,I37,G38),G38)</f>
        <v>-47</v>
      </c>
      <c r="J38" s="73">
        <f t="shared" si="13"/>
        <v>-1</v>
      </c>
      <c r="K38" s="73">
        <f t="shared" si="1"/>
        <v>0</v>
      </c>
      <c r="L38" s="73">
        <f t="shared" si="2"/>
        <v>0</v>
      </c>
      <c r="M38" s="73">
        <f>SUM(J$6:J38)</f>
        <v>-37</v>
      </c>
      <c r="N38" s="73">
        <f>SUM(J$6:J38)</f>
        <v>-37</v>
      </c>
      <c r="P38" s="73">
        <f t="shared" si="3"/>
        <v>-3.5542653015430168</v>
      </c>
      <c r="Q38" s="73">
        <f t="shared" si="8"/>
        <v>0.75721004036713502</v>
      </c>
      <c r="R38" s="73">
        <f t="shared" si="9"/>
        <v>0</v>
      </c>
      <c r="S38" s="71">
        <f t="shared" si="4"/>
        <v>-1E-3</v>
      </c>
      <c r="T38" s="71">
        <f t="shared" si="5"/>
        <v>0</v>
      </c>
      <c r="U38" s="71">
        <f t="shared" si="10"/>
        <v>-4.7E-2</v>
      </c>
      <c r="V38" s="71">
        <f t="shared" si="6"/>
        <v>-3.6999999999999998E-2</v>
      </c>
      <c r="W38" s="71">
        <f t="shared" si="7"/>
        <v>-3.6999999999999998E-2</v>
      </c>
    </row>
    <row r="39" spans="1:23" hidden="1">
      <c r="A39" s="63">
        <f t="shared" si="11"/>
        <v>36925</v>
      </c>
      <c r="B39" s="65" t="str">
        <f>INDEX('Master Data'!$A$2:$B$8,MATCH(WEEKDAY('ARG Gas Firm'!A39,3),'Master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-47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-37</v>
      </c>
      <c r="N39" s="73">
        <f>SUM(J$6:J39)</f>
        <v>-37</v>
      </c>
      <c r="P39" s="73">
        <f t="shared" si="3"/>
        <v>0</v>
      </c>
      <c r="Q39" s="73">
        <f t="shared" si="8"/>
        <v>0</v>
      </c>
      <c r="R39" s="73">
        <f t="shared" si="9"/>
        <v>0</v>
      </c>
      <c r="S39" s="71">
        <f t="shared" si="4"/>
        <v>0</v>
      </c>
      <c r="T39" s="71">
        <f t="shared" si="5"/>
        <v>0</v>
      </c>
      <c r="U39" s="71">
        <f t="shared" si="10"/>
        <v>-4.7E-2</v>
      </c>
      <c r="V39" s="71">
        <f t="shared" si="6"/>
        <v>-3.6999999999999998E-2</v>
      </c>
      <c r="W39" s="71">
        <f t="shared" si="7"/>
        <v>-3.6999999999999998E-2</v>
      </c>
    </row>
    <row r="40" spans="1:23" hidden="1">
      <c r="A40" s="63">
        <f t="shared" si="11"/>
        <v>36926</v>
      </c>
      <c r="B40" s="65" t="str">
        <f>INDEX('Master Data'!$A$2:$B$8,MATCH(WEEKDAY('ARG Gas Firm'!A40,3),'Master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-47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-37</v>
      </c>
      <c r="N40" s="73">
        <f>SUM(J$6:J40)</f>
        <v>-37</v>
      </c>
      <c r="P40" s="73">
        <f t="shared" si="3"/>
        <v>0</v>
      </c>
      <c r="Q40" s="73">
        <f t="shared" si="8"/>
        <v>0</v>
      </c>
      <c r="R40" s="73">
        <f t="shared" si="9"/>
        <v>0</v>
      </c>
      <c r="S40" s="71">
        <f t="shared" si="4"/>
        <v>0</v>
      </c>
      <c r="T40" s="71">
        <f t="shared" si="5"/>
        <v>0</v>
      </c>
      <c r="U40" s="71">
        <f t="shared" si="10"/>
        <v>-4.7E-2</v>
      </c>
      <c r="V40" s="71">
        <f t="shared" si="6"/>
        <v>-3.6999999999999998E-2</v>
      </c>
      <c r="W40" s="71">
        <f t="shared" si="7"/>
        <v>-3.6999999999999998E-2</v>
      </c>
    </row>
    <row r="41" spans="1:23" hidden="1">
      <c r="A41" s="63">
        <f t="shared" si="11"/>
        <v>36927</v>
      </c>
      <c r="B41" s="65" t="str">
        <f>INDEX('Master Data'!$A$2:$B$8,MATCH(WEEKDAY('ARG Gas Firm'!A41,3),'Master Data'!$A$2:$A$8,0),2)</f>
        <v>M</v>
      </c>
      <c r="D41" s="73">
        <v>-3549874.307045612</v>
      </c>
      <c r="E41" s="73">
        <v>757489.61793307588</v>
      </c>
      <c r="F41" s="73">
        <v>0</v>
      </c>
      <c r="G41" s="73">
        <v>33680</v>
      </c>
      <c r="I41" s="73">
        <f t="shared" si="14"/>
        <v>33680</v>
      </c>
      <c r="J41" s="73">
        <f t="shared" si="13"/>
        <v>33727</v>
      </c>
      <c r="K41" s="73">
        <f t="shared" si="1"/>
        <v>0</v>
      </c>
      <c r="L41" s="73">
        <f t="shared" si="2"/>
        <v>0</v>
      </c>
      <c r="M41" s="73">
        <f>SUM(J$6:J41)</f>
        <v>33690</v>
      </c>
      <c r="N41" s="73">
        <f>SUM(J$6:J41)</f>
        <v>33690</v>
      </c>
      <c r="P41" s="73">
        <f t="shared" si="3"/>
        <v>-3.549874307045612</v>
      </c>
      <c r="Q41" s="73">
        <f t="shared" si="8"/>
        <v>0.7574896179330759</v>
      </c>
      <c r="R41" s="73">
        <f t="shared" si="9"/>
        <v>0</v>
      </c>
      <c r="S41" s="71">
        <f t="shared" si="4"/>
        <v>33.726999999999997</v>
      </c>
      <c r="T41" s="71">
        <f t="shared" si="5"/>
        <v>0</v>
      </c>
      <c r="U41" s="71">
        <f t="shared" si="10"/>
        <v>33.68</v>
      </c>
      <c r="V41" s="71">
        <f t="shared" si="6"/>
        <v>33.69</v>
      </c>
      <c r="W41" s="71">
        <f t="shared" si="7"/>
        <v>33.69</v>
      </c>
    </row>
    <row r="42" spans="1:23" hidden="1">
      <c r="A42" s="63">
        <f t="shared" si="11"/>
        <v>36928</v>
      </c>
      <c r="B42" s="65" t="str">
        <f>INDEX('Master Data'!$A$2:$B$8,MATCH(WEEKDAY('ARG Gas Firm'!A42,3),'Master Data'!$A$2:$A$8,0),2)</f>
        <v>T</v>
      </c>
      <c r="D42" s="73">
        <v>-3538450.0369902914</v>
      </c>
      <c r="E42" s="73">
        <v>757594.57489029865</v>
      </c>
      <c r="F42" s="73">
        <v>0</v>
      </c>
      <c r="G42" s="73">
        <v>33680</v>
      </c>
      <c r="I42" s="73">
        <f t="shared" si="14"/>
        <v>33680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33690</v>
      </c>
      <c r="N42" s="73">
        <f>SUM(J$6:J42)</f>
        <v>33690</v>
      </c>
      <c r="P42" s="73">
        <f t="shared" si="3"/>
        <v>-3.5384500369902914</v>
      </c>
      <c r="Q42" s="73">
        <f t="shared" si="8"/>
        <v>0.75759457489029869</v>
      </c>
      <c r="R42" s="73">
        <f t="shared" si="9"/>
        <v>0</v>
      </c>
      <c r="S42" s="71">
        <f t="shared" si="4"/>
        <v>0</v>
      </c>
      <c r="T42" s="71">
        <f t="shared" si="5"/>
        <v>0</v>
      </c>
      <c r="U42" s="71">
        <f t="shared" si="10"/>
        <v>33.68</v>
      </c>
      <c r="V42" s="71">
        <f t="shared" si="6"/>
        <v>33.69</v>
      </c>
      <c r="W42" s="71">
        <f t="shared" si="7"/>
        <v>33.69</v>
      </c>
    </row>
    <row r="43" spans="1:23" hidden="1">
      <c r="A43" s="63">
        <f t="shared" si="11"/>
        <v>36929</v>
      </c>
      <c r="B43" s="65" t="str">
        <f>INDEX('Master Data'!$A$2:$B$8,MATCH(WEEKDAY('ARG Gas Firm'!A43,3),'Master Data'!$A$2:$A$8,0),2)</f>
        <v>W</v>
      </c>
      <c r="D43" s="73">
        <v>-3547895.7782464763</v>
      </c>
      <c r="E43" s="73">
        <v>757693.34294350166</v>
      </c>
      <c r="F43" s="73">
        <v>0</v>
      </c>
      <c r="G43" s="73">
        <v>33680</v>
      </c>
      <c r="I43" s="73">
        <f t="shared" si="14"/>
        <v>33680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33690</v>
      </c>
      <c r="N43" s="73">
        <f>SUM(J$6:J43)</f>
        <v>33690</v>
      </c>
      <c r="P43" s="73">
        <f t="shared" si="3"/>
        <v>-3.5478957782464762</v>
      </c>
      <c r="Q43" s="73">
        <f t="shared" si="8"/>
        <v>0.75769334294350166</v>
      </c>
      <c r="R43" s="73">
        <f t="shared" si="9"/>
        <v>0</v>
      </c>
      <c r="S43" s="71">
        <f t="shared" si="4"/>
        <v>0</v>
      </c>
      <c r="T43" s="71">
        <f t="shared" si="5"/>
        <v>0</v>
      </c>
      <c r="U43" s="71">
        <f t="shared" si="10"/>
        <v>33.68</v>
      </c>
      <c r="V43" s="71">
        <f t="shared" si="6"/>
        <v>33.69</v>
      </c>
      <c r="W43" s="71">
        <f t="shared" si="7"/>
        <v>33.69</v>
      </c>
    </row>
    <row r="44" spans="1:23" hidden="1">
      <c r="A44" s="63">
        <f t="shared" si="11"/>
        <v>36930</v>
      </c>
      <c r="B44" s="65" t="str">
        <f>INDEX('Master Data'!$A$2:$B$8,MATCH(WEEKDAY('ARG Gas Firm'!A44,3),'Master Data'!$A$2:$A$8,0),2)</f>
        <v>Th</v>
      </c>
      <c r="D44" s="73">
        <v>-3548105.9081461313</v>
      </c>
      <c r="E44" s="73">
        <v>757785.13716263848</v>
      </c>
      <c r="F44" s="73">
        <v>0</v>
      </c>
      <c r="G44" s="73">
        <v>33680</v>
      </c>
      <c r="I44" s="73">
        <f t="shared" si="14"/>
        <v>33680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33690</v>
      </c>
      <c r="N44" s="73">
        <f>SUM(J$6:J44)</f>
        <v>33690</v>
      </c>
      <c r="P44" s="73">
        <f t="shared" si="3"/>
        <v>-3.5481059081461312</v>
      </c>
      <c r="Q44" s="73">
        <f t="shared" si="8"/>
        <v>0.75778513716263851</v>
      </c>
      <c r="R44" s="73">
        <f t="shared" si="9"/>
        <v>0</v>
      </c>
      <c r="S44" s="71">
        <f t="shared" si="4"/>
        <v>0</v>
      </c>
      <c r="T44" s="71">
        <f t="shared" si="5"/>
        <v>0</v>
      </c>
      <c r="U44" s="71">
        <f t="shared" si="10"/>
        <v>33.68</v>
      </c>
      <c r="V44" s="71">
        <f t="shared" si="6"/>
        <v>33.69</v>
      </c>
      <c r="W44" s="71">
        <f t="shared" si="7"/>
        <v>33.69</v>
      </c>
    </row>
    <row r="45" spans="1:23" hidden="1">
      <c r="A45" s="63">
        <f t="shared" si="11"/>
        <v>36931</v>
      </c>
      <c r="B45" s="65" t="str">
        <f>INDEX('Master Data'!$A$2:$B$8,MATCH(WEEKDAY('ARG Gas Firm'!A45,3),'Master Data'!$A$2:$A$8,0),2)</f>
        <v>F</v>
      </c>
      <c r="D45" s="73">
        <v>-3562848.6452061734</v>
      </c>
      <c r="E45" s="73">
        <v>757875.53596985585</v>
      </c>
      <c r="F45" s="73">
        <v>0</v>
      </c>
      <c r="G45" s="73">
        <v>33682</v>
      </c>
      <c r="I45" s="73">
        <f t="shared" si="14"/>
        <v>33682</v>
      </c>
      <c r="J45" s="73">
        <f t="shared" si="13"/>
        <v>2</v>
      </c>
      <c r="K45" s="73">
        <f t="shared" si="1"/>
        <v>0</v>
      </c>
      <c r="L45" s="73">
        <f t="shared" si="2"/>
        <v>0</v>
      </c>
      <c r="M45" s="73">
        <f>SUM(J$6:J45)</f>
        <v>33692</v>
      </c>
      <c r="N45" s="73">
        <f>SUM(J$6:J45)</f>
        <v>33692</v>
      </c>
      <c r="P45" s="73">
        <f t="shared" si="3"/>
        <v>-3.5628486452061736</v>
      </c>
      <c r="Q45" s="73">
        <f t="shared" si="8"/>
        <v>0.7578755359698558</v>
      </c>
      <c r="R45" s="73">
        <f t="shared" si="9"/>
        <v>0</v>
      </c>
      <c r="S45" s="71">
        <f t="shared" si="4"/>
        <v>2E-3</v>
      </c>
      <c r="T45" s="71">
        <f t="shared" si="5"/>
        <v>0</v>
      </c>
      <c r="U45" s="71">
        <f t="shared" si="10"/>
        <v>33.682000000000002</v>
      </c>
      <c r="V45" s="71">
        <f t="shared" si="6"/>
        <v>33.692</v>
      </c>
      <c r="W45" s="71">
        <f t="shared" si="7"/>
        <v>33.692</v>
      </c>
    </row>
    <row r="46" spans="1:23" hidden="1">
      <c r="A46" s="63">
        <f t="shared" si="11"/>
        <v>36932</v>
      </c>
      <c r="B46" s="65" t="str">
        <f>INDEX('Master Data'!$A$2:$B$8,MATCH(WEEKDAY('ARG Gas Firm'!A46,3),'Master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33682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33692</v>
      </c>
      <c r="N46" s="73">
        <f>SUM(J$6:J46)</f>
        <v>33692</v>
      </c>
      <c r="P46" s="73">
        <f t="shared" si="3"/>
        <v>0</v>
      </c>
      <c r="Q46" s="73">
        <f t="shared" si="8"/>
        <v>0</v>
      </c>
      <c r="R46" s="73">
        <f t="shared" si="9"/>
        <v>0</v>
      </c>
      <c r="S46" s="71">
        <f t="shared" si="4"/>
        <v>0</v>
      </c>
      <c r="T46" s="71">
        <f t="shared" si="5"/>
        <v>0</v>
      </c>
      <c r="U46" s="71">
        <f t="shared" si="10"/>
        <v>33.682000000000002</v>
      </c>
      <c r="V46" s="71">
        <f t="shared" si="6"/>
        <v>33.692</v>
      </c>
      <c r="W46" s="71">
        <f t="shared" si="7"/>
        <v>33.692</v>
      </c>
    </row>
    <row r="47" spans="1:23" hidden="1">
      <c r="A47" s="63">
        <f t="shared" si="11"/>
        <v>36933</v>
      </c>
      <c r="B47" s="65" t="str">
        <f>INDEX('Master Data'!$A$2:$B$8,MATCH(WEEKDAY('ARG Gas Firm'!A47,3),'Master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33682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33692</v>
      </c>
      <c r="N47" s="73">
        <f>SUM(J$6:J47)</f>
        <v>33692</v>
      </c>
      <c r="P47" s="73">
        <f t="shared" si="3"/>
        <v>0</v>
      </c>
      <c r="Q47" s="73">
        <f t="shared" si="8"/>
        <v>0</v>
      </c>
      <c r="R47" s="73">
        <f t="shared" si="9"/>
        <v>0</v>
      </c>
      <c r="S47" s="71">
        <f t="shared" si="4"/>
        <v>0</v>
      </c>
      <c r="T47" s="71">
        <f t="shared" si="5"/>
        <v>0</v>
      </c>
      <c r="U47" s="71">
        <f t="shared" si="10"/>
        <v>33.682000000000002</v>
      </c>
      <c r="V47" s="71">
        <f t="shared" si="6"/>
        <v>33.692</v>
      </c>
      <c r="W47" s="71">
        <f t="shared" si="7"/>
        <v>33.692</v>
      </c>
    </row>
    <row r="48" spans="1:23" hidden="1">
      <c r="A48" s="63">
        <f t="shared" si="11"/>
        <v>36934</v>
      </c>
      <c r="B48" s="65" t="str">
        <f>INDEX('Master Data'!$A$2:$B$8,MATCH(WEEKDAY('ARG Gas Firm'!A48,3),'Master Data'!$A$2:$A$8,0),2)</f>
        <v>M</v>
      </c>
      <c r="D48" s="73">
        <v>-3562022.9514361718</v>
      </c>
      <c r="E48" s="73">
        <v>758192.98715322756</v>
      </c>
      <c r="F48" s="73">
        <v>0</v>
      </c>
      <c r="G48" s="73">
        <v>33634</v>
      </c>
      <c r="I48" s="73">
        <f t="shared" si="14"/>
        <v>33634</v>
      </c>
      <c r="J48" s="73">
        <f t="shared" si="13"/>
        <v>-48</v>
      </c>
      <c r="K48" s="73">
        <f t="shared" si="1"/>
        <v>0</v>
      </c>
      <c r="L48" s="73">
        <f t="shared" si="2"/>
        <v>0</v>
      </c>
      <c r="M48" s="73">
        <f>SUM(J$6:J48)</f>
        <v>33644</v>
      </c>
      <c r="N48" s="73">
        <f>SUM(J$6:J48)</f>
        <v>33644</v>
      </c>
      <c r="P48" s="73">
        <f t="shared" si="3"/>
        <v>-3.5620229514361719</v>
      </c>
      <c r="Q48" s="73">
        <f t="shared" si="8"/>
        <v>0.75819298715322758</v>
      </c>
      <c r="R48" s="73">
        <f t="shared" si="9"/>
        <v>0</v>
      </c>
      <c r="S48" s="71">
        <f t="shared" si="4"/>
        <v>-4.8000000000000001E-2</v>
      </c>
      <c r="T48" s="71">
        <f t="shared" si="5"/>
        <v>0</v>
      </c>
      <c r="U48" s="71">
        <f t="shared" si="10"/>
        <v>33.634</v>
      </c>
      <c r="V48" s="71">
        <f t="shared" si="6"/>
        <v>33.643999999999998</v>
      </c>
      <c r="W48" s="71">
        <f t="shared" si="7"/>
        <v>33.643999999999998</v>
      </c>
    </row>
    <row r="49" spans="1:23" hidden="1">
      <c r="A49" s="63">
        <f t="shared" si="11"/>
        <v>36935</v>
      </c>
      <c r="B49" s="65" t="str">
        <f>INDEX('Master Data'!$A$2:$B$8,MATCH(WEEKDAY('ARG Gas Firm'!A49,3),'Master Data'!$A$2:$A$8,0),2)</f>
        <v>T</v>
      </c>
      <c r="D49" s="73">
        <v>-3557126.7342995177</v>
      </c>
      <c r="E49" s="73">
        <v>758290.66028203105</v>
      </c>
      <c r="F49" s="73">
        <v>0</v>
      </c>
      <c r="G49" s="73">
        <v>57222</v>
      </c>
      <c r="I49" s="73">
        <f t="shared" si="14"/>
        <v>57222</v>
      </c>
      <c r="J49" s="73">
        <f t="shared" si="13"/>
        <v>23588</v>
      </c>
      <c r="K49" s="73">
        <f t="shared" si="1"/>
        <v>0</v>
      </c>
      <c r="L49" s="73">
        <f t="shared" si="2"/>
        <v>0</v>
      </c>
      <c r="M49" s="73">
        <f>SUM(J$6:J49)</f>
        <v>57232</v>
      </c>
      <c r="N49" s="73">
        <f>SUM(J$6:J49)</f>
        <v>57232</v>
      </c>
      <c r="P49" s="73">
        <f t="shared" si="3"/>
        <v>-3.5571267342995179</v>
      </c>
      <c r="Q49" s="73">
        <f t="shared" si="8"/>
        <v>0.75829066028203107</v>
      </c>
      <c r="R49" s="73">
        <f t="shared" si="9"/>
        <v>0</v>
      </c>
      <c r="S49" s="71">
        <f t="shared" si="4"/>
        <v>23.588000000000001</v>
      </c>
      <c r="T49" s="71">
        <f t="shared" si="5"/>
        <v>0</v>
      </c>
      <c r="U49" s="71">
        <f t="shared" si="10"/>
        <v>57.222000000000001</v>
      </c>
      <c r="V49" s="71">
        <f t="shared" si="6"/>
        <v>57.231999999999999</v>
      </c>
      <c r="W49" s="71">
        <f t="shared" si="7"/>
        <v>57.231999999999999</v>
      </c>
    </row>
    <row r="50" spans="1:23" hidden="1">
      <c r="A50" s="63">
        <f t="shared" si="11"/>
        <v>36936</v>
      </c>
      <c r="B50" s="65" t="str">
        <f>INDEX('Master Data'!$A$2:$B$8,MATCH(WEEKDAY('ARG Gas Firm'!A50,3),'Master Data'!$A$2:$A$8,0),2)</f>
        <v>W</v>
      </c>
      <c r="D50" s="73">
        <v>-3534482.1137683</v>
      </c>
      <c r="E50" s="73">
        <v>758390.88958640117</v>
      </c>
      <c r="F50" s="73">
        <v>0</v>
      </c>
      <c r="G50" s="73">
        <v>56866</v>
      </c>
      <c r="I50" s="73">
        <f t="shared" si="14"/>
        <v>56866</v>
      </c>
      <c r="J50" s="73">
        <f t="shared" si="13"/>
        <v>-356</v>
      </c>
      <c r="K50" s="73">
        <f t="shared" si="1"/>
        <v>0</v>
      </c>
      <c r="L50" s="73">
        <f t="shared" si="2"/>
        <v>0</v>
      </c>
      <c r="M50" s="73">
        <f>SUM(J$6:J50)</f>
        <v>56876</v>
      </c>
      <c r="N50" s="73">
        <f>SUM(J$6:J50)</f>
        <v>56876</v>
      </c>
      <c r="P50" s="73">
        <f t="shared" si="3"/>
        <v>-3.5344821137683002</v>
      </c>
      <c r="Q50" s="73">
        <f t="shared" si="8"/>
        <v>0.75839088958640122</v>
      </c>
      <c r="R50" s="73">
        <f t="shared" si="9"/>
        <v>0</v>
      </c>
      <c r="S50" s="71">
        <f t="shared" si="4"/>
        <v>-0.35599999999999998</v>
      </c>
      <c r="T50" s="71">
        <f t="shared" si="5"/>
        <v>0</v>
      </c>
      <c r="U50" s="71">
        <f t="shared" si="10"/>
        <v>56.866</v>
      </c>
      <c r="V50" s="71">
        <f t="shared" si="6"/>
        <v>56.875999999999998</v>
      </c>
      <c r="W50" s="71">
        <f t="shared" si="7"/>
        <v>56.875999999999998</v>
      </c>
    </row>
    <row r="51" spans="1:23" hidden="1">
      <c r="A51" s="63">
        <f t="shared" si="11"/>
        <v>36937</v>
      </c>
      <c r="B51" s="65" t="str">
        <f>INDEX('Master Data'!$A$2:$B$8,MATCH(WEEKDAY('ARG Gas Firm'!A51,3),'Master Data'!$A$2:$A$8,0),2)</f>
        <v>Th</v>
      </c>
      <c r="D51" s="73">
        <v>-3965283.7693596561</v>
      </c>
      <c r="E51" s="73">
        <v>1115935.1272166311</v>
      </c>
      <c r="F51" s="73">
        <v>0</v>
      </c>
      <c r="G51" s="73">
        <v>145651</v>
      </c>
      <c r="I51" s="73">
        <f t="shared" si="14"/>
        <v>145651</v>
      </c>
      <c r="J51" s="73">
        <f t="shared" si="13"/>
        <v>88785</v>
      </c>
      <c r="K51" s="73">
        <f t="shared" si="1"/>
        <v>0</v>
      </c>
      <c r="L51" s="73">
        <f t="shared" si="2"/>
        <v>0</v>
      </c>
      <c r="M51" s="73">
        <f>SUM(J$6:J51)</f>
        <v>145661</v>
      </c>
      <c r="N51" s="73">
        <f>SUM(J$6:J51)</f>
        <v>145661</v>
      </c>
      <c r="P51" s="73">
        <f t="shared" si="3"/>
        <v>-3.9652837693596563</v>
      </c>
      <c r="Q51" s="73">
        <f t="shared" si="8"/>
        <v>1.1159351272166311</v>
      </c>
      <c r="R51" s="73">
        <f t="shared" si="9"/>
        <v>0</v>
      </c>
      <c r="S51" s="71">
        <f t="shared" si="4"/>
        <v>88.784999999999997</v>
      </c>
      <c r="T51" s="71">
        <f t="shared" si="5"/>
        <v>0</v>
      </c>
      <c r="U51" s="71">
        <f t="shared" si="10"/>
        <v>145.65100000000001</v>
      </c>
      <c r="V51" s="71">
        <f t="shared" si="6"/>
        <v>145.661</v>
      </c>
      <c r="W51" s="71">
        <f t="shared" si="7"/>
        <v>145.661</v>
      </c>
    </row>
    <row r="52" spans="1:23" hidden="1">
      <c r="A52" s="63">
        <f t="shared" si="11"/>
        <v>36938</v>
      </c>
      <c r="B52" s="65" t="str">
        <f>INDEX('Master Data'!$A$2:$B$8,MATCH(WEEKDAY('ARG Gas Firm'!A52,3),'Master Data'!$A$2:$A$8,0),2)</f>
        <v>F</v>
      </c>
      <c r="D52" s="73">
        <v>-3991169.1825267663</v>
      </c>
      <c r="E52" s="73">
        <v>1116222.5270830335</v>
      </c>
      <c r="F52" s="73">
        <v>0</v>
      </c>
      <c r="G52" s="73">
        <v>145652</v>
      </c>
      <c r="I52" s="73">
        <f t="shared" si="14"/>
        <v>145652</v>
      </c>
      <c r="J52" s="73">
        <f t="shared" si="13"/>
        <v>1</v>
      </c>
      <c r="K52" s="73">
        <f t="shared" si="1"/>
        <v>0</v>
      </c>
      <c r="L52" s="73">
        <f t="shared" si="2"/>
        <v>0</v>
      </c>
      <c r="M52" s="73">
        <f>SUM(J$6:J52)</f>
        <v>145662</v>
      </c>
      <c r="N52" s="73">
        <f>SUM(J$6:J52)</f>
        <v>145662</v>
      </c>
      <c r="P52" s="73">
        <f t="shared" si="3"/>
        <v>-3.9911691825267663</v>
      </c>
      <c r="Q52" s="73">
        <f t="shared" si="8"/>
        <v>1.1162225270830335</v>
      </c>
      <c r="R52" s="73">
        <f t="shared" si="9"/>
        <v>0</v>
      </c>
      <c r="S52" s="71">
        <f t="shared" si="4"/>
        <v>1E-3</v>
      </c>
      <c r="T52" s="71">
        <f t="shared" si="5"/>
        <v>0</v>
      </c>
      <c r="U52" s="71">
        <f t="shared" si="10"/>
        <v>145.65199999999999</v>
      </c>
      <c r="V52" s="71">
        <f t="shared" si="6"/>
        <v>145.66200000000001</v>
      </c>
      <c r="W52" s="71">
        <f t="shared" si="7"/>
        <v>145.66200000000001</v>
      </c>
    </row>
    <row r="53" spans="1:23" hidden="1">
      <c r="A53" s="63">
        <f t="shared" si="11"/>
        <v>36939</v>
      </c>
      <c r="B53" s="65" t="str">
        <f>INDEX('Master Data'!$A$2:$B$8,MATCH(WEEKDAY('ARG Gas Firm'!A53,3),'Master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145652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145662</v>
      </c>
      <c r="N53" s="73">
        <f>SUM(J$6:J53)</f>
        <v>145662</v>
      </c>
      <c r="P53" s="73">
        <f t="shared" si="3"/>
        <v>0</v>
      </c>
      <c r="Q53" s="73">
        <f t="shared" si="8"/>
        <v>0</v>
      </c>
      <c r="R53" s="73">
        <f t="shared" si="9"/>
        <v>0</v>
      </c>
      <c r="S53" s="71">
        <f t="shared" si="4"/>
        <v>0</v>
      </c>
      <c r="T53" s="71">
        <f t="shared" si="5"/>
        <v>0</v>
      </c>
      <c r="U53" s="71">
        <f t="shared" si="10"/>
        <v>145.65199999999999</v>
      </c>
      <c r="V53" s="71">
        <f t="shared" si="6"/>
        <v>145.66200000000001</v>
      </c>
      <c r="W53" s="71">
        <f t="shared" si="7"/>
        <v>145.66200000000001</v>
      </c>
    </row>
    <row r="54" spans="1:23" hidden="1">
      <c r="A54" s="63">
        <f t="shared" si="11"/>
        <v>36940</v>
      </c>
      <c r="B54" s="65" t="str">
        <f>INDEX('Master Data'!$A$2:$B$8,MATCH(WEEKDAY('ARG Gas Firm'!A54,3),'Master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145652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145662</v>
      </c>
      <c r="N54" s="73">
        <f>SUM(J$6:J54)</f>
        <v>145662</v>
      </c>
      <c r="P54" s="73">
        <f t="shared" si="3"/>
        <v>0</v>
      </c>
      <c r="Q54" s="73">
        <f t="shared" si="8"/>
        <v>0</v>
      </c>
      <c r="R54" s="73">
        <f t="shared" si="9"/>
        <v>0</v>
      </c>
      <c r="S54" s="71">
        <f t="shared" si="4"/>
        <v>0</v>
      </c>
      <c r="T54" s="71">
        <f t="shared" si="5"/>
        <v>0</v>
      </c>
      <c r="U54" s="71">
        <f t="shared" si="10"/>
        <v>145.65199999999999</v>
      </c>
      <c r="V54" s="71">
        <f t="shared" si="6"/>
        <v>145.66200000000001</v>
      </c>
      <c r="W54" s="71">
        <f t="shared" si="7"/>
        <v>145.66200000000001</v>
      </c>
    </row>
    <row r="55" spans="1:23" hidden="1">
      <c r="A55" s="63">
        <f t="shared" si="11"/>
        <v>36941</v>
      </c>
      <c r="B55" s="65" t="str">
        <f>INDEX('Master Data'!$A$2:$B$8,MATCH(WEEKDAY('ARG Gas Firm'!A55,3),'Master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145652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145662</v>
      </c>
      <c r="N55" s="73">
        <f>SUM(J$6:J55)</f>
        <v>145662</v>
      </c>
      <c r="P55" s="73">
        <f t="shared" si="3"/>
        <v>0</v>
      </c>
      <c r="Q55" s="73">
        <f t="shared" si="8"/>
        <v>0</v>
      </c>
      <c r="R55" s="73">
        <f t="shared" si="9"/>
        <v>0</v>
      </c>
      <c r="S55" s="71">
        <f t="shared" si="4"/>
        <v>0</v>
      </c>
      <c r="T55" s="71">
        <f t="shared" si="5"/>
        <v>0</v>
      </c>
      <c r="U55" s="71">
        <f t="shared" si="10"/>
        <v>145.65199999999999</v>
      </c>
      <c r="V55" s="71">
        <f t="shared" si="6"/>
        <v>145.66200000000001</v>
      </c>
      <c r="W55" s="71">
        <f t="shared" si="7"/>
        <v>145.66200000000001</v>
      </c>
    </row>
    <row r="56" spans="1:23" hidden="1">
      <c r="A56" s="63">
        <f t="shared" si="11"/>
        <v>36942</v>
      </c>
      <c r="B56" s="65" t="str">
        <f>INDEX('Master Data'!$A$2:$B$8,MATCH(WEEKDAY('ARG Gas Firm'!A56,3),'Master Data'!$A$2:$A$8,0),2)</f>
        <v>T</v>
      </c>
      <c r="D56" s="73">
        <v>-3995213.7808889044</v>
      </c>
      <c r="E56" s="73">
        <v>1116881.6393788084</v>
      </c>
      <c r="F56" s="73">
        <v>0</v>
      </c>
      <c r="G56" s="73">
        <v>145653</v>
      </c>
      <c r="I56" s="73">
        <f t="shared" si="14"/>
        <v>145653</v>
      </c>
      <c r="J56" s="73">
        <f t="shared" si="13"/>
        <v>1</v>
      </c>
      <c r="K56" s="73">
        <f t="shared" si="1"/>
        <v>0</v>
      </c>
      <c r="L56" s="73">
        <f t="shared" si="2"/>
        <v>0</v>
      </c>
      <c r="M56" s="73">
        <f>SUM(J$6:J56)</f>
        <v>145663</v>
      </c>
      <c r="N56" s="73">
        <f>SUM(J$6:J56)</f>
        <v>145663</v>
      </c>
      <c r="P56" s="73">
        <f t="shared" si="3"/>
        <v>-3.9952137808889043</v>
      </c>
      <c r="Q56" s="73">
        <f t="shared" si="8"/>
        <v>1.1168816393788084</v>
      </c>
      <c r="R56" s="73">
        <f t="shared" si="9"/>
        <v>0</v>
      </c>
      <c r="S56" s="71">
        <f t="shared" si="4"/>
        <v>1E-3</v>
      </c>
      <c r="T56" s="71">
        <f t="shared" si="5"/>
        <v>0</v>
      </c>
      <c r="U56" s="71">
        <f t="shared" si="10"/>
        <v>145.65299999999999</v>
      </c>
      <c r="V56" s="71">
        <f t="shared" si="6"/>
        <v>145.66300000000001</v>
      </c>
      <c r="W56" s="71">
        <f t="shared" si="7"/>
        <v>145.66300000000001</v>
      </c>
    </row>
    <row r="57" spans="1:23" hidden="1">
      <c r="A57" s="63">
        <f t="shared" si="11"/>
        <v>36943</v>
      </c>
      <c r="B57" s="65" t="str">
        <f>INDEX('Master Data'!$A$2:$B$8,MATCH(WEEKDAY('ARG Gas Firm'!A57,3),'Master Data'!$A$2:$A$8,0),2)</f>
        <v>W</v>
      </c>
      <c r="D57" s="73">
        <v>-3990984.592970259</v>
      </c>
      <c r="E57" s="73">
        <v>1117095.0263984383</v>
      </c>
      <c r="F57" s="73">
        <v>0</v>
      </c>
      <c r="G57" s="73">
        <v>145653</v>
      </c>
      <c r="I57" s="73">
        <f t="shared" si="14"/>
        <v>145653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145663</v>
      </c>
      <c r="N57" s="73">
        <f>SUM(J$6:J57)</f>
        <v>145663</v>
      </c>
      <c r="P57" s="73">
        <f t="shared" si="3"/>
        <v>-3.9909845929702592</v>
      </c>
      <c r="Q57" s="73">
        <f t="shared" si="8"/>
        <v>1.1170950263984383</v>
      </c>
      <c r="R57" s="73">
        <f t="shared" si="9"/>
        <v>0</v>
      </c>
      <c r="S57" s="71">
        <f t="shared" si="4"/>
        <v>0</v>
      </c>
      <c r="T57" s="71">
        <f t="shared" si="5"/>
        <v>0</v>
      </c>
      <c r="U57" s="71">
        <f t="shared" si="10"/>
        <v>145.65299999999999</v>
      </c>
      <c r="V57" s="71">
        <f t="shared" si="6"/>
        <v>145.66300000000001</v>
      </c>
      <c r="W57" s="71">
        <f t="shared" si="7"/>
        <v>145.66300000000001</v>
      </c>
    </row>
    <row r="58" spans="1:23" hidden="1">
      <c r="A58" s="63">
        <f t="shared" si="11"/>
        <v>36944</v>
      </c>
      <c r="B58" s="65" t="str">
        <f>INDEX('Master Data'!$A$2:$B$8,MATCH(WEEKDAY('ARG Gas Firm'!A58,3),'Master Data'!$A$2:$A$8,0),2)</f>
        <v>Th</v>
      </c>
      <c r="D58" s="73">
        <v>-3982792.5219568708</v>
      </c>
      <c r="E58" s="73">
        <v>1117317.893243727</v>
      </c>
      <c r="F58" s="73">
        <v>0</v>
      </c>
      <c r="G58" s="73">
        <v>145653</v>
      </c>
      <c r="I58" s="73">
        <f t="shared" si="14"/>
        <v>145653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145663</v>
      </c>
      <c r="N58" s="73">
        <f>SUM(J$6:J58)</f>
        <v>145663</v>
      </c>
      <c r="P58" s="73">
        <f t="shared" si="3"/>
        <v>-3.9827925219568709</v>
      </c>
      <c r="Q58" s="73">
        <f t="shared" si="8"/>
        <v>1.1173178932437271</v>
      </c>
      <c r="R58" s="73">
        <f t="shared" si="9"/>
        <v>0</v>
      </c>
      <c r="S58" s="71">
        <f t="shared" si="4"/>
        <v>0</v>
      </c>
      <c r="T58" s="71">
        <f t="shared" si="5"/>
        <v>0</v>
      </c>
      <c r="U58" s="71">
        <f t="shared" si="10"/>
        <v>145.65299999999999</v>
      </c>
      <c r="V58" s="71">
        <f t="shared" si="6"/>
        <v>145.66300000000001</v>
      </c>
      <c r="W58" s="71">
        <f t="shared" si="7"/>
        <v>145.66300000000001</v>
      </c>
    </row>
    <row r="59" spans="1:23" hidden="1">
      <c r="A59" s="63">
        <f t="shared" si="11"/>
        <v>36945</v>
      </c>
      <c r="B59" s="65" t="str">
        <f>INDEX('Master Data'!$A$2:$B$8,MATCH(WEEKDAY('ARG Gas Firm'!A59,3),'Master Data'!$A$2:$A$8,0),2)</f>
        <v>F</v>
      </c>
      <c r="D59" s="73">
        <v>-3994771.859002891</v>
      </c>
      <c r="E59" s="73">
        <v>1117650.9010196964</v>
      </c>
      <c r="F59" s="73">
        <v>0</v>
      </c>
      <c r="G59" s="73">
        <v>145654</v>
      </c>
      <c r="I59" s="73">
        <f t="shared" si="14"/>
        <v>145654</v>
      </c>
      <c r="J59" s="73">
        <f t="shared" si="13"/>
        <v>1</v>
      </c>
      <c r="K59" s="73">
        <f t="shared" si="1"/>
        <v>0</v>
      </c>
      <c r="L59" s="73">
        <f t="shared" si="2"/>
        <v>0</v>
      </c>
      <c r="M59" s="73">
        <f>SUM(J$6:J59)</f>
        <v>145664</v>
      </c>
      <c r="N59" s="73">
        <f>SUM(J$6:J59)</f>
        <v>145664</v>
      </c>
      <c r="P59" s="73">
        <f t="shared" si="3"/>
        <v>-3.9947718590028911</v>
      </c>
      <c r="Q59" s="73">
        <f t="shared" si="8"/>
        <v>1.1176509010196964</v>
      </c>
      <c r="R59" s="73">
        <f t="shared" si="9"/>
        <v>0</v>
      </c>
      <c r="S59" s="71">
        <f t="shared" si="4"/>
        <v>1E-3</v>
      </c>
      <c r="T59" s="71">
        <f t="shared" si="5"/>
        <v>0</v>
      </c>
      <c r="U59" s="71">
        <f t="shared" si="10"/>
        <v>145.654</v>
      </c>
      <c r="V59" s="71">
        <f t="shared" si="6"/>
        <v>145.66399999999999</v>
      </c>
      <c r="W59" s="71">
        <f t="shared" si="7"/>
        <v>145.66399999999999</v>
      </c>
    </row>
    <row r="60" spans="1:23" hidden="1">
      <c r="A60" s="63">
        <f t="shared" si="11"/>
        <v>36946</v>
      </c>
      <c r="B60" s="65" t="str">
        <f>INDEX('Master Data'!$A$2:$B$8,MATCH(WEEKDAY('ARG Gas Firm'!A60,3),'Master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145654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145664</v>
      </c>
      <c r="N60" s="73">
        <f>SUM(J$6:J60)</f>
        <v>145664</v>
      </c>
      <c r="P60" s="73">
        <f t="shared" si="3"/>
        <v>0</v>
      </c>
      <c r="Q60" s="73">
        <f t="shared" si="8"/>
        <v>0</v>
      </c>
      <c r="R60" s="73">
        <f t="shared" si="9"/>
        <v>0</v>
      </c>
      <c r="S60" s="71">
        <f t="shared" si="4"/>
        <v>0</v>
      </c>
      <c r="T60" s="71">
        <f t="shared" si="5"/>
        <v>0</v>
      </c>
      <c r="U60" s="71">
        <f t="shared" si="10"/>
        <v>145.654</v>
      </c>
      <c r="V60" s="71">
        <f t="shared" si="6"/>
        <v>145.66399999999999</v>
      </c>
      <c r="W60" s="71">
        <f t="shared" si="7"/>
        <v>145.66399999999999</v>
      </c>
    </row>
    <row r="61" spans="1:23" hidden="1">
      <c r="A61" s="63">
        <f t="shared" si="11"/>
        <v>36947</v>
      </c>
      <c r="B61" s="65" t="str">
        <f>INDEX('Master Data'!$A$2:$B$8,MATCH(WEEKDAY('ARG Gas Firm'!A61,3),'Master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145654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145664</v>
      </c>
      <c r="N61" s="73">
        <f>SUM(J$6:J61)</f>
        <v>145664</v>
      </c>
      <c r="P61" s="73">
        <f t="shared" si="3"/>
        <v>0</v>
      </c>
      <c r="Q61" s="73">
        <f t="shared" si="8"/>
        <v>0</v>
      </c>
      <c r="R61" s="73">
        <f t="shared" si="9"/>
        <v>0</v>
      </c>
      <c r="S61" s="71">
        <f t="shared" si="4"/>
        <v>0</v>
      </c>
      <c r="T61" s="71">
        <f t="shared" si="5"/>
        <v>0</v>
      </c>
      <c r="U61" s="71">
        <f t="shared" si="10"/>
        <v>145.654</v>
      </c>
      <c r="V61" s="71">
        <f t="shared" si="6"/>
        <v>145.66399999999999</v>
      </c>
      <c r="W61" s="71">
        <f t="shared" si="7"/>
        <v>145.66399999999999</v>
      </c>
    </row>
    <row r="62" spans="1:23" hidden="1">
      <c r="A62" s="63">
        <f t="shared" si="11"/>
        <v>36948</v>
      </c>
      <c r="B62" s="65" t="str">
        <f>INDEX('Master Data'!$A$2:$B$8,MATCH(WEEKDAY('ARG Gas Firm'!A62,3),'Master Data'!$A$2:$A$8,0),2)</f>
        <v>M</v>
      </c>
      <c r="D62" s="73">
        <v>-4008935.3810741669</v>
      </c>
      <c r="E62" s="73">
        <v>1118299.7671342581</v>
      </c>
      <c r="F62" s="73">
        <v>0</v>
      </c>
      <c r="G62" s="73">
        <v>145655</v>
      </c>
      <c r="I62" s="73">
        <f t="shared" si="14"/>
        <v>145655</v>
      </c>
      <c r="J62" s="73">
        <f t="shared" si="13"/>
        <v>1</v>
      </c>
      <c r="K62" s="73">
        <f t="shared" si="1"/>
        <v>0</v>
      </c>
      <c r="L62" s="73">
        <f t="shared" si="2"/>
        <v>0</v>
      </c>
      <c r="M62" s="73">
        <f>SUM(J$6:J62)</f>
        <v>145665</v>
      </c>
      <c r="N62" s="73">
        <f>SUM(J$6:J62)</f>
        <v>145665</v>
      </c>
      <c r="P62" s="73">
        <f t="shared" si="3"/>
        <v>-4.008935381074167</v>
      </c>
      <c r="Q62" s="73">
        <f t="shared" si="8"/>
        <v>1.118299767134258</v>
      </c>
      <c r="R62" s="73">
        <f t="shared" si="9"/>
        <v>0</v>
      </c>
      <c r="S62" s="71">
        <f t="shared" si="4"/>
        <v>1E-3</v>
      </c>
      <c r="T62" s="71">
        <f t="shared" si="5"/>
        <v>0</v>
      </c>
      <c r="U62" s="71">
        <f t="shared" si="10"/>
        <v>145.655</v>
      </c>
      <c r="V62" s="71">
        <f t="shared" si="6"/>
        <v>145.66499999999999</v>
      </c>
      <c r="W62" s="71">
        <f t="shared" si="7"/>
        <v>145.66499999999999</v>
      </c>
    </row>
    <row r="63" spans="1:23" hidden="1">
      <c r="A63" s="63">
        <f t="shared" si="11"/>
        <v>36949</v>
      </c>
      <c r="B63" s="65" t="str">
        <f>INDEX('Master Data'!$A$2:$B$8,MATCH(WEEKDAY('ARG Gas Firm'!A63,3),'Master Data'!$A$2:$A$8,0),2)</f>
        <v>T</v>
      </c>
      <c r="D63" s="73">
        <v>-4033517.0212501343</v>
      </c>
      <c r="E63" s="73">
        <v>1118551.8500311852</v>
      </c>
      <c r="F63" s="73">
        <v>0</v>
      </c>
      <c r="G63" s="73">
        <v>145654</v>
      </c>
      <c r="I63" s="73">
        <f t="shared" si="14"/>
        <v>145654</v>
      </c>
      <c r="J63" s="73">
        <f t="shared" si="13"/>
        <v>-1</v>
      </c>
      <c r="K63" s="73">
        <f t="shared" si="1"/>
        <v>0</v>
      </c>
      <c r="L63" s="73">
        <f t="shared" si="2"/>
        <v>0</v>
      </c>
      <c r="M63" s="73">
        <f>SUM(J$6:J63)</f>
        <v>145664</v>
      </c>
      <c r="N63" s="73">
        <f>SUM(J$6:J63)</f>
        <v>145664</v>
      </c>
      <c r="P63" s="73">
        <f t="shared" si="3"/>
        <v>-4.0335170212501339</v>
      </c>
      <c r="Q63" s="73">
        <f t="shared" si="8"/>
        <v>1.1185518500311853</v>
      </c>
      <c r="R63" s="73">
        <f t="shared" si="9"/>
        <v>0</v>
      </c>
      <c r="S63" s="71">
        <f t="shared" si="4"/>
        <v>-1E-3</v>
      </c>
      <c r="T63" s="71">
        <f t="shared" si="5"/>
        <v>0</v>
      </c>
      <c r="U63" s="71">
        <f t="shared" si="10"/>
        <v>145.654</v>
      </c>
      <c r="V63" s="71">
        <f t="shared" si="6"/>
        <v>145.66399999999999</v>
      </c>
      <c r="W63" s="71">
        <f t="shared" si="7"/>
        <v>145.66399999999999</v>
      </c>
    </row>
    <row r="64" spans="1:23">
      <c r="A64" s="63">
        <f t="shared" si="11"/>
        <v>36950</v>
      </c>
      <c r="B64" s="65" t="str">
        <f>INDEX('Master Data'!$A$2:$B$8,MATCH(WEEKDAY('ARG Gas Firm'!A64,3),'Master Data'!$A$2:$A$8,0),2)</f>
        <v>W</v>
      </c>
      <c r="D64" s="73">
        <v>-3953668.6478375276</v>
      </c>
      <c r="E64" s="73">
        <v>1035490.7363477671</v>
      </c>
      <c r="F64" s="73">
        <v>0</v>
      </c>
      <c r="G64" s="73">
        <v>145654</v>
      </c>
      <c r="I64" s="73">
        <f t="shared" si="14"/>
        <v>145654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145664</v>
      </c>
      <c r="N64" s="73">
        <f>SUM(J$6:J64)</f>
        <v>145664</v>
      </c>
      <c r="P64" s="73">
        <f t="shared" si="3"/>
        <v>-3.9536686478375276</v>
      </c>
      <c r="Q64" s="73">
        <f t="shared" si="8"/>
        <v>1.035490736347767</v>
      </c>
      <c r="R64" s="73">
        <f t="shared" si="9"/>
        <v>0</v>
      </c>
      <c r="S64" s="71">
        <f t="shared" si="4"/>
        <v>0</v>
      </c>
      <c r="T64" s="71">
        <f t="shared" si="5"/>
        <v>0</v>
      </c>
      <c r="U64" s="71">
        <f t="shared" si="10"/>
        <v>145.654</v>
      </c>
      <c r="V64" s="71">
        <f t="shared" si="6"/>
        <v>145.66399999999999</v>
      </c>
      <c r="W64" s="71">
        <f t="shared" si="7"/>
        <v>145.66399999999999</v>
      </c>
    </row>
    <row r="65" spans="1:23" hidden="1">
      <c r="A65" s="63">
        <f t="shared" si="11"/>
        <v>36951</v>
      </c>
      <c r="B65" s="65" t="str">
        <f>INDEX('Master Data'!$A$2:$B$8,MATCH(WEEKDAY('ARG Gas Firm'!A65,3),'Master Data'!$A$2:$A$8,0),2)</f>
        <v>Th</v>
      </c>
      <c r="D65" s="73">
        <v>-3961512.2442547493</v>
      </c>
      <c r="E65" s="73">
        <v>1035560.6908913762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145664</v>
      </c>
      <c r="N65" s="73">
        <f>SUM(J$6:J65)</f>
        <v>145664</v>
      </c>
      <c r="P65" s="73">
        <f t="shared" si="3"/>
        <v>-3.9615122442547492</v>
      </c>
      <c r="Q65" s="73">
        <f t="shared" si="8"/>
        <v>1.0355606908913761</v>
      </c>
      <c r="R65" s="73">
        <f t="shared" si="9"/>
        <v>0</v>
      </c>
      <c r="S65" s="71">
        <f t="shared" si="4"/>
        <v>0</v>
      </c>
      <c r="T65" s="71">
        <f t="shared" si="5"/>
        <v>0</v>
      </c>
      <c r="U65" s="71">
        <f t="shared" si="10"/>
        <v>0</v>
      </c>
      <c r="V65" s="71">
        <f t="shared" si="6"/>
        <v>145.66399999999999</v>
      </c>
      <c r="W65" s="71">
        <f t="shared" si="7"/>
        <v>145.66399999999999</v>
      </c>
    </row>
    <row r="66" spans="1:23" hidden="1">
      <c r="A66" s="63">
        <f t="shared" si="11"/>
        <v>36952</v>
      </c>
      <c r="B66" s="65" t="str">
        <f>INDEX('Master Data'!$A$2:$B$8,MATCH(WEEKDAY('ARG Gas Firm'!A66,3),'Master Data'!$A$2:$A$8,0),2)</f>
        <v>F</v>
      </c>
      <c r="D66" s="73">
        <v>-3946828.806671022</v>
      </c>
      <c r="E66" s="73">
        <v>1035672.8604052952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145664</v>
      </c>
      <c r="N66" s="73">
        <f>SUM(J$6:J66)</f>
        <v>145664</v>
      </c>
      <c r="P66" s="73">
        <f t="shared" si="3"/>
        <v>-3.946828806671022</v>
      </c>
      <c r="Q66" s="73">
        <f t="shared" si="8"/>
        <v>1.0356728604052952</v>
      </c>
      <c r="R66" s="73">
        <f t="shared" si="9"/>
        <v>0</v>
      </c>
      <c r="S66" s="71">
        <f t="shared" si="4"/>
        <v>0</v>
      </c>
      <c r="T66" s="71">
        <f t="shared" si="5"/>
        <v>0</v>
      </c>
      <c r="U66" s="71">
        <f t="shared" si="10"/>
        <v>0</v>
      </c>
      <c r="V66" s="71">
        <f t="shared" si="6"/>
        <v>145.66399999999999</v>
      </c>
      <c r="W66" s="71">
        <f t="shared" si="7"/>
        <v>145.66399999999999</v>
      </c>
    </row>
    <row r="67" spans="1:23" hidden="1">
      <c r="A67" s="63">
        <f t="shared" si="11"/>
        <v>36953</v>
      </c>
      <c r="B67" s="65" t="str">
        <f>INDEX('Master Data'!$A$2:$B$8,MATCH(WEEKDAY('ARG Gas Firm'!A67,3),'Master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145664</v>
      </c>
      <c r="N67" s="73">
        <f>SUM(J$6:J67)</f>
        <v>145664</v>
      </c>
      <c r="P67" s="73">
        <f t="shared" si="3"/>
        <v>0</v>
      </c>
      <c r="Q67" s="73">
        <f t="shared" si="8"/>
        <v>0</v>
      </c>
      <c r="R67" s="73">
        <f t="shared" si="9"/>
        <v>0</v>
      </c>
      <c r="S67" s="71">
        <f t="shared" si="4"/>
        <v>0</v>
      </c>
      <c r="T67" s="71">
        <f t="shared" si="5"/>
        <v>0</v>
      </c>
      <c r="U67" s="71">
        <f t="shared" si="10"/>
        <v>0</v>
      </c>
      <c r="V67" s="71">
        <f t="shared" si="6"/>
        <v>145.66399999999999</v>
      </c>
      <c r="W67" s="71">
        <f t="shared" si="7"/>
        <v>145.66399999999999</v>
      </c>
    </row>
    <row r="68" spans="1:23" hidden="1">
      <c r="A68" s="63">
        <f t="shared" si="11"/>
        <v>36954</v>
      </c>
      <c r="B68" s="65" t="str">
        <f>INDEX('Master Data'!$A$2:$B$8,MATCH(WEEKDAY('ARG Gas Firm'!A68,3),'Master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145664</v>
      </c>
      <c r="N68" s="73">
        <f>SUM(J$6:J68)</f>
        <v>145664</v>
      </c>
      <c r="P68" s="73">
        <f t="shared" si="3"/>
        <v>0</v>
      </c>
      <c r="Q68" s="73">
        <f t="shared" si="8"/>
        <v>0</v>
      </c>
      <c r="R68" s="73">
        <f t="shared" si="9"/>
        <v>0</v>
      </c>
      <c r="S68" s="71">
        <f t="shared" si="4"/>
        <v>0</v>
      </c>
      <c r="T68" s="71">
        <f t="shared" si="5"/>
        <v>0</v>
      </c>
      <c r="U68" s="71">
        <f t="shared" si="10"/>
        <v>0</v>
      </c>
      <c r="V68" s="71">
        <f t="shared" si="6"/>
        <v>145.66399999999999</v>
      </c>
      <c r="W68" s="71">
        <f t="shared" si="7"/>
        <v>145.66399999999999</v>
      </c>
    </row>
    <row r="69" spans="1:23" hidden="1">
      <c r="A69" s="63">
        <f t="shared" si="11"/>
        <v>36955</v>
      </c>
      <c r="B69" s="65" t="str">
        <f>INDEX('Master Data'!$A$2:$B$8,MATCH(WEEKDAY('ARG Gas Firm'!A69,3),'Master Data'!$A$2:$A$8,0),2)</f>
        <v>M</v>
      </c>
      <c r="D69" s="73">
        <v>-3501021.9054409633</v>
      </c>
      <c r="E69" s="73">
        <v>588039.62430663966</v>
      </c>
      <c r="F69" s="73">
        <v>0</v>
      </c>
      <c r="G69" s="73">
        <v>-158758</v>
      </c>
      <c r="I69" s="73">
        <f t="shared" si="14"/>
        <v>-158758</v>
      </c>
      <c r="J69" s="73">
        <f t="shared" si="13"/>
        <v>-158758</v>
      </c>
      <c r="K69" s="73">
        <f t="shared" si="1"/>
        <v>0</v>
      </c>
      <c r="L69" s="73">
        <f t="shared" si="2"/>
        <v>0</v>
      </c>
      <c r="M69" s="73">
        <f>SUM(J$6:J69)</f>
        <v>-13094</v>
      </c>
      <c r="N69" s="73">
        <f>SUM(J$6:J69)</f>
        <v>-13094</v>
      </c>
      <c r="P69" s="73">
        <f t="shared" si="3"/>
        <v>-3.5010219054409633</v>
      </c>
      <c r="Q69" s="73">
        <f t="shared" si="8"/>
        <v>0.5880396243066397</v>
      </c>
      <c r="R69" s="73">
        <f t="shared" si="9"/>
        <v>0</v>
      </c>
      <c r="S69" s="71">
        <f t="shared" si="4"/>
        <v>-158.75800000000001</v>
      </c>
      <c r="T69" s="71">
        <f t="shared" si="5"/>
        <v>0</v>
      </c>
      <c r="U69" s="71">
        <f t="shared" si="10"/>
        <v>-158.75800000000001</v>
      </c>
      <c r="V69" s="71">
        <f t="shared" si="6"/>
        <v>-13.093999999999999</v>
      </c>
      <c r="W69" s="71">
        <f t="shared" si="7"/>
        <v>-13.093999999999999</v>
      </c>
    </row>
    <row r="70" spans="1:23" hidden="1">
      <c r="A70" s="63">
        <f t="shared" si="11"/>
        <v>36956</v>
      </c>
      <c r="B70" s="65" t="str">
        <f>INDEX('Master Data'!$A$2:$B$8,MATCH(WEEKDAY('ARG Gas Firm'!A70,3),'Master Data'!$A$2:$A$8,0),2)</f>
        <v>T</v>
      </c>
      <c r="D70" s="73">
        <v>-3490544.9935120298</v>
      </c>
      <c r="E70" s="73">
        <v>588133.91269656748</v>
      </c>
      <c r="F70" s="73">
        <v>0</v>
      </c>
      <c r="G70" s="73">
        <v>-158815</v>
      </c>
      <c r="I70" s="73">
        <f t="shared" si="14"/>
        <v>-158815</v>
      </c>
      <c r="J70" s="73">
        <f t="shared" si="13"/>
        <v>-57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-13151</v>
      </c>
      <c r="N70" s="73">
        <f>SUM(J$6:J70)</f>
        <v>-13151</v>
      </c>
      <c r="P70" s="73">
        <f t="shared" ref="P70:P133" si="17">D70/P$3</f>
        <v>-3.4905449935120298</v>
      </c>
      <c r="Q70" s="73">
        <f t="shared" si="8"/>
        <v>0.58813391269656745</v>
      </c>
      <c r="R70" s="73">
        <f t="shared" si="9"/>
        <v>0</v>
      </c>
      <c r="S70" s="71">
        <f t="shared" ref="S70:S133" si="18">J70/$R$3</f>
        <v>-5.7000000000000002E-2</v>
      </c>
      <c r="T70" s="71">
        <f t="shared" ref="T70:T133" si="19">L70/$R$3</f>
        <v>0</v>
      </c>
      <c r="U70" s="71">
        <f t="shared" si="10"/>
        <v>-158.815</v>
      </c>
      <c r="V70" s="71">
        <f t="shared" ref="V70:V133" si="20">M70/$R$3</f>
        <v>-13.151</v>
      </c>
      <c r="W70" s="71">
        <f t="shared" ref="W70:W133" si="21">N70/$R$3</f>
        <v>-13.151</v>
      </c>
    </row>
    <row r="71" spans="1:23" hidden="1">
      <c r="A71" s="63">
        <f t="shared" si="11"/>
        <v>36957</v>
      </c>
      <c r="B71" s="65" t="str">
        <f>INDEX('Master Data'!$A$2:$B$8,MATCH(WEEKDAY('ARG Gas Firm'!A71,3),'Master Data'!$A$2:$A$8,0),2)</f>
        <v>W</v>
      </c>
      <c r="D71" s="73">
        <v>-3502555.4479061714</v>
      </c>
      <c r="E71" s="73">
        <v>588252.17925694655</v>
      </c>
      <c r="F71" s="73">
        <v>0</v>
      </c>
      <c r="G71" s="73">
        <v>-158815</v>
      </c>
      <c r="I71" s="73">
        <f t="shared" si="14"/>
        <v>-158815</v>
      </c>
      <c r="J71" s="73">
        <f t="shared" si="13"/>
        <v>0</v>
      </c>
      <c r="K71" s="73">
        <f t="shared" si="15"/>
        <v>0</v>
      </c>
      <c r="L71" s="73">
        <f t="shared" si="16"/>
        <v>0</v>
      </c>
      <c r="M71" s="73">
        <f>SUM(J$6:J71)</f>
        <v>-13151</v>
      </c>
      <c r="N71" s="73">
        <f>SUM(J$6:J71)</f>
        <v>-13151</v>
      </c>
      <c r="P71" s="73">
        <f t="shared" si="17"/>
        <v>-3.5025554479061713</v>
      </c>
      <c r="Q71" s="73">
        <f t="shared" ref="Q71:Q134" si="22">E71/P$3</f>
        <v>0.58825217925694651</v>
      </c>
      <c r="R71" s="73">
        <f t="shared" ref="R71:R134" si="23">F71/R$3</f>
        <v>0</v>
      </c>
      <c r="S71" s="71">
        <f t="shared" si="18"/>
        <v>0</v>
      </c>
      <c r="T71" s="71">
        <f t="shared" si="19"/>
        <v>0</v>
      </c>
      <c r="U71" s="71">
        <f t="shared" ref="U71:U134" si="24">I71/$R$3</f>
        <v>-158.815</v>
      </c>
      <c r="V71" s="71">
        <f t="shared" si="20"/>
        <v>-13.151</v>
      </c>
      <c r="W71" s="71">
        <f t="shared" si="21"/>
        <v>-13.151</v>
      </c>
    </row>
    <row r="72" spans="1:23" hidden="1">
      <c r="A72" s="63">
        <f t="shared" ref="A72:A135" si="25">A71+1</f>
        <v>36958</v>
      </c>
      <c r="B72" s="65" t="str">
        <f>INDEX('Master Data'!$A$2:$B$8,MATCH(WEEKDAY('ARG Gas Firm'!A72,3),'Master Data'!$A$2:$A$8,0),2)</f>
        <v>Th</v>
      </c>
      <c r="D72" s="73">
        <v>-3505172.5080988919</v>
      </c>
      <c r="E72" s="73">
        <v>588342.54240615875</v>
      </c>
      <c r="F72" s="73">
        <v>0</v>
      </c>
      <c r="G72" s="73">
        <v>-158814</v>
      </c>
      <c r="I72" s="73">
        <f t="shared" si="14"/>
        <v>-158814</v>
      </c>
      <c r="J72" s="73">
        <f t="shared" ref="J72:J135" si="26">IF(MONTH($A72)=MONTH($A71),SUM(I72-I71),I72)</f>
        <v>1</v>
      </c>
      <c r="K72" s="73">
        <f t="shared" si="15"/>
        <v>0</v>
      </c>
      <c r="L72" s="73">
        <f t="shared" si="16"/>
        <v>0</v>
      </c>
      <c r="M72" s="73">
        <f>SUM(J$6:J72)</f>
        <v>-13150</v>
      </c>
      <c r="N72" s="73">
        <f>SUM(J$6:J72)</f>
        <v>-13150</v>
      </c>
      <c r="P72" s="73">
        <f t="shared" si="17"/>
        <v>-3.5051725080988918</v>
      </c>
      <c r="Q72" s="73">
        <f t="shared" si="22"/>
        <v>0.5883425424061588</v>
      </c>
      <c r="R72" s="73">
        <f t="shared" si="23"/>
        <v>0</v>
      </c>
      <c r="S72" s="71">
        <f t="shared" si="18"/>
        <v>1E-3</v>
      </c>
      <c r="T72" s="71">
        <f t="shared" si="19"/>
        <v>0</v>
      </c>
      <c r="U72" s="71">
        <f t="shared" si="24"/>
        <v>-158.81399999999999</v>
      </c>
      <c r="V72" s="71">
        <f t="shared" si="20"/>
        <v>-13.15</v>
      </c>
      <c r="W72" s="71">
        <f t="shared" si="21"/>
        <v>-13.15</v>
      </c>
    </row>
    <row r="73" spans="1:23" hidden="1">
      <c r="A73" s="63">
        <f t="shared" si="25"/>
        <v>36959</v>
      </c>
      <c r="B73" s="65" t="str">
        <f>INDEX('Master Data'!$A$2:$B$8,MATCH(WEEKDAY('ARG Gas Firm'!A73,3),'Master Data'!$A$2:$A$8,0),2)</f>
        <v>F</v>
      </c>
      <c r="D73" s="73">
        <v>-3494153.0127729601</v>
      </c>
      <c r="E73" s="73">
        <v>588368.79036990309</v>
      </c>
      <c r="F73" s="73">
        <v>0</v>
      </c>
      <c r="G73" s="73">
        <v>-158814</v>
      </c>
      <c r="I73" s="73">
        <f t="shared" si="14"/>
        <v>-158814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-13150</v>
      </c>
      <c r="N73" s="73">
        <f>SUM(J$6:J73)</f>
        <v>-13150</v>
      </c>
      <c r="P73" s="73">
        <f t="shared" si="17"/>
        <v>-3.4941530127729603</v>
      </c>
      <c r="Q73" s="73">
        <f t="shared" si="22"/>
        <v>0.58836879036990308</v>
      </c>
      <c r="R73" s="73">
        <f t="shared" si="23"/>
        <v>0</v>
      </c>
      <c r="S73" s="71">
        <f t="shared" si="18"/>
        <v>0</v>
      </c>
      <c r="T73" s="71">
        <f t="shared" si="19"/>
        <v>0</v>
      </c>
      <c r="U73" s="71">
        <f t="shared" si="24"/>
        <v>-158.81399999999999</v>
      </c>
      <c r="V73" s="71">
        <f t="shared" si="20"/>
        <v>-13.15</v>
      </c>
      <c r="W73" s="71">
        <f t="shared" si="21"/>
        <v>-13.15</v>
      </c>
    </row>
    <row r="74" spans="1:23" hidden="1">
      <c r="A74" s="63">
        <f t="shared" si="25"/>
        <v>36960</v>
      </c>
      <c r="B74" s="65" t="str">
        <f>INDEX('Master Data'!$A$2:$B$8,MATCH(WEEKDAY('ARG Gas Firm'!A74,3),'Master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-158814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-13150</v>
      </c>
      <c r="N74" s="73">
        <f>SUM(J$6:J74)</f>
        <v>-13150</v>
      </c>
      <c r="P74" s="73">
        <f t="shared" si="17"/>
        <v>0</v>
      </c>
      <c r="Q74" s="73">
        <f t="shared" si="22"/>
        <v>0</v>
      </c>
      <c r="R74" s="73">
        <f t="shared" si="23"/>
        <v>0</v>
      </c>
      <c r="S74" s="71">
        <f t="shared" si="18"/>
        <v>0</v>
      </c>
      <c r="T74" s="71">
        <f t="shared" si="19"/>
        <v>0</v>
      </c>
      <c r="U74" s="71">
        <f t="shared" si="24"/>
        <v>-158.81399999999999</v>
      </c>
      <c r="V74" s="71">
        <f t="shared" si="20"/>
        <v>-13.15</v>
      </c>
      <c r="W74" s="71">
        <f t="shared" si="21"/>
        <v>-13.15</v>
      </c>
    </row>
    <row r="75" spans="1:23" hidden="1">
      <c r="A75" s="63">
        <f t="shared" si="25"/>
        <v>36961</v>
      </c>
      <c r="B75" s="65" t="str">
        <f>INDEX('Master Data'!$A$2:$B$8,MATCH(WEEKDAY('ARG Gas Firm'!A75,3),'Master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-158814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-13150</v>
      </c>
      <c r="N75" s="73">
        <f>SUM(J$6:J75)</f>
        <v>-13150</v>
      </c>
      <c r="P75" s="73">
        <f t="shared" si="17"/>
        <v>0</v>
      </c>
      <c r="Q75" s="73">
        <f t="shared" si="22"/>
        <v>0</v>
      </c>
      <c r="R75" s="73">
        <f t="shared" si="23"/>
        <v>0</v>
      </c>
      <c r="S75" s="71">
        <f t="shared" si="18"/>
        <v>0</v>
      </c>
      <c r="T75" s="71">
        <f t="shared" si="19"/>
        <v>0</v>
      </c>
      <c r="U75" s="71">
        <f t="shared" si="24"/>
        <v>-158.81399999999999</v>
      </c>
      <c r="V75" s="71">
        <f t="shared" si="20"/>
        <v>-13.15</v>
      </c>
      <c r="W75" s="71">
        <f t="shared" si="21"/>
        <v>-13.15</v>
      </c>
    </row>
    <row r="76" spans="1:23" hidden="1">
      <c r="A76" s="63">
        <f t="shared" si="25"/>
        <v>36962</v>
      </c>
      <c r="B76" s="65" t="str">
        <f>INDEX('Master Data'!$A$2:$B$8,MATCH(WEEKDAY('ARG Gas Firm'!A76,3),'Master Data'!$A$2:$A$8,0),2)</f>
        <v>M</v>
      </c>
      <c r="D76" s="73">
        <v>-3498470.8068666202</v>
      </c>
      <c r="E76" s="73">
        <v>588642.64445330168</v>
      </c>
      <c r="F76" s="73">
        <v>0</v>
      </c>
      <c r="G76" s="73">
        <v>-158814</v>
      </c>
      <c r="I76" s="73">
        <f t="shared" si="14"/>
        <v>-158814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-13150</v>
      </c>
      <c r="N76" s="73">
        <f>SUM(J$6:J76)</f>
        <v>-13150</v>
      </c>
      <c r="P76" s="73">
        <f t="shared" si="17"/>
        <v>-3.4984708068666204</v>
      </c>
      <c r="Q76" s="73">
        <f t="shared" si="22"/>
        <v>0.58864264445330172</v>
      </c>
      <c r="R76" s="73">
        <f t="shared" si="23"/>
        <v>0</v>
      </c>
      <c r="S76" s="71">
        <f t="shared" si="18"/>
        <v>0</v>
      </c>
      <c r="T76" s="71">
        <f t="shared" si="19"/>
        <v>0</v>
      </c>
      <c r="U76" s="71">
        <f t="shared" si="24"/>
        <v>-158.81399999999999</v>
      </c>
      <c r="V76" s="71">
        <f t="shared" si="20"/>
        <v>-13.15</v>
      </c>
      <c r="W76" s="71">
        <f t="shared" si="21"/>
        <v>-13.15</v>
      </c>
    </row>
    <row r="77" spans="1:23" hidden="1">
      <c r="A77" s="63">
        <f t="shared" si="25"/>
        <v>36963</v>
      </c>
      <c r="B77" s="65" t="str">
        <f>INDEX('Master Data'!$A$2:$B$8,MATCH(WEEKDAY('ARG Gas Firm'!A77,3),'Master Data'!$A$2:$A$8,0),2)</f>
        <v>T</v>
      </c>
      <c r="D77" s="73">
        <v>-3486940.636031488</v>
      </c>
      <c r="E77" s="73">
        <v>588742.0407103555</v>
      </c>
      <c r="F77" s="73">
        <v>0</v>
      </c>
      <c r="G77" s="73">
        <v>-158815</v>
      </c>
      <c r="I77" s="73">
        <f t="shared" si="14"/>
        <v>-158815</v>
      </c>
      <c r="J77" s="73">
        <f t="shared" si="26"/>
        <v>-1</v>
      </c>
      <c r="K77" s="73">
        <f t="shared" si="15"/>
        <v>0</v>
      </c>
      <c r="L77" s="73">
        <f t="shared" si="16"/>
        <v>0</v>
      </c>
      <c r="M77" s="73">
        <f>SUM(J$6:J77)</f>
        <v>-13151</v>
      </c>
      <c r="N77" s="73">
        <f>SUM(J$6:J77)</f>
        <v>-13151</v>
      </c>
      <c r="P77" s="73">
        <f t="shared" si="17"/>
        <v>-3.4869406360314881</v>
      </c>
      <c r="Q77" s="73">
        <f t="shared" si="22"/>
        <v>0.58874204071035552</v>
      </c>
      <c r="R77" s="73">
        <f t="shared" si="23"/>
        <v>0</v>
      </c>
      <c r="S77" s="71">
        <f t="shared" si="18"/>
        <v>-1E-3</v>
      </c>
      <c r="T77" s="71">
        <f t="shared" si="19"/>
        <v>0</v>
      </c>
      <c r="U77" s="71">
        <f t="shared" si="24"/>
        <v>-158.815</v>
      </c>
      <c r="V77" s="71">
        <f t="shared" si="20"/>
        <v>-13.151</v>
      </c>
      <c r="W77" s="71">
        <f t="shared" si="21"/>
        <v>-13.151</v>
      </c>
    </row>
    <row r="78" spans="1:23" hidden="1">
      <c r="A78" s="63">
        <f t="shared" si="25"/>
        <v>36964</v>
      </c>
      <c r="B78" s="65" t="str">
        <f>INDEX('Master Data'!$A$2:$B$8,MATCH(WEEKDAY('ARG Gas Firm'!A78,3),'Master Data'!$A$2:$A$8,0),2)</f>
        <v>W</v>
      </c>
      <c r="D78" s="73">
        <v>-3511399.6262810798</v>
      </c>
      <c r="E78" s="73">
        <v>588952.23146702687</v>
      </c>
      <c r="F78" s="73">
        <v>0</v>
      </c>
      <c r="G78" s="73">
        <v>-158814</v>
      </c>
      <c r="I78" s="73">
        <f t="shared" si="14"/>
        <v>-158814</v>
      </c>
      <c r="J78" s="73">
        <f t="shared" si="26"/>
        <v>1</v>
      </c>
      <c r="K78" s="73">
        <f t="shared" si="15"/>
        <v>0</v>
      </c>
      <c r="L78" s="73">
        <f t="shared" si="16"/>
        <v>0</v>
      </c>
      <c r="M78" s="73">
        <f>SUM(J$6:J78)</f>
        <v>-13150</v>
      </c>
      <c r="N78" s="73">
        <f>SUM(J$6:J78)</f>
        <v>-13150</v>
      </c>
      <c r="P78" s="73">
        <f t="shared" si="17"/>
        <v>-3.5113996262810798</v>
      </c>
      <c r="Q78" s="73">
        <f t="shared" si="22"/>
        <v>0.58895223146702691</v>
      </c>
      <c r="R78" s="73">
        <f t="shared" si="23"/>
        <v>0</v>
      </c>
      <c r="S78" s="71">
        <f t="shared" si="18"/>
        <v>1E-3</v>
      </c>
      <c r="T78" s="71">
        <f t="shared" si="19"/>
        <v>0</v>
      </c>
      <c r="U78" s="71">
        <f t="shared" si="24"/>
        <v>-158.81399999999999</v>
      </c>
      <c r="V78" s="71">
        <f t="shared" si="20"/>
        <v>-13.15</v>
      </c>
      <c r="W78" s="71">
        <f t="shared" si="21"/>
        <v>-13.15</v>
      </c>
    </row>
    <row r="79" spans="1:23" hidden="1">
      <c r="A79" s="63">
        <f t="shared" si="25"/>
        <v>36965</v>
      </c>
      <c r="B79" s="65" t="str">
        <f>INDEX('Master Data'!$A$2:$B$8,MATCH(WEEKDAY('ARG Gas Firm'!A79,3),'Master Data'!$A$2:$A$8,0),2)</f>
        <v>Th</v>
      </c>
      <c r="D79" s="73">
        <v>-3527937.7107243408</v>
      </c>
      <c r="E79" s="73">
        <v>589152.73827053886</v>
      </c>
      <c r="F79" s="73">
        <v>0</v>
      </c>
      <c r="G79" s="73">
        <v>-158813</v>
      </c>
      <c r="I79" s="73">
        <f t="shared" si="14"/>
        <v>-158813</v>
      </c>
      <c r="J79" s="73">
        <f t="shared" si="26"/>
        <v>1</v>
      </c>
      <c r="K79" s="73">
        <f t="shared" si="15"/>
        <v>0</v>
      </c>
      <c r="L79" s="73">
        <f t="shared" si="16"/>
        <v>0</v>
      </c>
      <c r="M79" s="73">
        <f>SUM(J$6:J79)</f>
        <v>-13149</v>
      </c>
      <c r="N79" s="73">
        <f>SUM(J$6:J79)</f>
        <v>-13149</v>
      </c>
      <c r="P79" s="73">
        <f t="shared" si="17"/>
        <v>-3.5279377107243408</v>
      </c>
      <c r="Q79" s="73">
        <f t="shared" si="22"/>
        <v>0.58915273827053882</v>
      </c>
      <c r="R79" s="73">
        <f t="shared" si="23"/>
        <v>0</v>
      </c>
      <c r="S79" s="71">
        <f t="shared" si="18"/>
        <v>1E-3</v>
      </c>
      <c r="T79" s="71">
        <f t="shared" si="19"/>
        <v>0</v>
      </c>
      <c r="U79" s="71">
        <f t="shared" si="24"/>
        <v>-158.81299999999999</v>
      </c>
      <c r="V79" s="71">
        <f t="shared" si="20"/>
        <v>-13.148999999999999</v>
      </c>
      <c r="W79" s="71">
        <f t="shared" si="21"/>
        <v>-13.148999999999999</v>
      </c>
    </row>
    <row r="80" spans="1:23" hidden="1">
      <c r="A80" s="63">
        <f t="shared" si="25"/>
        <v>36966</v>
      </c>
      <c r="B80" s="65" t="str">
        <f>INDEX('Master Data'!$A$2:$B$8,MATCH(WEEKDAY('ARG Gas Firm'!A80,3),'Master Data'!$A$2:$A$8,0),2)</f>
        <v>F</v>
      </c>
      <c r="D80" s="73">
        <v>-3535477.4605573458</v>
      </c>
      <c r="E80" s="73">
        <v>589258.06191620266</v>
      </c>
      <c r="F80" s="73">
        <v>0</v>
      </c>
      <c r="G80" s="73">
        <v>-158814</v>
      </c>
      <c r="I80" s="73">
        <f t="shared" si="14"/>
        <v>-158814</v>
      </c>
      <c r="J80" s="73">
        <f t="shared" si="26"/>
        <v>-1</v>
      </c>
      <c r="K80" s="73">
        <f t="shared" si="15"/>
        <v>0</v>
      </c>
      <c r="L80" s="73">
        <f t="shared" si="16"/>
        <v>0</v>
      </c>
      <c r="M80" s="73">
        <f>SUM(J$6:J80)</f>
        <v>-13150</v>
      </c>
      <c r="N80" s="73">
        <f>SUM(J$6:J80)</f>
        <v>-13150</v>
      </c>
      <c r="P80" s="73">
        <f t="shared" si="17"/>
        <v>-3.5354774605573458</v>
      </c>
      <c r="Q80" s="73">
        <f t="shared" si="22"/>
        <v>0.58925806191620267</v>
      </c>
      <c r="R80" s="73">
        <f t="shared" si="23"/>
        <v>0</v>
      </c>
      <c r="S80" s="71">
        <f t="shared" si="18"/>
        <v>-1E-3</v>
      </c>
      <c r="T80" s="71">
        <f t="shared" si="19"/>
        <v>0</v>
      </c>
      <c r="U80" s="71">
        <f t="shared" si="24"/>
        <v>-158.81399999999999</v>
      </c>
      <c r="V80" s="71">
        <f t="shared" si="20"/>
        <v>-13.15</v>
      </c>
      <c r="W80" s="71">
        <f t="shared" si="21"/>
        <v>-13.15</v>
      </c>
    </row>
    <row r="81" spans="1:23" hidden="1">
      <c r="A81" s="63">
        <f t="shared" si="25"/>
        <v>36967</v>
      </c>
      <c r="B81" s="65" t="str">
        <f>INDEX('Master Data'!$A$2:$B$8,MATCH(WEEKDAY('ARG Gas Firm'!A81,3),'Master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-158814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-13150</v>
      </c>
      <c r="N81" s="73">
        <f>SUM(J$6:J81)</f>
        <v>-13150</v>
      </c>
      <c r="P81" s="73">
        <f t="shared" si="17"/>
        <v>0</v>
      </c>
      <c r="Q81" s="73">
        <f t="shared" si="22"/>
        <v>0</v>
      </c>
      <c r="R81" s="73">
        <f t="shared" si="23"/>
        <v>0</v>
      </c>
      <c r="S81" s="71">
        <f t="shared" si="18"/>
        <v>0</v>
      </c>
      <c r="T81" s="71">
        <f t="shared" si="19"/>
        <v>0</v>
      </c>
      <c r="U81" s="71">
        <f t="shared" si="24"/>
        <v>-158.81399999999999</v>
      </c>
      <c r="V81" s="71">
        <f t="shared" si="20"/>
        <v>-13.15</v>
      </c>
      <c r="W81" s="71">
        <f t="shared" si="21"/>
        <v>-13.15</v>
      </c>
    </row>
    <row r="82" spans="1:23" hidden="1">
      <c r="A82" s="63">
        <f t="shared" si="25"/>
        <v>36968</v>
      </c>
      <c r="B82" s="65" t="str">
        <f>INDEX('Master Data'!$A$2:$B$8,MATCH(WEEKDAY('ARG Gas Firm'!A82,3),'Master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-158814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-13150</v>
      </c>
      <c r="N82" s="73">
        <f>SUM(J$6:J82)</f>
        <v>-13150</v>
      </c>
      <c r="P82" s="73">
        <f t="shared" si="17"/>
        <v>0</v>
      </c>
      <c r="Q82" s="73">
        <f t="shared" si="22"/>
        <v>0</v>
      </c>
      <c r="R82" s="73">
        <f t="shared" si="23"/>
        <v>0</v>
      </c>
      <c r="S82" s="71">
        <f t="shared" si="18"/>
        <v>0</v>
      </c>
      <c r="T82" s="71">
        <f t="shared" si="19"/>
        <v>0</v>
      </c>
      <c r="U82" s="71">
        <f t="shared" si="24"/>
        <v>-158.81399999999999</v>
      </c>
      <c r="V82" s="71">
        <f t="shared" si="20"/>
        <v>-13.15</v>
      </c>
      <c r="W82" s="71">
        <f t="shared" si="21"/>
        <v>-13.15</v>
      </c>
    </row>
    <row r="83" spans="1:23" hidden="1">
      <c r="A83" s="63">
        <f t="shared" si="25"/>
        <v>36969</v>
      </c>
      <c r="B83" s="65" t="str">
        <f>INDEX('Master Data'!$A$2:$B$8,MATCH(WEEKDAY('ARG Gas Firm'!A83,3),'Master Data'!$A$2:$A$8,0),2)</f>
        <v>M</v>
      </c>
      <c r="D83" s="73">
        <v>-3526888.2267320626</v>
      </c>
      <c r="E83" s="73">
        <v>589479.23943121405</v>
      </c>
      <c r="F83" s="73">
        <v>0</v>
      </c>
      <c r="G83" s="73">
        <v>-158817</v>
      </c>
      <c r="I83" s="73">
        <f t="shared" si="14"/>
        <v>-158817</v>
      </c>
      <c r="J83" s="73">
        <f t="shared" si="26"/>
        <v>-3</v>
      </c>
      <c r="K83" s="73">
        <f t="shared" si="15"/>
        <v>0</v>
      </c>
      <c r="L83" s="73">
        <f t="shared" si="16"/>
        <v>0</v>
      </c>
      <c r="M83" s="73">
        <f>SUM(J$6:J83)</f>
        <v>-13153</v>
      </c>
      <c r="N83" s="73">
        <f>SUM(J$6:J83)</f>
        <v>-13153</v>
      </c>
      <c r="P83" s="73">
        <f t="shared" si="17"/>
        <v>-3.5268882267320625</v>
      </c>
      <c r="Q83" s="73">
        <f t="shared" si="22"/>
        <v>0.58947923943121405</v>
      </c>
      <c r="R83" s="73">
        <f t="shared" si="23"/>
        <v>0</v>
      </c>
      <c r="S83" s="71">
        <f t="shared" si="18"/>
        <v>-3.0000000000000001E-3</v>
      </c>
      <c r="T83" s="71">
        <f t="shared" si="19"/>
        <v>0</v>
      </c>
      <c r="U83" s="71">
        <f t="shared" si="24"/>
        <v>-158.81700000000001</v>
      </c>
      <c r="V83" s="71">
        <f t="shared" si="20"/>
        <v>-13.153</v>
      </c>
      <c r="W83" s="71">
        <f t="shared" si="21"/>
        <v>-13.153</v>
      </c>
    </row>
    <row r="84" spans="1:23" hidden="1">
      <c r="A84" s="63">
        <f t="shared" si="25"/>
        <v>36970</v>
      </c>
      <c r="B84" s="65" t="str">
        <f>INDEX('Master Data'!$A$2:$B$8,MATCH(WEEKDAY('ARG Gas Firm'!A84,3),'Master Data'!$A$2:$A$8,0),2)</f>
        <v>T</v>
      </c>
      <c r="D84" s="73">
        <v>-3543282.7109679189</v>
      </c>
      <c r="E84" s="73">
        <v>589606.18775257142</v>
      </c>
      <c r="F84" s="73">
        <v>0</v>
      </c>
      <c r="G84" s="73">
        <v>-157367</v>
      </c>
      <c r="I84" s="73">
        <f t="shared" si="14"/>
        <v>-157367</v>
      </c>
      <c r="J84" s="73">
        <f t="shared" si="26"/>
        <v>1450</v>
      </c>
      <c r="K84" s="73">
        <f t="shared" si="15"/>
        <v>0</v>
      </c>
      <c r="L84" s="73">
        <f t="shared" si="16"/>
        <v>0</v>
      </c>
      <c r="M84" s="73">
        <f>SUM(J$6:J84)</f>
        <v>-11703</v>
      </c>
      <c r="N84" s="73">
        <f>SUM(J$6:J84)</f>
        <v>-11703</v>
      </c>
      <c r="P84" s="73">
        <f t="shared" si="17"/>
        <v>-3.5432827109679188</v>
      </c>
      <c r="Q84" s="73">
        <f t="shared" si="22"/>
        <v>0.58960618775257145</v>
      </c>
      <c r="R84" s="73">
        <f t="shared" si="23"/>
        <v>0</v>
      </c>
      <c r="S84" s="71">
        <f t="shared" si="18"/>
        <v>1.45</v>
      </c>
      <c r="T84" s="71">
        <f t="shared" si="19"/>
        <v>0</v>
      </c>
      <c r="U84" s="71">
        <f t="shared" si="24"/>
        <v>-157.36699999999999</v>
      </c>
      <c r="V84" s="71">
        <f t="shared" si="20"/>
        <v>-11.702999999999999</v>
      </c>
      <c r="W84" s="71">
        <f t="shared" si="21"/>
        <v>-11.702999999999999</v>
      </c>
    </row>
    <row r="85" spans="1:23" hidden="1">
      <c r="A85" s="63">
        <f t="shared" si="25"/>
        <v>36971</v>
      </c>
      <c r="B85" s="65" t="str">
        <f>INDEX('Master Data'!$A$2:$B$8,MATCH(WEEKDAY('ARG Gas Firm'!A85,3),'Master Data'!$A$2:$A$8,0),2)</f>
        <v>W</v>
      </c>
      <c r="D85" s="73">
        <v>-3553400.0559227644</v>
      </c>
      <c r="E85" s="73">
        <v>589726.52389071567</v>
      </c>
      <c r="F85" s="73">
        <v>0</v>
      </c>
      <c r="G85" s="73">
        <v>-157366</v>
      </c>
      <c r="I85" s="73">
        <f t="shared" si="14"/>
        <v>-157366</v>
      </c>
      <c r="J85" s="73">
        <f t="shared" si="26"/>
        <v>1</v>
      </c>
      <c r="K85" s="73">
        <f t="shared" si="15"/>
        <v>0</v>
      </c>
      <c r="L85" s="73">
        <f t="shared" si="16"/>
        <v>0</v>
      </c>
      <c r="M85" s="73">
        <f>SUM(J$6:J85)</f>
        <v>-11702</v>
      </c>
      <c r="N85" s="73">
        <f>SUM(J$6:J85)</f>
        <v>-11702</v>
      </c>
      <c r="P85" s="73">
        <f t="shared" si="17"/>
        <v>-3.5534000559227645</v>
      </c>
      <c r="Q85" s="73">
        <f t="shared" si="22"/>
        <v>0.58972652389071567</v>
      </c>
      <c r="R85" s="73">
        <f t="shared" si="23"/>
        <v>0</v>
      </c>
      <c r="S85" s="71">
        <f t="shared" si="18"/>
        <v>1E-3</v>
      </c>
      <c r="T85" s="71">
        <f t="shared" si="19"/>
        <v>0</v>
      </c>
      <c r="U85" s="71">
        <f t="shared" si="24"/>
        <v>-157.36600000000001</v>
      </c>
      <c r="V85" s="71">
        <f t="shared" si="20"/>
        <v>-11.702</v>
      </c>
      <c r="W85" s="71">
        <f t="shared" si="21"/>
        <v>-11.702</v>
      </c>
    </row>
    <row r="86" spans="1:23" hidden="1">
      <c r="A86" s="63">
        <f t="shared" si="25"/>
        <v>36972</v>
      </c>
      <c r="B86" s="65" t="str">
        <f>INDEX('Master Data'!$A$2:$B$8,MATCH(WEEKDAY('ARG Gas Firm'!A86,3),'Master Data'!$A$2:$A$8,0),2)</f>
        <v>Th</v>
      </c>
      <c r="D86" s="73">
        <v>-3560924.3106918661</v>
      </c>
      <c r="E86" s="73">
        <v>589811.20778851723</v>
      </c>
      <c r="F86" s="73">
        <v>0</v>
      </c>
      <c r="G86" s="73">
        <v>-157365</v>
      </c>
      <c r="I86" s="73">
        <f t="shared" si="14"/>
        <v>-157365</v>
      </c>
      <c r="J86" s="73">
        <f t="shared" si="26"/>
        <v>1</v>
      </c>
      <c r="K86" s="73">
        <f t="shared" si="15"/>
        <v>0</v>
      </c>
      <c r="L86" s="73">
        <f t="shared" si="16"/>
        <v>0</v>
      </c>
      <c r="M86" s="73">
        <f>SUM(J$6:J86)</f>
        <v>-11701</v>
      </c>
      <c r="N86" s="73">
        <f>SUM(J$6:J86)</f>
        <v>-11701</v>
      </c>
      <c r="P86" s="73">
        <f t="shared" si="17"/>
        <v>-3.560924310691866</v>
      </c>
      <c r="Q86" s="73">
        <f t="shared" si="22"/>
        <v>0.58981120778851726</v>
      </c>
      <c r="R86" s="73">
        <f t="shared" si="23"/>
        <v>0</v>
      </c>
      <c r="S86" s="71">
        <f t="shared" si="18"/>
        <v>1E-3</v>
      </c>
      <c r="T86" s="71">
        <f t="shared" si="19"/>
        <v>0</v>
      </c>
      <c r="U86" s="71">
        <f t="shared" si="24"/>
        <v>-157.36500000000001</v>
      </c>
      <c r="V86" s="71">
        <f t="shared" si="20"/>
        <v>-11.701000000000001</v>
      </c>
      <c r="W86" s="71">
        <f t="shared" si="21"/>
        <v>-11.701000000000001</v>
      </c>
    </row>
    <row r="87" spans="1:23" hidden="1">
      <c r="A87" s="63">
        <f t="shared" si="25"/>
        <v>36973</v>
      </c>
      <c r="B87" s="65" t="str">
        <f>INDEX('Master Data'!$A$2:$B$8,MATCH(WEEKDAY('ARG Gas Firm'!A87,3),'Master Data'!$A$2:$A$8,0),2)</f>
        <v>F</v>
      </c>
      <c r="D87" s="73">
        <v>-3539546.3686924055</v>
      </c>
      <c r="E87" s="73">
        <v>589863.25428564055</v>
      </c>
      <c r="F87" s="73">
        <v>0</v>
      </c>
      <c r="G87" s="73">
        <v>-157366</v>
      </c>
      <c r="I87" s="73">
        <f t="shared" si="14"/>
        <v>-157366</v>
      </c>
      <c r="J87" s="73">
        <f t="shared" si="26"/>
        <v>-1</v>
      </c>
      <c r="K87" s="73">
        <f t="shared" si="15"/>
        <v>0</v>
      </c>
      <c r="L87" s="73">
        <f t="shared" si="16"/>
        <v>0</v>
      </c>
      <c r="M87" s="73">
        <f>SUM(J$6:J87)</f>
        <v>-11702</v>
      </c>
      <c r="N87" s="73">
        <f>SUM(J$6:J87)</f>
        <v>-11702</v>
      </c>
      <c r="P87" s="73">
        <f t="shared" si="17"/>
        <v>-3.5395463686924056</v>
      </c>
      <c r="Q87" s="73">
        <f t="shared" si="22"/>
        <v>0.58986325428564057</v>
      </c>
      <c r="R87" s="73">
        <f t="shared" si="23"/>
        <v>0</v>
      </c>
      <c r="S87" s="71">
        <f t="shared" si="18"/>
        <v>-1E-3</v>
      </c>
      <c r="T87" s="71">
        <f t="shared" si="19"/>
        <v>0</v>
      </c>
      <c r="U87" s="71">
        <f t="shared" si="24"/>
        <v>-157.36600000000001</v>
      </c>
      <c r="V87" s="71">
        <f t="shared" si="20"/>
        <v>-11.702</v>
      </c>
      <c r="W87" s="71">
        <f t="shared" si="21"/>
        <v>-11.702</v>
      </c>
    </row>
    <row r="88" spans="1:23" hidden="1">
      <c r="A88" s="63">
        <f t="shared" si="25"/>
        <v>36974</v>
      </c>
      <c r="B88" s="65" t="str">
        <f>INDEX('Master Data'!$A$2:$B$8,MATCH(WEEKDAY('ARG Gas Firm'!A88,3),'Master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-157366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-11702</v>
      </c>
      <c r="N88" s="73">
        <f>SUM(J$6:J88)</f>
        <v>-11702</v>
      </c>
      <c r="P88" s="73">
        <f t="shared" si="17"/>
        <v>0</v>
      </c>
      <c r="Q88" s="73">
        <f t="shared" si="22"/>
        <v>0</v>
      </c>
      <c r="R88" s="73">
        <f t="shared" si="23"/>
        <v>0</v>
      </c>
      <c r="S88" s="71">
        <f t="shared" si="18"/>
        <v>0</v>
      </c>
      <c r="T88" s="71">
        <f t="shared" si="19"/>
        <v>0</v>
      </c>
      <c r="U88" s="71">
        <f t="shared" si="24"/>
        <v>-157.36600000000001</v>
      </c>
      <c r="V88" s="71">
        <f t="shared" si="20"/>
        <v>-11.702</v>
      </c>
      <c r="W88" s="71">
        <f t="shared" si="21"/>
        <v>-11.702</v>
      </c>
    </row>
    <row r="89" spans="1:23" hidden="1">
      <c r="A89" s="63">
        <f t="shared" si="25"/>
        <v>36975</v>
      </c>
      <c r="B89" s="65" t="str">
        <f>INDEX('Master Data'!$A$2:$B$8,MATCH(WEEKDAY('ARG Gas Firm'!A89,3),'Master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-157366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-11702</v>
      </c>
      <c r="N89" s="73">
        <f>SUM(J$6:J89)</f>
        <v>-11702</v>
      </c>
      <c r="P89" s="73">
        <f t="shared" si="17"/>
        <v>0</v>
      </c>
      <c r="Q89" s="73">
        <f t="shared" si="22"/>
        <v>0</v>
      </c>
      <c r="R89" s="73">
        <f t="shared" si="23"/>
        <v>0</v>
      </c>
      <c r="S89" s="71">
        <f t="shared" si="18"/>
        <v>0</v>
      </c>
      <c r="T89" s="71">
        <f t="shared" si="19"/>
        <v>0</v>
      </c>
      <c r="U89" s="71">
        <f t="shared" si="24"/>
        <v>-157.36600000000001</v>
      </c>
      <c r="V89" s="71">
        <f t="shared" si="20"/>
        <v>-11.702</v>
      </c>
      <c r="W89" s="71">
        <f t="shared" si="21"/>
        <v>-11.702</v>
      </c>
    </row>
    <row r="90" spans="1:23" hidden="1">
      <c r="A90" s="63">
        <f t="shared" si="25"/>
        <v>36976</v>
      </c>
      <c r="B90" s="65" t="str">
        <f>INDEX('Master Data'!$A$2:$B$8,MATCH(WEEKDAY('ARG Gas Firm'!A90,3),'Master Data'!$A$2:$A$8,0),2)</f>
        <v>M</v>
      </c>
      <c r="D90" s="73">
        <v>-3528577.7895432217</v>
      </c>
      <c r="E90" s="73">
        <v>590088.32861313177</v>
      </c>
      <c r="F90" s="73">
        <v>0</v>
      </c>
      <c r="G90" s="73">
        <v>-157367</v>
      </c>
      <c r="I90" s="73">
        <f t="shared" si="14"/>
        <v>-157367</v>
      </c>
      <c r="J90" s="73">
        <f t="shared" si="26"/>
        <v>-1</v>
      </c>
      <c r="K90" s="73">
        <f t="shared" si="15"/>
        <v>0</v>
      </c>
      <c r="L90" s="73">
        <f t="shared" si="16"/>
        <v>0</v>
      </c>
      <c r="M90" s="73">
        <f>SUM(J$6:J90)</f>
        <v>-11703</v>
      </c>
      <c r="N90" s="73">
        <f>SUM(J$6:J90)</f>
        <v>-11703</v>
      </c>
      <c r="P90" s="73">
        <f t="shared" si="17"/>
        <v>-3.5285777895432218</v>
      </c>
      <c r="Q90" s="73">
        <f t="shared" si="22"/>
        <v>0.59008832861313176</v>
      </c>
      <c r="R90" s="73">
        <f t="shared" si="23"/>
        <v>0</v>
      </c>
      <c r="S90" s="71">
        <f t="shared" si="18"/>
        <v>-1E-3</v>
      </c>
      <c r="T90" s="71">
        <f t="shared" si="19"/>
        <v>0</v>
      </c>
      <c r="U90" s="71">
        <f t="shared" si="24"/>
        <v>-157.36699999999999</v>
      </c>
      <c r="V90" s="71">
        <f t="shared" si="20"/>
        <v>-11.702999999999999</v>
      </c>
      <c r="W90" s="71">
        <f t="shared" si="21"/>
        <v>-11.702999999999999</v>
      </c>
    </row>
    <row r="91" spans="1:23" hidden="1">
      <c r="A91" s="63">
        <f t="shared" si="25"/>
        <v>36977</v>
      </c>
      <c r="B91" s="65" t="str">
        <f>INDEX('Master Data'!$A$2:$B$8,MATCH(WEEKDAY('ARG Gas Firm'!A91,3),'Master Data'!$A$2:$A$8,0),2)</f>
        <v>T</v>
      </c>
      <c r="D91" s="73">
        <v>-3490703.5743625532</v>
      </c>
      <c r="E91" s="73">
        <v>590110.33401239291</v>
      </c>
      <c r="F91" s="73">
        <v>0</v>
      </c>
      <c r="G91" s="73">
        <v>-157367</v>
      </c>
      <c r="I91" s="73">
        <f t="shared" si="14"/>
        <v>-157367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-11703</v>
      </c>
      <c r="N91" s="73">
        <f>SUM(J$6:J91)</f>
        <v>-11703</v>
      </c>
      <c r="P91" s="73">
        <f t="shared" si="17"/>
        <v>-3.4907035743625534</v>
      </c>
      <c r="Q91" s="73">
        <f t="shared" si="22"/>
        <v>0.59011033401239288</v>
      </c>
      <c r="R91" s="73">
        <f t="shared" si="23"/>
        <v>0</v>
      </c>
      <c r="S91" s="71">
        <f t="shared" si="18"/>
        <v>0</v>
      </c>
      <c r="T91" s="71">
        <f t="shared" si="19"/>
        <v>0</v>
      </c>
      <c r="U91" s="71">
        <f t="shared" si="24"/>
        <v>-157.36699999999999</v>
      </c>
      <c r="V91" s="71">
        <f t="shared" si="20"/>
        <v>-11.702999999999999</v>
      </c>
      <c r="W91" s="71">
        <f t="shared" si="21"/>
        <v>-11.702999999999999</v>
      </c>
    </row>
    <row r="92" spans="1:23" hidden="1">
      <c r="A92" s="63">
        <f t="shared" si="25"/>
        <v>36978</v>
      </c>
      <c r="B92" s="65" t="str">
        <f>INDEX('Master Data'!$A$2:$B$8,MATCH(WEEKDAY('ARG Gas Firm'!A92,3),'Master Data'!$A$2:$A$8,0),2)</f>
        <v>W</v>
      </c>
      <c r="D92" s="73">
        <v>-3493783.8398858868</v>
      </c>
      <c r="E92" s="73">
        <v>590164.87353254855</v>
      </c>
      <c r="F92" s="73">
        <v>0</v>
      </c>
      <c r="G92" s="73">
        <v>-157367</v>
      </c>
      <c r="I92" s="73">
        <f t="shared" si="14"/>
        <v>-157367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-11703</v>
      </c>
      <c r="N92" s="73">
        <f>SUM(J$6:J92)</f>
        <v>-11703</v>
      </c>
      <c r="P92" s="73">
        <f t="shared" si="17"/>
        <v>-3.4937838398858867</v>
      </c>
      <c r="Q92" s="73">
        <f t="shared" si="22"/>
        <v>0.59016487353254854</v>
      </c>
      <c r="R92" s="73">
        <f t="shared" si="23"/>
        <v>0</v>
      </c>
      <c r="S92" s="71">
        <f t="shared" si="18"/>
        <v>0</v>
      </c>
      <c r="T92" s="71">
        <f t="shared" si="19"/>
        <v>0</v>
      </c>
      <c r="U92" s="71">
        <f t="shared" si="24"/>
        <v>-157.36699999999999</v>
      </c>
      <c r="V92" s="71">
        <f t="shared" si="20"/>
        <v>-11.702999999999999</v>
      </c>
      <c r="W92" s="71">
        <f t="shared" si="21"/>
        <v>-11.702999999999999</v>
      </c>
    </row>
    <row r="93" spans="1:23" hidden="1">
      <c r="A93" s="63">
        <f t="shared" si="25"/>
        <v>36979</v>
      </c>
      <c r="B93" s="65" t="str">
        <f>INDEX('Master Data'!$A$2:$B$8,MATCH(WEEKDAY('ARG Gas Firm'!A93,3),'Master Data'!$A$2:$A$8,0),2)</f>
        <v>Th</v>
      </c>
      <c r="D93" s="73">
        <v>-3497912.3825171706</v>
      </c>
      <c r="E93" s="73">
        <v>590271.86656849831</v>
      </c>
      <c r="F93" s="73">
        <v>0</v>
      </c>
      <c r="G93" s="73">
        <v>-157367</v>
      </c>
      <c r="I93" s="73">
        <f t="shared" si="14"/>
        <v>-157367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-11703</v>
      </c>
      <c r="N93" s="73">
        <f>SUM(J$6:J93)</f>
        <v>-11703</v>
      </c>
      <c r="P93" s="73">
        <f t="shared" si="17"/>
        <v>-3.4979123825171707</v>
      </c>
      <c r="Q93" s="73">
        <f t="shared" si="22"/>
        <v>0.59027186656849828</v>
      </c>
      <c r="R93" s="73">
        <f t="shared" si="23"/>
        <v>0</v>
      </c>
      <c r="S93" s="71">
        <f t="shared" si="18"/>
        <v>0</v>
      </c>
      <c r="T93" s="71">
        <f t="shared" si="19"/>
        <v>0</v>
      </c>
      <c r="U93" s="71">
        <f t="shared" si="24"/>
        <v>-157.36699999999999</v>
      </c>
      <c r="V93" s="71">
        <f t="shared" si="20"/>
        <v>-11.702999999999999</v>
      </c>
      <c r="W93" s="71">
        <f t="shared" si="21"/>
        <v>-11.702999999999999</v>
      </c>
    </row>
    <row r="94" spans="1:23">
      <c r="A94" s="63">
        <f t="shared" si="25"/>
        <v>36980</v>
      </c>
      <c r="B94" s="65" t="str">
        <f>INDEX('Master Data'!$A$2:$B$8,MATCH(WEEKDAY('ARG Gas Firm'!A94,3),'Master Data'!$A$2:$A$8,0),2)</f>
        <v>F</v>
      </c>
      <c r="D94" s="73">
        <v>-3498270.3868018896</v>
      </c>
      <c r="E94" s="73">
        <v>589807.61656388524</v>
      </c>
      <c r="F94" s="73">
        <v>0</v>
      </c>
      <c r="G94" s="73">
        <v>-157367</v>
      </c>
      <c r="I94" s="73">
        <f t="shared" si="14"/>
        <v>-157367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-11703</v>
      </c>
      <c r="N94" s="73">
        <f>SUM(J$6:J94)</f>
        <v>-11703</v>
      </c>
      <c r="P94" s="73">
        <f t="shared" si="17"/>
        <v>-3.4982703868018898</v>
      </c>
      <c r="Q94" s="73">
        <f t="shared" si="22"/>
        <v>0.58980761656388525</v>
      </c>
      <c r="R94" s="73">
        <f t="shared" si="23"/>
        <v>0</v>
      </c>
      <c r="S94" s="71">
        <f t="shared" si="18"/>
        <v>0</v>
      </c>
      <c r="T94" s="71">
        <f t="shared" si="19"/>
        <v>0</v>
      </c>
      <c r="U94" s="71">
        <f t="shared" si="24"/>
        <v>-157.36699999999999</v>
      </c>
      <c r="V94" s="71">
        <f t="shared" si="20"/>
        <v>-11.702999999999999</v>
      </c>
      <c r="W94" s="71">
        <f t="shared" si="21"/>
        <v>-11.702999999999999</v>
      </c>
    </row>
    <row r="95" spans="1:23" hidden="1">
      <c r="A95" s="63">
        <f t="shared" si="25"/>
        <v>36981</v>
      </c>
      <c r="B95" s="65" t="str">
        <f>INDEX('Master Data'!$A$2:$B$8,MATCH(WEEKDAY('ARG Gas Firm'!A95,3),'Master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-157367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-11703</v>
      </c>
      <c r="N95" s="73">
        <f>SUM(J$6:J95)</f>
        <v>-11703</v>
      </c>
      <c r="P95" s="73">
        <f t="shared" si="17"/>
        <v>0</v>
      </c>
      <c r="Q95" s="73">
        <f t="shared" si="22"/>
        <v>0</v>
      </c>
      <c r="R95" s="73">
        <f t="shared" si="23"/>
        <v>0</v>
      </c>
      <c r="S95" s="71">
        <f t="shared" si="18"/>
        <v>0</v>
      </c>
      <c r="T95" s="71">
        <f t="shared" si="19"/>
        <v>0</v>
      </c>
      <c r="U95" s="71">
        <f t="shared" si="24"/>
        <v>-157.36699999999999</v>
      </c>
      <c r="V95" s="71">
        <f t="shared" si="20"/>
        <v>-11.702999999999999</v>
      </c>
      <c r="W95" s="71">
        <f t="shared" si="21"/>
        <v>-11.702999999999999</v>
      </c>
    </row>
    <row r="96" spans="1:23" hidden="1">
      <c r="A96" s="63">
        <f t="shared" si="25"/>
        <v>36982</v>
      </c>
      <c r="B96" s="65" t="str">
        <f>INDEX('Master Data'!$A$2:$B$8,MATCH(WEEKDAY('ARG Gas Firm'!A96,3),'Master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-11703</v>
      </c>
      <c r="N96" s="73">
        <f>SUM(J$6:J96)</f>
        <v>-11703</v>
      </c>
      <c r="P96" s="73">
        <f t="shared" si="17"/>
        <v>0</v>
      </c>
      <c r="Q96" s="73">
        <f t="shared" si="22"/>
        <v>0</v>
      </c>
      <c r="R96" s="73">
        <f t="shared" si="23"/>
        <v>0</v>
      </c>
      <c r="S96" s="71">
        <f t="shared" si="18"/>
        <v>0</v>
      </c>
      <c r="T96" s="71">
        <f t="shared" si="19"/>
        <v>0</v>
      </c>
      <c r="U96" s="71">
        <f t="shared" si="24"/>
        <v>0</v>
      </c>
      <c r="V96" s="71">
        <f t="shared" si="20"/>
        <v>-11.702999999999999</v>
      </c>
      <c r="W96" s="71">
        <f t="shared" si="21"/>
        <v>-11.702999999999999</v>
      </c>
    </row>
    <row r="97" spans="1:23" hidden="1">
      <c r="A97" s="63">
        <f t="shared" si="25"/>
        <v>36983</v>
      </c>
      <c r="B97" s="65" t="str">
        <f>INDEX('Master Data'!$A$2:$B$8,MATCH(WEEKDAY('ARG Gas Firm'!A97,3),'Master Data'!$A$2:$A$8,0),2)</f>
        <v>M</v>
      </c>
      <c r="D97" s="73">
        <v>-3489871.4514011149</v>
      </c>
      <c r="E97" s="73">
        <v>590065.05783446459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-11703</v>
      </c>
      <c r="P97" s="73">
        <f t="shared" si="17"/>
        <v>-3.4898714514011151</v>
      </c>
      <c r="Q97" s="73">
        <f t="shared" si="22"/>
        <v>0.59006505783446461</v>
      </c>
      <c r="R97" s="73">
        <f t="shared" si="23"/>
        <v>0</v>
      </c>
      <c r="S97" s="71">
        <f t="shared" si="18"/>
        <v>0</v>
      </c>
      <c r="T97" s="71">
        <f t="shared" si="19"/>
        <v>0</v>
      </c>
      <c r="U97" s="71">
        <f t="shared" si="24"/>
        <v>0</v>
      </c>
      <c r="V97" s="71">
        <f t="shared" si="20"/>
        <v>0</v>
      </c>
      <c r="W97" s="71">
        <f t="shared" si="21"/>
        <v>-11.702999999999999</v>
      </c>
    </row>
    <row r="98" spans="1:23" hidden="1">
      <c r="A98" s="63">
        <f t="shared" si="25"/>
        <v>36984</v>
      </c>
      <c r="B98" s="65" t="str">
        <f>INDEX('Master Data'!$A$2:$B$8,MATCH(WEEKDAY('ARG Gas Firm'!A98,3),'Master Data'!$A$2:$A$8,0),2)</f>
        <v>T</v>
      </c>
      <c r="D98" s="73">
        <v>-2489661.1451120637</v>
      </c>
      <c r="E98" s="73">
        <v>540691.3326727266</v>
      </c>
      <c r="F98" s="73">
        <v>0</v>
      </c>
      <c r="G98" s="73">
        <v>339136</v>
      </c>
      <c r="I98" s="73">
        <f t="shared" si="14"/>
        <v>339136</v>
      </c>
      <c r="J98" s="73">
        <f t="shared" si="26"/>
        <v>339136</v>
      </c>
      <c r="K98" s="73">
        <f t="shared" si="15"/>
        <v>0</v>
      </c>
      <c r="L98" s="73">
        <f t="shared" si="16"/>
        <v>0</v>
      </c>
      <c r="M98" s="73">
        <f>SUM(J$97:J98)</f>
        <v>339136</v>
      </c>
      <c r="N98" s="73">
        <f>SUM(J$6:J98)</f>
        <v>327433</v>
      </c>
      <c r="P98" s="73">
        <f t="shared" si="17"/>
        <v>-2.4896611451120636</v>
      </c>
      <c r="Q98" s="73">
        <f t="shared" si="22"/>
        <v>0.54069133267272662</v>
      </c>
      <c r="R98" s="73">
        <f t="shared" si="23"/>
        <v>0</v>
      </c>
      <c r="S98" s="71">
        <f t="shared" si="18"/>
        <v>339.13600000000002</v>
      </c>
      <c r="T98" s="71">
        <f t="shared" si="19"/>
        <v>0</v>
      </c>
      <c r="U98" s="71">
        <f t="shared" si="24"/>
        <v>339.13600000000002</v>
      </c>
      <c r="V98" s="71">
        <f t="shared" si="20"/>
        <v>339.13600000000002</v>
      </c>
      <c r="W98" s="71">
        <f t="shared" si="21"/>
        <v>327.43299999999999</v>
      </c>
    </row>
    <row r="99" spans="1:23" hidden="1">
      <c r="A99" s="63">
        <f t="shared" si="25"/>
        <v>36985</v>
      </c>
      <c r="B99" s="65" t="str">
        <f>INDEX('Master Data'!$A$2:$B$8,MATCH(WEEKDAY('ARG Gas Firm'!A99,3),'Master Data'!$A$2:$A$8,0),2)</f>
        <v>W</v>
      </c>
      <c r="D99" s="73">
        <v>-2494248.4820842692</v>
      </c>
      <c r="E99" s="73">
        <v>540954.4262021014</v>
      </c>
      <c r="F99" s="73">
        <v>0</v>
      </c>
      <c r="G99" s="73">
        <v>339136</v>
      </c>
      <c r="I99" s="73">
        <f t="shared" si="14"/>
        <v>339136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339136</v>
      </c>
      <c r="N99" s="73">
        <f>SUM(J$6:J99)</f>
        <v>327433</v>
      </c>
      <c r="P99" s="73">
        <f t="shared" si="17"/>
        <v>-2.4942484820842692</v>
      </c>
      <c r="Q99" s="73">
        <f t="shared" si="22"/>
        <v>0.54095442620210143</v>
      </c>
      <c r="R99" s="73">
        <f t="shared" si="23"/>
        <v>0</v>
      </c>
      <c r="S99" s="71">
        <f t="shared" si="18"/>
        <v>0</v>
      </c>
      <c r="T99" s="71">
        <f t="shared" si="19"/>
        <v>0</v>
      </c>
      <c r="U99" s="71">
        <f t="shared" si="24"/>
        <v>339.13600000000002</v>
      </c>
      <c r="V99" s="71">
        <f t="shared" si="20"/>
        <v>339.13600000000002</v>
      </c>
      <c r="W99" s="71">
        <f t="shared" si="21"/>
        <v>327.43299999999999</v>
      </c>
    </row>
    <row r="100" spans="1:23" hidden="1">
      <c r="A100" s="63">
        <f t="shared" si="25"/>
        <v>36986</v>
      </c>
      <c r="B100" s="65" t="str">
        <f>INDEX('Master Data'!$A$2:$B$8,MATCH(WEEKDAY('ARG Gas Firm'!A100,3),'Master Data'!$A$2:$A$8,0),2)</f>
        <v>Th</v>
      </c>
      <c r="D100" s="73">
        <v>-2484119.1817259188</v>
      </c>
      <c r="E100" s="73">
        <v>540856.75057849218</v>
      </c>
      <c r="F100" s="73">
        <v>0</v>
      </c>
      <c r="G100" s="73">
        <v>339136</v>
      </c>
      <c r="I100" s="73">
        <f t="shared" si="14"/>
        <v>339136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339136</v>
      </c>
      <c r="N100" s="73">
        <f>SUM(J$6:J100)</f>
        <v>327433</v>
      </c>
      <c r="P100" s="73">
        <f t="shared" si="17"/>
        <v>-2.4841191817259189</v>
      </c>
      <c r="Q100" s="73">
        <f t="shared" si="22"/>
        <v>0.54085675057849214</v>
      </c>
      <c r="R100" s="73">
        <f t="shared" si="23"/>
        <v>0</v>
      </c>
      <c r="S100" s="71">
        <f t="shared" si="18"/>
        <v>0</v>
      </c>
      <c r="T100" s="71">
        <f t="shared" si="19"/>
        <v>0</v>
      </c>
      <c r="U100" s="71">
        <f t="shared" si="24"/>
        <v>339.13600000000002</v>
      </c>
      <c r="V100" s="71">
        <f t="shared" si="20"/>
        <v>339.13600000000002</v>
      </c>
      <c r="W100" s="71">
        <f t="shared" si="21"/>
        <v>327.43299999999999</v>
      </c>
    </row>
    <row r="101" spans="1:23" hidden="1">
      <c r="A101" s="63">
        <f t="shared" si="25"/>
        <v>36987</v>
      </c>
      <c r="B101" s="65" t="str">
        <f>INDEX('Master Data'!$A$2:$B$8,MATCH(WEEKDAY('ARG Gas Firm'!A101,3),'Master Data'!$A$2:$A$8,0),2)</f>
        <v>F</v>
      </c>
      <c r="D101" s="73">
        <v>-2507786.6630683877</v>
      </c>
      <c r="E101" s="73">
        <v>541152.91613615153</v>
      </c>
      <c r="F101" s="73">
        <v>0</v>
      </c>
      <c r="G101" s="73">
        <v>339135</v>
      </c>
      <c r="I101" s="73">
        <f t="shared" si="14"/>
        <v>339135</v>
      </c>
      <c r="J101" s="73">
        <f t="shared" si="26"/>
        <v>-1</v>
      </c>
      <c r="K101" s="73">
        <f t="shared" si="15"/>
        <v>0</v>
      </c>
      <c r="L101" s="73">
        <f t="shared" si="16"/>
        <v>0</v>
      </c>
      <c r="M101" s="73">
        <f>SUM(J$97:J101)</f>
        <v>339135</v>
      </c>
      <c r="N101" s="73">
        <f>SUM(J$6:J101)</f>
        <v>327432</v>
      </c>
      <c r="P101" s="73">
        <f t="shared" si="17"/>
        <v>-2.5077866630683876</v>
      </c>
      <c r="Q101" s="73">
        <f t="shared" si="22"/>
        <v>0.54115291613615157</v>
      </c>
      <c r="R101" s="73">
        <f t="shared" si="23"/>
        <v>0</v>
      </c>
      <c r="S101" s="71">
        <f t="shared" si="18"/>
        <v>-1E-3</v>
      </c>
      <c r="T101" s="71">
        <f t="shared" si="19"/>
        <v>0</v>
      </c>
      <c r="U101" s="71">
        <f t="shared" si="24"/>
        <v>339.13499999999999</v>
      </c>
      <c r="V101" s="71">
        <f t="shared" si="20"/>
        <v>339.13499999999999</v>
      </c>
      <c r="W101" s="71">
        <f t="shared" si="21"/>
        <v>327.43200000000002</v>
      </c>
    </row>
    <row r="102" spans="1:23" hidden="1">
      <c r="A102" s="63">
        <f t="shared" si="25"/>
        <v>36988</v>
      </c>
      <c r="B102" s="65" t="str">
        <f>INDEX('Master Data'!$A$2:$B$8,MATCH(WEEKDAY('ARG Gas Firm'!A102,3),'Master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ref="I102:I165" si="27">IF(MONTH($A102)=MONTH($A101),IF(G102=0,I101,G102),G102)</f>
        <v>339135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339135</v>
      </c>
      <c r="N102" s="73">
        <f>SUM(J$6:J102)</f>
        <v>327432</v>
      </c>
      <c r="P102" s="73">
        <f t="shared" si="17"/>
        <v>0</v>
      </c>
      <c r="Q102" s="73">
        <f t="shared" si="22"/>
        <v>0</v>
      </c>
      <c r="R102" s="73">
        <f t="shared" si="23"/>
        <v>0</v>
      </c>
      <c r="S102" s="71">
        <f t="shared" si="18"/>
        <v>0</v>
      </c>
      <c r="T102" s="71">
        <f t="shared" si="19"/>
        <v>0</v>
      </c>
      <c r="U102" s="71">
        <f t="shared" si="24"/>
        <v>339.13499999999999</v>
      </c>
      <c r="V102" s="71">
        <f t="shared" si="20"/>
        <v>339.13499999999999</v>
      </c>
      <c r="W102" s="71">
        <f t="shared" si="21"/>
        <v>327.43200000000002</v>
      </c>
    </row>
    <row r="103" spans="1:23" hidden="1">
      <c r="A103" s="63">
        <f t="shared" si="25"/>
        <v>36989</v>
      </c>
      <c r="B103" s="65" t="str">
        <f>INDEX('Master Data'!$A$2:$B$8,MATCH(WEEKDAY('ARG Gas Firm'!A103,3),'Master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339135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339135</v>
      </c>
      <c r="N103" s="73">
        <f>SUM(J$6:J103)</f>
        <v>327432</v>
      </c>
      <c r="P103" s="73">
        <f t="shared" si="17"/>
        <v>0</v>
      </c>
      <c r="Q103" s="73">
        <f t="shared" si="22"/>
        <v>0</v>
      </c>
      <c r="R103" s="73">
        <f t="shared" si="23"/>
        <v>0</v>
      </c>
      <c r="S103" s="71">
        <f t="shared" si="18"/>
        <v>0</v>
      </c>
      <c r="T103" s="71">
        <f t="shared" si="19"/>
        <v>0</v>
      </c>
      <c r="U103" s="71">
        <f t="shared" si="24"/>
        <v>339.13499999999999</v>
      </c>
      <c r="V103" s="71">
        <f t="shared" si="20"/>
        <v>339.13499999999999</v>
      </c>
      <c r="W103" s="71">
        <f t="shared" si="21"/>
        <v>327.43200000000002</v>
      </c>
    </row>
    <row r="104" spans="1:23" hidden="1">
      <c r="A104" s="63">
        <f t="shared" si="25"/>
        <v>36990</v>
      </c>
      <c r="B104" s="65" t="str">
        <f>INDEX('Master Data'!$A$2:$B$8,MATCH(WEEKDAY('ARG Gas Firm'!A104,3),'Master Data'!$A$2:$A$8,0),2)</f>
        <v>M</v>
      </c>
      <c r="D104" s="73">
        <v>-2503378.4204190229</v>
      </c>
      <c r="E104" s="73">
        <v>541421.69193948992</v>
      </c>
      <c r="F104" s="73">
        <v>0</v>
      </c>
      <c r="G104" s="73">
        <v>339136</v>
      </c>
      <c r="I104" s="73">
        <f t="shared" si="27"/>
        <v>339136</v>
      </c>
      <c r="J104" s="73">
        <f t="shared" si="26"/>
        <v>1</v>
      </c>
      <c r="K104" s="73">
        <f t="shared" si="15"/>
        <v>0</v>
      </c>
      <c r="L104" s="73">
        <f t="shared" si="16"/>
        <v>0</v>
      </c>
      <c r="M104" s="73">
        <f>SUM(J$97:J104)</f>
        <v>339136</v>
      </c>
      <c r="N104" s="73">
        <f>SUM(J$6:J104)</f>
        <v>327433</v>
      </c>
      <c r="P104" s="73">
        <f t="shared" si="17"/>
        <v>-2.5033784204190228</v>
      </c>
      <c r="Q104" s="73">
        <f t="shared" si="22"/>
        <v>0.54142169193948997</v>
      </c>
      <c r="R104" s="73">
        <f t="shared" si="23"/>
        <v>0</v>
      </c>
      <c r="S104" s="71">
        <f t="shared" si="18"/>
        <v>1E-3</v>
      </c>
      <c r="T104" s="71">
        <f t="shared" si="19"/>
        <v>0</v>
      </c>
      <c r="U104" s="71">
        <f t="shared" si="24"/>
        <v>339.13600000000002</v>
      </c>
      <c r="V104" s="71">
        <f t="shared" si="20"/>
        <v>339.13600000000002</v>
      </c>
      <c r="W104" s="71">
        <f t="shared" si="21"/>
        <v>327.43299999999999</v>
      </c>
    </row>
    <row r="105" spans="1:23" hidden="1">
      <c r="A105" s="63">
        <f t="shared" si="25"/>
        <v>36991</v>
      </c>
      <c r="B105" s="65" t="str">
        <f>INDEX('Master Data'!$A$2:$B$8,MATCH(WEEKDAY('ARG Gas Firm'!A105,3),'Master Data'!$A$2:$A$8,0),2)</f>
        <v>T</v>
      </c>
      <c r="D105" s="73">
        <v>-2462321.8406092348</v>
      </c>
      <c r="E105" s="73">
        <v>540935.35650992941</v>
      </c>
      <c r="F105" s="73">
        <v>0</v>
      </c>
      <c r="G105" s="73">
        <v>339136</v>
      </c>
      <c r="I105" s="73">
        <f t="shared" si="27"/>
        <v>339136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339136</v>
      </c>
      <c r="N105" s="73">
        <f>SUM(J$6:J105)</f>
        <v>327433</v>
      </c>
      <c r="P105" s="73">
        <f t="shared" si="17"/>
        <v>-2.4623218406092349</v>
      </c>
      <c r="Q105" s="73">
        <f t="shared" si="22"/>
        <v>0.54093535650992941</v>
      </c>
      <c r="R105" s="73">
        <f t="shared" si="23"/>
        <v>0</v>
      </c>
      <c r="S105" s="71">
        <f t="shared" si="18"/>
        <v>0</v>
      </c>
      <c r="T105" s="71">
        <f t="shared" si="19"/>
        <v>0</v>
      </c>
      <c r="U105" s="71">
        <f t="shared" si="24"/>
        <v>339.13600000000002</v>
      </c>
      <c r="V105" s="71">
        <f t="shared" si="20"/>
        <v>339.13600000000002</v>
      </c>
      <c r="W105" s="71">
        <f t="shared" si="21"/>
        <v>327.43299999999999</v>
      </c>
    </row>
    <row r="106" spans="1:23" hidden="1">
      <c r="A106" s="63">
        <f t="shared" si="25"/>
        <v>36992</v>
      </c>
      <c r="B106" s="65" t="str">
        <f>INDEX('Master Data'!$A$2:$B$8,MATCH(WEEKDAY('ARG Gas Firm'!A106,3),'Master Data'!$A$2:$A$8,0),2)</f>
        <v>W</v>
      </c>
      <c r="D106" s="73">
        <v>-2464230.2338954033</v>
      </c>
      <c r="E106" s="73">
        <v>541080.49936707236</v>
      </c>
      <c r="F106" s="73">
        <v>0</v>
      </c>
      <c r="G106" s="73">
        <v>339137</v>
      </c>
      <c r="I106" s="73">
        <f t="shared" si="27"/>
        <v>339137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339137</v>
      </c>
      <c r="N106" s="73">
        <f>SUM(J$6:J106)</f>
        <v>327434</v>
      </c>
      <c r="P106" s="73">
        <f t="shared" si="17"/>
        <v>-2.4642302338954032</v>
      </c>
      <c r="Q106" s="73">
        <f t="shared" si="22"/>
        <v>0.54108049936707237</v>
      </c>
      <c r="R106" s="73">
        <f t="shared" si="23"/>
        <v>0</v>
      </c>
      <c r="S106" s="71">
        <f t="shared" si="18"/>
        <v>1E-3</v>
      </c>
      <c r="T106" s="71">
        <f t="shared" si="19"/>
        <v>0</v>
      </c>
      <c r="U106" s="71">
        <f t="shared" si="24"/>
        <v>339.137</v>
      </c>
      <c r="V106" s="71">
        <f t="shared" si="20"/>
        <v>339.137</v>
      </c>
      <c r="W106" s="71">
        <f t="shared" si="21"/>
        <v>327.43400000000003</v>
      </c>
    </row>
    <row r="107" spans="1:23" hidden="1">
      <c r="A107" s="63">
        <f t="shared" si="25"/>
        <v>36993</v>
      </c>
      <c r="B107" s="65" t="str">
        <f>INDEX('Master Data'!$A$2:$B$8,MATCH(WEEKDAY('ARG Gas Firm'!A107,3),'Master Data'!$A$2:$A$8,0),2)</f>
        <v>Th</v>
      </c>
      <c r="D107" s="73">
        <v>-2452367.7099456387</v>
      </c>
      <c r="E107" s="73">
        <v>541038.44589113642</v>
      </c>
      <c r="F107" s="73">
        <v>0</v>
      </c>
      <c r="G107" s="73">
        <v>339137</v>
      </c>
      <c r="I107" s="73">
        <f t="shared" si="27"/>
        <v>339137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339137</v>
      </c>
      <c r="N107" s="73">
        <f>SUM(J$6:J107)</f>
        <v>327434</v>
      </c>
      <c r="P107" s="73">
        <f t="shared" si="17"/>
        <v>-2.4523677099456385</v>
      </c>
      <c r="Q107" s="73">
        <f t="shared" si="22"/>
        <v>0.54103844589113637</v>
      </c>
      <c r="R107" s="73">
        <f t="shared" si="23"/>
        <v>0</v>
      </c>
      <c r="S107" s="71">
        <f t="shared" si="18"/>
        <v>0</v>
      </c>
      <c r="T107" s="71">
        <f t="shared" si="19"/>
        <v>0</v>
      </c>
      <c r="U107" s="71">
        <f t="shared" si="24"/>
        <v>339.137</v>
      </c>
      <c r="V107" s="71">
        <f t="shared" si="20"/>
        <v>339.137</v>
      </c>
      <c r="W107" s="71">
        <f t="shared" si="21"/>
        <v>327.43400000000003</v>
      </c>
    </row>
    <row r="108" spans="1:23" hidden="1">
      <c r="A108" s="63">
        <f t="shared" si="25"/>
        <v>36994</v>
      </c>
      <c r="B108" s="65" t="str">
        <f>INDEX('Master Data'!$A$2:$B$8,MATCH(WEEKDAY('ARG Gas Firm'!A108,3),'Master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339137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339137</v>
      </c>
      <c r="N108" s="73">
        <f>SUM(J$6:J108)</f>
        <v>327434</v>
      </c>
      <c r="P108" s="73">
        <f t="shared" si="17"/>
        <v>0</v>
      </c>
      <c r="Q108" s="73">
        <f t="shared" si="22"/>
        <v>0</v>
      </c>
      <c r="R108" s="73">
        <f t="shared" si="23"/>
        <v>0</v>
      </c>
      <c r="S108" s="71">
        <f t="shared" si="18"/>
        <v>0</v>
      </c>
      <c r="T108" s="71">
        <f t="shared" si="19"/>
        <v>0</v>
      </c>
      <c r="U108" s="71">
        <f t="shared" si="24"/>
        <v>339.137</v>
      </c>
      <c r="V108" s="71">
        <f t="shared" si="20"/>
        <v>339.137</v>
      </c>
      <c r="W108" s="71">
        <f t="shared" si="21"/>
        <v>327.43400000000003</v>
      </c>
    </row>
    <row r="109" spans="1:23" hidden="1">
      <c r="A109" s="63">
        <f t="shared" si="25"/>
        <v>36995</v>
      </c>
      <c r="B109" s="65" t="str">
        <f>INDEX('Master Data'!$A$2:$B$8,MATCH(WEEKDAY('ARG Gas Firm'!A109,3),'Master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339137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339137</v>
      </c>
      <c r="N109" s="73">
        <f>SUM(J$6:J109)</f>
        <v>327434</v>
      </c>
      <c r="P109" s="73">
        <f t="shared" si="17"/>
        <v>0</v>
      </c>
      <c r="Q109" s="73">
        <f t="shared" si="22"/>
        <v>0</v>
      </c>
      <c r="R109" s="73">
        <f t="shared" si="23"/>
        <v>0</v>
      </c>
      <c r="S109" s="71">
        <f t="shared" si="18"/>
        <v>0</v>
      </c>
      <c r="T109" s="71">
        <f t="shared" si="19"/>
        <v>0</v>
      </c>
      <c r="U109" s="71">
        <f t="shared" si="24"/>
        <v>339.137</v>
      </c>
      <c r="V109" s="71">
        <f t="shared" si="20"/>
        <v>339.137</v>
      </c>
      <c r="W109" s="71">
        <f t="shared" si="21"/>
        <v>327.43400000000003</v>
      </c>
    </row>
    <row r="110" spans="1:23" hidden="1">
      <c r="A110" s="63">
        <f t="shared" si="25"/>
        <v>36996</v>
      </c>
      <c r="B110" s="65" t="str">
        <f>INDEX('Master Data'!$A$2:$B$8,MATCH(WEEKDAY('ARG Gas Firm'!A110,3),'Master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339137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339137</v>
      </c>
      <c r="N110" s="73">
        <f>SUM(J$6:J110)</f>
        <v>327434</v>
      </c>
      <c r="P110" s="73">
        <f t="shared" si="17"/>
        <v>0</v>
      </c>
      <c r="Q110" s="73">
        <f t="shared" si="22"/>
        <v>0</v>
      </c>
      <c r="R110" s="73">
        <f t="shared" si="23"/>
        <v>0</v>
      </c>
      <c r="S110" s="71">
        <f t="shared" si="18"/>
        <v>0</v>
      </c>
      <c r="T110" s="71">
        <f t="shared" si="19"/>
        <v>0</v>
      </c>
      <c r="U110" s="71">
        <f t="shared" si="24"/>
        <v>339.137</v>
      </c>
      <c r="V110" s="71">
        <f t="shared" si="20"/>
        <v>339.137</v>
      </c>
      <c r="W110" s="71">
        <f t="shared" si="21"/>
        <v>327.43400000000003</v>
      </c>
    </row>
    <row r="111" spans="1:23" hidden="1">
      <c r="A111" s="63">
        <f t="shared" si="25"/>
        <v>36997</v>
      </c>
      <c r="B111" s="65" t="str">
        <f>INDEX('Master Data'!$A$2:$B$8,MATCH(WEEKDAY('ARG Gas Firm'!A111,3),'Master Data'!$A$2:$A$8,0),2)</f>
        <v>M</v>
      </c>
      <c r="D111" s="73">
        <v>-2425360.708834785</v>
      </c>
      <c r="E111" s="73">
        <v>541019.96325697599</v>
      </c>
      <c r="F111" s="73">
        <v>0</v>
      </c>
      <c r="G111" s="73">
        <v>339134</v>
      </c>
      <c r="I111" s="73">
        <f t="shared" si="27"/>
        <v>339134</v>
      </c>
      <c r="J111" s="73">
        <f t="shared" si="26"/>
        <v>-3</v>
      </c>
      <c r="K111" s="73">
        <f t="shared" si="15"/>
        <v>0</v>
      </c>
      <c r="L111" s="73">
        <f t="shared" si="16"/>
        <v>0</v>
      </c>
      <c r="M111" s="73">
        <f>SUM(J$97:J111)</f>
        <v>339134</v>
      </c>
      <c r="N111" s="73">
        <f>SUM(J$6:J111)</f>
        <v>327431</v>
      </c>
      <c r="P111" s="73">
        <f t="shared" si="17"/>
        <v>-2.4253607088347851</v>
      </c>
      <c r="Q111" s="73">
        <f t="shared" si="22"/>
        <v>0.54101996325697599</v>
      </c>
      <c r="R111" s="73">
        <f t="shared" si="23"/>
        <v>0</v>
      </c>
      <c r="S111" s="71">
        <f t="shared" si="18"/>
        <v>-3.0000000000000001E-3</v>
      </c>
      <c r="T111" s="71">
        <f t="shared" si="19"/>
        <v>0</v>
      </c>
      <c r="U111" s="71">
        <f t="shared" si="24"/>
        <v>339.13400000000001</v>
      </c>
      <c r="V111" s="71">
        <f t="shared" si="20"/>
        <v>339.13400000000001</v>
      </c>
      <c r="W111" s="71">
        <f t="shared" si="21"/>
        <v>327.43099999999998</v>
      </c>
    </row>
    <row r="112" spans="1:23" hidden="1">
      <c r="A112" s="63">
        <f t="shared" si="25"/>
        <v>36998</v>
      </c>
      <c r="B112" s="65" t="str">
        <f>INDEX('Master Data'!$A$2:$B$8,MATCH(WEEKDAY('ARG Gas Firm'!A112,3),'Master Data'!$A$2:$A$8,0),2)</f>
        <v>T</v>
      </c>
      <c r="D112" s="73">
        <v>-2444742.8699342711</v>
      </c>
      <c r="E112" s="73">
        <v>541285.26223137451</v>
      </c>
      <c r="F112" s="73">
        <v>0</v>
      </c>
      <c r="G112" s="73">
        <v>339135</v>
      </c>
      <c r="I112" s="73">
        <f t="shared" si="27"/>
        <v>339135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339135</v>
      </c>
      <c r="N112" s="73">
        <f>SUM(J$6:J112)</f>
        <v>327432</v>
      </c>
      <c r="P112" s="73">
        <f t="shared" si="17"/>
        <v>-2.444742869934271</v>
      </c>
      <c r="Q112" s="73">
        <f t="shared" si="22"/>
        <v>0.54128526223137452</v>
      </c>
      <c r="R112" s="73">
        <f t="shared" si="23"/>
        <v>0</v>
      </c>
      <c r="S112" s="71">
        <f t="shared" si="18"/>
        <v>1E-3</v>
      </c>
      <c r="T112" s="71">
        <f t="shared" si="19"/>
        <v>0</v>
      </c>
      <c r="U112" s="71">
        <f t="shared" si="24"/>
        <v>339.13499999999999</v>
      </c>
      <c r="V112" s="71">
        <f t="shared" si="20"/>
        <v>339.13499999999999</v>
      </c>
      <c r="W112" s="71">
        <f t="shared" si="21"/>
        <v>327.43200000000002</v>
      </c>
    </row>
    <row r="113" spans="1:23" hidden="1">
      <c r="A113" s="63">
        <f t="shared" si="25"/>
        <v>36999</v>
      </c>
      <c r="B113" s="65" t="str">
        <f>INDEX('Master Data'!$A$2:$B$8,MATCH(WEEKDAY('ARG Gas Firm'!A113,3),'Master Data'!$A$2:$A$8,0),2)</f>
        <v>W</v>
      </c>
      <c r="D113" s="73">
        <v>-2470909.0844469531</v>
      </c>
      <c r="E113" s="73">
        <v>542004.67532836588</v>
      </c>
      <c r="F113" s="73">
        <v>0</v>
      </c>
      <c r="G113" s="73">
        <v>339135</v>
      </c>
      <c r="I113" s="73">
        <f t="shared" si="27"/>
        <v>339135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339135</v>
      </c>
      <c r="N113" s="73">
        <f>SUM(J$6:J113)</f>
        <v>327432</v>
      </c>
      <c r="P113" s="73">
        <f t="shared" si="17"/>
        <v>-2.4709090844469532</v>
      </c>
      <c r="Q113" s="73">
        <f t="shared" si="22"/>
        <v>0.54200467532836583</v>
      </c>
      <c r="R113" s="73">
        <f t="shared" si="23"/>
        <v>0</v>
      </c>
      <c r="S113" s="71">
        <f t="shared" si="18"/>
        <v>0</v>
      </c>
      <c r="T113" s="71">
        <f t="shared" si="19"/>
        <v>0</v>
      </c>
      <c r="U113" s="71">
        <f t="shared" si="24"/>
        <v>339.13499999999999</v>
      </c>
      <c r="V113" s="71">
        <f t="shared" si="20"/>
        <v>339.13499999999999</v>
      </c>
      <c r="W113" s="71">
        <f t="shared" si="21"/>
        <v>327.43200000000002</v>
      </c>
    </row>
    <row r="114" spans="1:23" hidden="1">
      <c r="A114" s="63">
        <f t="shared" si="25"/>
        <v>37000</v>
      </c>
      <c r="B114" s="65" t="str">
        <f>INDEX('Master Data'!$A$2:$B$8,MATCH(WEEKDAY('ARG Gas Firm'!A114,3),'Master Data'!$A$2:$A$8,0),2)</f>
        <v>Th</v>
      </c>
      <c r="D114" s="73">
        <v>-2448162.0793023398</v>
      </c>
      <c r="E114" s="73">
        <v>542471.17852252885</v>
      </c>
      <c r="F114" s="73">
        <v>0</v>
      </c>
      <c r="G114" s="73">
        <v>339133</v>
      </c>
      <c r="I114" s="73">
        <f t="shared" si="27"/>
        <v>339133</v>
      </c>
      <c r="J114" s="73">
        <f t="shared" si="26"/>
        <v>-2</v>
      </c>
      <c r="K114" s="73">
        <f t="shared" si="15"/>
        <v>0</v>
      </c>
      <c r="L114" s="73">
        <f t="shared" si="16"/>
        <v>0</v>
      </c>
      <c r="M114" s="73">
        <f>SUM(J$97:J114)</f>
        <v>339133</v>
      </c>
      <c r="N114" s="73">
        <f>SUM(J$6:J114)</f>
        <v>327430</v>
      </c>
      <c r="P114" s="73">
        <f t="shared" si="17"/>
        <v>-2.4481620793023398</v>
      </c>
      <c r="Q114" s="73">
        <f t="shared" si="22"/>
        <v>0.5424711785225288</v>
      </c>
      <c r="R114" s="73">
        <f t="shared" si="23"/>
        <v>0</v>
      </c>
      <c r="S114" s="71">
        <f t="shared" si="18"/>
        <v>-2E-3</v>
      </c>
      <c r="T114" s="71">
        <f t="shared" si="19"/>
        <v>0</v>
      </c>
      <c r="U114" s="71">
        <f t="shared" si="24"/>
        <v>339.13299999999998</v>
      </c>
      <c r="V114" s="71">
        <f t="shared" si="20"/>
        <v>339.13299999999998</v>
      </c>
      <c r="W114" s="71">
        <f t="shared" si="21"/>
        <v>327.43</v>
      </c>
    </row>
    <row r="115" spans="1:23" hidden="1">
      <c r="A115" s="63">
        <f t="shared" si="25"/>
        <v>37001</v>
      </c>
      <c r="B115" s="65" t="str">
        <f>INDEX('Master Data'!$A$2:$B$8,MATCH(WEEKDAY('ARG Gas Firm'!A115,3),'Master Data'!$A$2:$A$8,0),2)</f>
        <v>F</v>
      </c>
      <c r="D115" s="73">
        <v>-2443291.7189136529</v>
      </c>
      <c r="E115" s="73">
        <v>542658.94631370332</v>
      </c>
      <c r="F115" s="73">
        <v>0</v>
      </c>
      <c r="G115" s="73">
        <v>339132</v>
      </c>
      <c r="I115" s="73">
        <f t="shared" si="27"/>
        <v>339132</v>
      </c>
      <c r="J115" s="73">
        <f t="shared" si="26"/>
        <v>-1</v>
      </c>
      <c r="K115" s="73">
        <f t="shared" si="15"/>
        <v>0</v>
      </c>
      <c r="L115" s="73">
        <f t="shared" si="16"/>
        <v>0</v>
      </c>
      <c r="M115" s="73">
        <f>SUM(J$97:J115)</f>
        <v>339132</v>
      </c>
      <c r="N115" s="73">
        <f>SUM(J$6:J115)</f>
        <v>327429</v>
      </c>
      <c r="P115" s="73">
        <f t="shared" si="17"/>
        <v>-2.4432917189136529</v>
      </c>
      <c r="Q115" s="73">
        <f t="shared" si="22"/>
        <v>0.54265894631370326</v>
      </c>
      <c r="R115" s="73">
        <f t="shared" si="23"/>
        <v>0</v>
      </c>
      <c r="S115" s="71">
        <f t="shared" si="18"/>
        <v>-1E-3</v>
      </c>
      <c r="T115" s="71">
        <f t="shared" si="19"/>
        <v>0</v>
      </c>
      <c r="U115" s="71">
        <f t="shared" si="24"/>
        <v>339.13200000000001</v>
      </c>
      <c r="V115" s="71">
        <f t="shared" si="20"/>
        <v>339.13200000000001</v>
      </c>
      <c r="W115" s="71">
        <f t="shared" si="21"/>
        <v>327.42899999999997</v>
      </c>
    </row>
    <row r="116" spans="1:23" hidden="1">
      <c r="A116" s="63">
        <f t="shared" si="25"/>
        <v>37002</v>
      </c>
      <c r="B116" s="65" t="str">
        <f>INDEX('Master Data'!$A$2:$B$8,MATCH(WEEKDAY('ARG Gas Firm'!A116,3),'Master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339132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339132</v>
      </c>
      <c r="N116" s="73">
        <f>SUM(J$6:J116)</f>
        <v>327429</v>
      </c>
      <c r="P116" s="73">
        <f t="shared" si="17"/>
        <v>0</v>
      </c>
      <c r="Q116" s="73">
        <f t="shared" si="22"/>
        <v>0</v>
      </c>
      <c r="R116" s="73">
        <f t="shared" si="23"/>
        <v>0</v>
      </c>
      <c r="S116" s="71">
        <f t="shared" si="18"/>
        <v>0</v>
      </c>
      <c r="T116" s="71">
        <f t="shared" si="19"/>
        <v>0</v>
      </c>
      <c r="U116" s="71">
        <f t="shared" si="24"/>
        <v>339.13200000000001</v>
      </c>
      <c r="V116" s="71">
        <f t="shared" si="20"/>
        <v>339.13200000000001</v>
      </c>
      <c r="W116" s="71">
        <f t="shared" si="21"/>
        <v>327.42899999999997</v>
      </c>
    </row>
    <row r="117" spans="1:23" hidden="1">
      <c r="A117" s="63">
        <f t="shared" si="25"/>
        <v>37003</v>
      </c>
      <c r="B117" s="65" t="str">
        <f>INDEX('Master Data'!$A$2:$B$8,MATCH(WEEKDAY('ARG Gas Firm'!A117,3),'Master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339132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339132</v>
      </c>
      <c r="N117" s="73">
        <f>SUM(J$6:J117)</f>
        <v>327429</v>
      </c>
      <c r="P117" s="73">
        <f t="shared" si="17"/>
        <v>0</v>
      </c>
      <c r="Q117" s="73">
        <f t="shared" si="22"/>
        <v>0</v>
      </c>
      <c r="R117" s="73">
        <f t="shared" si="23"/>
        <v>0</v>
      </c>
      <c r="S117" s="71">
        <f t="shared" si="18"/>
        <v>0</v>
      </c>
      <c r="T117" s="71">
        <f t="shared" si="19"/>
        <v>0</v>
      </c>
      <c r="U117" s="71">
        <f t="shared" si="24"/>
        <v>339.13200000000001</v>
      </c>
      <c r="V117" s="71">
        <f t="shared" si="20"/>
        <v>339.13200000000001</v>
      </c>
      <c r="W117" s="71">
        <f t="shared" si="21"/>
        <v>327.42899999999997</v>
      </c>
    </row>
    <row r="118" spans="1:23" hidden="1">
      <c r="A118" s="63">
        <f t="shared" si="25"/>
        <v>37004</v>
      </c>
      <c r="B118" s="65" t="str">
        <f>INDEX('Master Data'!$A$2:$B$8,MATCH(WEEKDAY('ARG Gas Firm'!A118,3),'Master Data'!$A$2:$A$8,0),2)</f>
        <v>M</v>
      </c>
      <c r="D118" s="73">
        <v>-2468308.5971959261</v>
      </c>
      <c r="E118" s="73">
        <v>543055.79894671962</v>
      </c>
      <c r="F118" s="73">
        <v>0</v>
      </c>
      <c r="G118" s="73">
        <v>417246</v>
      </c>
      <c r="I118" s="73">
        <f t="shared" si="27"/>
        <v>417246</v>
      </c>
      <c r="J118" s="73">
        <f t="shared" si="26"/>
        <v>78114</v>
      </c>
      <c r="K118" s="73">
        <f t="shared" si="15"/>
        <v>0</v>
      </c>
      <c r="L118" s="73">
        <f t="shared" si="16"/>
        <v>0</v>
      </c>
      <c r="M118" s="73">
        <f>SUM(J$97:J118)</f>
        <v>417246</v>
      </c>
      <c r="N118" s="73">
        <f>SUM(J$6:J118)</f>
        <v>405543</v>
      </c>
      <c r="P118" s="73">
        <f t="shared" si="17"/>
        <v>-2.468308597195926</v>
      </c>
      <c r="Q118" s="73">
        <f t="shared" si="22"/>
        <v>0.54305579894671963</v>
      </c>
      <c r="R118" s="73">
        <f t="shared" si="23"/>
        <v>0</v>
      </c>
      <c r="S118" s="71">
        <f t="shared" si="18"/>
        <v>78.114000000000004</v>
      </c>
      <c r="T118" s="71">
        <f t="shared" si="19"/>
        <v>0</v>
      </c>
      <c r="U118" s="71">
        <f t="shared" si="24"/>
        <v>417.24599999999998</v>
      </c>
      <c r="V118" s="71">
        <f t="shared" si="20"/>
        <v>417.24599999999998</v>
      </c>
      <c r="W118" s="71">
        <f t="shared" si="21"/>
        <v>405.54300000000001</v>
      </c>
    </row>
    <row r="119" spans="1:23" hidden="1">
      <c r="A119" s="63">
        <f t="shared" si="25"/>
        <v>37005</v>
      </c>
      <c r="B119" s="65" t="str">
        <f>INDEX('Master Data'!$A$2:$B$8,MATCH(WEEKDAY('ARG Gas Firm'!A119,3),'Master Data'!$A$2:$A$8,0),2)</f>
        <v>T</v>
      </c>
      <c r="D119" s="73">
        <v>-2459142.1203263924</v>
      </c>
      <c r="E119" s="73">
        <v>543134.63014507515</v>
      </c>
      <c r="F119" s="73">
        <v>0</v>
      </c>
      <c r="G119" s="73">
        <v>417248</v>
      </c>
      <c r="I119" s="73">
        <f t="shared" si="27"/>
        <v>417248</v>
      </c>
      <c r="J119" s="73">
        <f t="shared" si="26"/>
        <v>2</v>
      </c>
      <c r="K119" s="73">
        <f t="shared" si="15"/>
        <v>0</v>
      </c>
      <c r="L119" s="73">
        <f t="shared" si="16"/>
        <v>0</v>
      </c>
      <c r="M119" s="73">
        <f>SUM(J$97:J119)</f>
        <v>417248</v>
      </c>
      <c r="N119" s="73">
        <f>SUM(J$6:J119)</f>
        <v>405545</v>
      </c>
      <c r="P119" s="73">
        <f t="shared" si="17"/>
        <v>-2.4591421203263923</v>
      </c>
      <c r="Q119" s="73">
        <f t="shared" si="22"/>
        <v>0.54313463014507513</v>
      </c>
      <c r="R119" s="73">
        <f t="shared" si="23"/>
        <v>0</v>
      </c>
      <c r="S119" s="71">
        <f t="shared" si="18"/>
        <v>2E-3</v>
      </c>
      <c r="T119" s="71">
        <f t="shared" si="19"/>
        <v>0</v>
      </c>
      <c r="U119" s="71">
        <f t="shared" si="24"/>
        <v>417.24799999999999</v>
      </c>
      <c r="V119" s="71">
        <f t="shared" si="20"/>
        <v>417.24799999999999</v>
      </c>
      <c r="W119" s="71">
        <f t="shared" si="21"/>
        <v>405.54500000000002</v>
      </c>
    </row>
    <row r="120" spans="1:23" hidden="1">
      <c r="A120" s="63">
        <f t="shared" si="25"/>
        <v>37006</v>
      </c>
      <c r="B120" s="65" t="str">
        <f>INDEX('Master Data'!$A$2:$B$8,MATCH(WEEKDAY('ARG Gas Firm'!A120,3),'Master Data'!$A$2:$A$8,0),2)</f>
        <v>W</v>
      </c>
      <c r="D120" s="73">
        <v>-2446887.1264600707</v>
      </c>
      <c r="E120" s="73">
        <v>543068.98125574365</v>
      </c>
      <c r="F120" s="73">
        <v>0</v>
      </c>
      <c r="G120" s="73">
        <v>417248</v>
      </c>
      <c r="I120" s="73">
        <f t="shared" si="27"/>
        <v>417248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417248</v>
      </c>
      <c r="N120" s="73">
        <f>SUM(J$6:J120)</f>
        <v>405545</v>
      </c>
      <c r="P120" s="73">
        <f t="shared" si="17"/>
        <v>-2.4468871264600707</v>
      </c>
      <c r="Q120" s="73">
        <f t="shared" si="22"/>
        <v>0.54306898125574365</v>
      </c>
      <c r="R120" s="73">
        <f t="shared" si="23"/>
        <v>0</v>
      </c>
      <c r="S120" s="71">
        <f t="shared" si="18"/>
        <v>0</v>
      </c>
      <c r="T120" s="71">
        <f t="shared" si="19"/>
        <v>0</v>
      </c>
      <c r="U120" s="71">
        <f t="shared" si="24"/>
        <v>417.24799999999999</v>
      </c>
      <c r="V120" s="71">
        <f t="shared" si="20"/>
        <v>417.24799999999999</v>
      </c>
      <c r="W120" s="71">
        <f t="shared" si="21"/>
        <v>405.54500000000002</v>
      </c>
    </row>
    <row r="121" spans="1:23" hidden="1">
      <c r="A121" s="63">
        <f t="shared" si="25"/>
        <v>37007</v>
      </c>
      <c r="B121" s="65" t="str">
        <f>INDEX('Master Data'!$A$2:$B$8,MATCH(WEEKDAY('ARG Gas Firm'!A121,3),'Master Data'!$A$2:$A$8,0),2)</f>
        <v>Th</v>
      </c>
      <c r="D121" s="73">
        <v>-2467385.6064259699</v>
      </c>
      <c r="E121" s="73">
        <v>543222.31390263629</v>
      </c>
      <c r="F121" s="73">
        <v>0</v>
      </c>
      <c r="G121" s="73">
        <v>417248</v>
      </c>
      <c r="I121" s="73">
        <f t="shared" si="27"/>
        <v>417248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417248</v>
      </c>
      <c r="N121" s="73">
        <f>SUM(J$6:J121)</f>
        <v>405545</v>
      </c>
      <c r="P121" s="73">
        <f t="shared" si="17"/>
        <v>-2.46738560642597</v>
      </c>
      <c r="Q121" s="73">
        <f t="shared" si="22"/>
        <v>0.54322231390263631</v>
      </c>
      <c r="R121" s="73">
        <f t="shared" si="23"/>
        <v>0</v>
      </c>
      <c r="S121" s="71">
        <f t="shared" si="18"/>
        <v>0</v>
      </c>
      <c r="T121" s="71">
        <f t="shared" si="19"/>
        <v>0</v>
      </c>
      <c r="U121" s="71">
        <f t="shared" si="24"/>
        <v>417.24799999999999</v>
      </c>
      <c r="V121" s="71">
        <f t="shared" si="20"/>
        <v>417.24799999999999</v>
      </c>
      <c r="W121" s="71">
        <f t="shared" si="21"/>
        <v>405.54500000000002</v>
      </c>
    </row>
    <row r="122" spans="1:23" hidden="1">
      <c r="A122" s="63">
        <f t="shared" si="25"/>
        <v>37008</v>
      </c>
      <c r="B122" s="65" t="str">
        <f>INDEX('Master Data'!$A$2:$B$8,MATCH(WEEKDAY('ARG Gas Firm'!A122,3),'Master Data'!$A$2:$A$8,0),2)</f>
        <v>F</v>
      </c>
      <c r="D122" s="73">
        <v>-2439370.7959795259</v>
      </c>
      <c r="E122" s="73">
        <v>543094.50407620217</v>
      </c>
      <c r="F122" s="73">
        <v>0</v>
      </c>
      <c r="G122" s="73">
        <v>435248</v>
      </c>
      <c r="I122" s="73">
        <f t="shared" si="27"/>
        <v>435248</v>
      </c>
      <c r="J122" s="73">
        <f t="shared" si="26"/>
        <v>18000</v>
      </c>
      <c r="K122" s="73">
        <f t="shared" si="15"/>
        <v>0</v>
      </c>
      <c r="L122" s="73">
        <f t="shared" si="16"/>
        <v>0</v>
      </c>
      <c r="M122" s="73">
        <f>SUM(J$97:J122)</f>
        <v>435248</v>
      </c>
      <c r="N122" s="73">
        <f>SUM(J$6:J122)</f>
        <v>423545</v>
      </c>
      <c r="P122" s="73">
        <f t="shared" si="17"/>
        <v>-2.4393707959795261</v>
      </c>
      <c r="Q122" s="73">
        <f t="shared" si="22"/>
        <v>0.54309450407620219</v>
      </c>
      <c r="R122" s="73">
        <f t="shared" si="23"/>
        <v>0</v>
      </c>
      <c r="S122" s="71">
        <f t="shared" si="18"/>
        <v>18</v>
      </c>
      <c r="T122" s="71">
        <f t="shared" si="19"/>
        <v>0</v>
      </c>
      <c r="U122" s="71">
        <f t="shared" si="24"/>
        <v>435.24799999999999</v>
      </c>
      <c r="V122" s="71">
        <f t="shared" si="20"/>
        <v>435.24799999999999</v>
      </c>
      <c r="W122" s="71">
        <f t="shared" si="21"/>
        <v>423.54500000000002</v>
      </c>
    </row>
    <row r="123" spans="1:23" hidden="1">
      <c r="A123" s="63">
        <f t="shared" si="25"/>
        <v>37009</v>
      </c>
      <c r="B123" s="65" t="str">
        <f>INDEX('Master Data'!$A$2:$B$8,MATCH(WEEKDAY('ARG Gas Firm'!A123,3),'Master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435248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435248</v>
      </c>
      <c r="N123" s="73">
        <f>SUM(J$6:J123)</f>
        <v>423545</v>
      </c>
      <c r="P123" s="73">
        <f t="shared" si="17"/>
        <v>0</v>
      </c>
      <c r="Q123" s="73">
        <f t="shared" si="22"/>
        <v>0</v>
      </c>
      <c r="R123" s="73">
        <f t="shared" si="23"/>
        <v>0</v>
      </c>
      <c r="S123" s="71">
        <f t="shared" si="18"/>
        <v>0</v>
      </c>
      <c r="T123" s="71">
        <f t="shared" si="19"/>
        <v>0</v>
      </c>
      <c r="U123" s="71">
        <f t="shared" si="24"/>
        <v>435.24799999999999</v>
      </c>
      <c r="V123" s="71">
        <f t="shared" si="20"/>
        <v>435.24799999999999</v>
      </c>
      <c r="W123" s="71">
        <f t="shared" si="21"/>
        <v>423.54500000000002</v>
      </c>
    </row>
    <row r="124" spans="1:23" hidden="1">
      <c r="A124" s="63">
        <f t="shared" si="25"/>
        <v>37010</v>
      </c>
      <c r="B124" s="65" t="str">
        <f>INDEX('Master Data'!$A$2:$B$8,MATCH(WEEKDAY('ARG Gas Firm'!A124,3),'Master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435248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435248</v>
      </c>
      <c r="N124" s="73">
        <f>SUM(J$6:J124)</f>
        <v>423545</v>
      </c>
      <c r="P124" s="73">
        <f t="shared" si="17"/>
        <v>0</v>
      </c>
      <c r="Q124" s="73">
        <f t="shared" si="22"/>
        <v>0</v>
      </c>
      <c r="R124" s="73">
        <f t="shared" si="23"/>
        <v>0</v>
      </c>
      <c r="S124" s="71">
        <f t="shared" si="18"/>
        <v>0</v>
      </c>
      <c r="T124" s="71">
        <f t="shared" si="19"/>
        <v>0</v>
      </c>
      <c r="U124" s="71">
        <f t="shared" si="24"/>
        <v>435.24799999999999</v>
      </c>
      <c r="V124" s="71">
        <f t="shared" si="20"/>
        <v>435.24799999999999</v>
      </c>
      <c r="W124" s="71">
        <f t="shared" si="21"/>
        <v>423.54500000000002</v>
      </c>
    </row>
    <row r="125" spans="1:23">
      <c r="A125" s="63">
        <f t="shared" si="25"/>
        <v>37011</v>
      </c>
      <c r="B125" s="65" t="str">
        <f>INDEX('Master Data'!$A$2:$B$8,MATCH(WEEKDAY('ARG Gas Firm'!A125,3),'Master Data'!$A$2:$A$8,0),2)</f>
        <v>M</v>
      </c>
      <c r="D125" s="73">
        <v>-2372513.5267287414</v>
      </c>
      <c r="E125" s="73">
        <v>543264.45460081275</v>
      </c>
      <c r="F125" s="73">
        <v>0</v>
      </c>
      <c r="G125" s="73">
        <v>435247</v>
      </c>
      <c r="I125" s="73">
        <f t="shared" si="27"/>
        <v>435247</v>
      </c>
      <c r="J125" s="73">
        <f t="shared" si="26"/>
        <v>-1</v>
      </c>
      <c r="K125" s="73">
        <f t="shared" si="15"/>
        <v>0</v>
      </c>
      <c r="L125" s="73">
        <f t="shared" si="16"/>
        <v>0</v>
      </c>
      <c r="M125" s="73">
        <f>SUM(J$97:J125)</f>
        <v>435247</v>
      </c>
      <c r="N125" s="73">
        <f>SUM(J$6:J125)</f>
        <v>423544</v>
      </c>
      <c r="P125" s="73">
        <f t="shared" si="17"/>
        <v>-2.3725135267287412</v>
      </c>
      <c r="Q125" s="73">
        <f t="shared" si="22"/>
        <v>0.54326445460081274</v>
      </c>
      <c r="R125" s="73">
        <f t="shared" si="23"/>
        <v>0</v>
      </c>
      <c r="S125" s="71">
        <f t="shared" si="18"/>
        <v>-1E-3</v>
      </c>
      <c r="T125" s="71">
        <f t="shared" si="19"/>
        <v>0</v>
      </c>
      <c r="U125" s="71">
        <f t="shared" si="24"/>
        <v>435.24700000000001</v>
      </c>
      <c r="V125" s="71">
        <f t="shared" si="20"/>
        <v>435.24700000000001</v>
      </c>
      <c r="W125" s="71">
        <f t="shared" si="21"/>
        <v>423.54399999999998</v>
      </c>
    </row>
    <row r="126" spans="1:23" hidden="1">
      <c r="A126" s="63">
        <f t="shared" si="25"/>
        <v>37012</v>
      </c>
      <c r="B126" s="65" t="str">
        <f>INDEX('Master Data'!$A$2:$B$8,MATCH(WEEKDAY('ARG Gas Firm'!A126,3),'Master Data'!$A$2:$A$8,0),2)</f>
        <v>T</v>
      </c>
      <c r="D126" s="73">
        <v>-2383746.4262906751</v>
      </c>
      <c r="E126" s="73">
        <v>543479.28442259645</v>
      </c>
      <c r="F126" s="73">
        <v>0</v>
      </c>
      <c r="G126" s="73">
        <v>49</v>
      </c>
      <c r="I126" s="73">
        <f t="shared" si="27"/>
        <v>49</v>
      </c>
      <c r="J126" s="73">
        <f t="shared" si="26"/>
        <v>49</v>
      </c>
      <c r="K126" s="73">
        <f t="shared" si="15"/>
        <v>0</v>
      </c>
      <c r="L126" s="73">
        <f t="shared" si="16"/>
        <v>0</v>
      </c>
      <c r="M126" s="73">
        <f>SUM(J$97:J126)</f>
        <v>435296</v>
      </c>
      <c r="N126" s="73">
        <f>SUM(J$6:J126)</f>
        <v>423593</v>
      </c>
      <c r="P126" s="73">
        <f t="shared" si="17"/>
        <v>-2.3837464262906751</v>
      </c>
      <c r="Q126" s="73">
        <f t="shared" si="22"/>
        <v>0.54347928442259641</v>
      </c>
      <c r="R126" s="73">
        <f t="shared" si="23"/>
        <v>0</v>
      </c>
      <c r="S126" s="71">
        <f t="shared" si="18"/>
        <v>4.9000000000000002E-2</v>
      </c>
      <c r="T126" s="71">
        <f t="shared" si="19"/>
        <v>0</v>
      </c>
      <c r="U126" s="71">
        <f t="shared" si="24"/>
        <v>4.9000000000000002E-2</v>
      </c>
      <c r="V126" s="71">
        <f t="shared" si="20"/>
        <v>435.29599999999999</v>
      </c>
      <c r="W126" s="71">
        <f t="shared" si="21"/>
        <v>423.59300000000002</v>
      </c>
    </row>
    <row r="127" spans="1:23" hidden="1">
      <c r="A127" s="63">
        <f t="shared" si="25"/>
        <v>37013</v>
      </c>
      <c r="B127" s="65" t="str">
        <f>INDEX('Master Data'!$A$2:$B$8,MATCH(WEEKDAY('ARG Gas Firm'!A127,3),'Master Data'!$A$2:$A$8,0),2)</f>
        <v>W</v>
      </c>
      <c r="D127" s="73">
        <v>-2389679.8930997979</v>
      </c>
      <c r="E127" s="73">
        <v>543480.70602259354</v>
      </c>
      <c r="F127" s="73">
        <v>0</v>
      </c>
      <c r="G127" s="73">
        <v>-3341</v>
      </c>
      <c r="I127" s="73">
        <f t="shared" si="27"/>
        <v>-3341</v>
      </c>
      <c r="J127" s="73">
        <f t="shared" si="26"/>
        <v>-3390</v>
      </c>
      <c r="K127" s="73">
        <f t="shared" si="15"/>
        <v>0</v>
      </c>
      <c r="L127" s="73">
        <f t="shared" si="16"/>
        <v>0</v>
      </c>
      <c r="M127" s="73">
        <f>SUM(J$97:J127)</f>
        <v>431906</v>
      </c>
      <c r="N127" s="73">
        <f>SUM(J$6:J127)</f>
        <v>420203</v>
      </c>
      <c r="P127" s="73">
        <f t="shared" si="17"/>
        <v>-2.3896798930997978</v>
      </c>
      <c r="Q127" s="73">
        <f t="shared" si="22"/>
        <v>0.54348070602259357</v>
      </c>
      <c r="R127" s="73">
        <f t="shared" si="23"/>
        <v>0</v>
      </c>
      <c r="S127" s="71">
        <f t="shared" si="18"/>
        <v>-3.39</v>
      </c>
      <c r="T127" s="71">
        <f t="shared" si="19"/>
        <v>0</v>
      </c>
      <c r="U127" s="71">
        <f t="shared" si="24"/>
        <v>-3.3410000000000002</v>
      </c>
      <c r="V127" s="71">
        <f t="shared" si="20"/>
        <v>431.90600000000001</v>
      </c>
      <c r="W127" s="71">
        <f t="shared" si="21"/>
        <v>420.20299999999997</v>
      </c>
    </row>
    <row r="128" spans="1:23" ht="12" hidden="1" customHeight="1">
      <c r="A128" s="63">
        <f t="shared" si="25"/>
        <v>37014</v>
      </c>
      <c r="B128" s="65" t="str">
        <f>INDEX('Master Data'!$A$2:$B$8,MATCH(WEEKDAY('ARG Gas Firm'!A128,3),'Master Data'!$A$2:$A$8,0),2)</f>
        <v>Th</v>
      </c>
      <c r="D128" s="73">
        <v>-2407167.9054040601</v>
      </c>
      <c r="E128" s="73">
        <v>543643.27872071101</v>
      </c>
      <c r="F128" s="73">
        <v>0</v>
      </c>
      <c r="G128" s="73">
        <v>-3341</v>
      </c>
      <c r="I128" s="73">
        <f t="shared" si="27"/>
        <v>-3341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431906</v>
      </c>
      <c r="N128" s="73">
        <f>SUM(J$6:J128)</f>
        <v>420203</v>
      </c>
      <c r="P128" s="73">
        <f t="shared" si="17"/>
        <v>-2.40716790540406</v>
      </c>
      <c r="Q128" s="73">
        <f t="shared" si="22"/>
        <v>0.54364327872071105</v>
      </c>
      <c r="R128" s="73">
        <f t="shared" si="23"/>
        <v>0</v>
      </c>
      <c r="S128" s="71">
        <f t="shared" si="18"/>
        <v>0</v>
      </c>
      <c r="T128" s="71">
        <f t="shared" si="19"/>
        <v>0</v>
      </c>
      <c r="U128" s="71">
        <f t="shared" si="24"/>
        <v>-3.3410000000000002</v>
      </c>
      <c r="V128" s="71">
        <f t="shared" si="20"/>
        <v>431.90600000000001</v>
      </c>
      <c r="W128" s="71">
        <f t="shared" si="21"/>
        <v>420.20299999999997</v>
      </c>
    </row>
    <row r="129" spans="1:23" hidden="1">
      <c r="A129" s="63">
        <f t="shared" si="25"/>
        <v>37015</v>
      </c>
      <c r="B129" s="65" t="str">
        <f>INDEX('Master Data'!$A$2:$B$8,MATCH(WEEKDAY('ARG Gas Firm'!A129,3),'Master Data'!$A$2:$A$8,0),2)</f>
        <v>F</v>
      </c>
      <c r="D129" s="73">
        <v>-11765928.000040602</v>
      </c>
      <c r="E129" s="73">
        <v>3282246.2551381555</v>
      </c>
      <c r="F129" s="73">
        <v>0</v>
      </c>
      <c r="G129" s="73">
        <v>-3328</v>
      </c>
      <c r="I129" s="73">
        <f t="shared" si="27"/>
        <v>-3328</v>
      </c>
      <c r="J129" s="73">
        <f t="shared" si="26"/>
        <v>13</v>
      </c>
      <c r="K129" s="73">
        <f t="shared" si="15"/>
        <v>0</v>
      </c>
      <c r="L129" s="73">
        <f t="shared" si="16"/>
        <v>0</v>
      </c>
      <c r="M129" s="73">
        <f>SUM(J$97:J129)</f>
        <v>431919</v>
      </c>
      <c r="N129" s="73">
        <f>SUM(J$6:J129)</f>
        <v>420216</v>
      </c>
      <c r="P129" s="73">
        <f t="shared" si="17"/>
        <v>-11.765928000040603</v>
      </c>
      <c r="Q129" s="73">
        <f t="shared" si="22"/>
        <v>3.2822462551381557</v>
      </c>
      <c r="R129" s="73">
        <f t="shared" si="23"/>
        <v>0</v>
      </c>
      <c r="S129" s="71">
        <f t="shared" si="18"/>
        <v>1.2999999999999999E-2</v>
      </c>
      <c r="T129" s="71">
        <f t="shared" si="19"/>
        <v>0</v>
      </c>
      <c r="U129" s="71">
        <f t="shared" si="24"/>
        <v>-3.3279999999999998</v>
      </c>
      <c r="V129" s="71">
        <f t="shared" si="20"/>
        <v>431.91899999999998</v>
      </c>
      <c r="W129" s="71">
        <f t="shared" si="21"/>
        <v>420.21600000000001</v>
      </c>
    </row>
    <row r="130" spans="1:23" hidden="1">
      <c r="A130" s="63">
        <f t="shared" si="25"/>
        <v>37016</v>
      </c>
      <c r="B130" s="65" t="str">
        <f>INDEX('Master Data'!$A$2:$B$8,MATCH(WEEKDAY('ARG Gas Firm'!A130,3),'Master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-3328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431919</v>
      </c>
      <c r="N130" s="73">
        <f>SUM(J$6:J130)</f>
        <v>420216</v>
      </c>
      <c r="P130" s="73">
        <f t="shared" si="17"/>
        <v>0</v>
      </c>
      <c r="Q130" s="73">
        <f t="shared" si="22"/>
        <v>0</v>
      </c>
      <c r="R130" s="73">
        <f t="shared" si="23"/>
        <v>0</v>
      </c>
      <c r="S130" s="71">
        <f t="shared" si="18"/>
        <v>0</v>
      </c>
      <c r="T130" s="71">
        <f t="shared" si="19"/>
        <v>0</v>
      </c>
      <c r="U130" s="71">
        <f t="shared" si="24"/>
        <v>-3.3279999999999998</v>
      </c>
      <c r="V130" s="71">
        <f t="shared" si="20"/>
        <v>431.91899999999998</v>
      </c>
      <c r="W130" s="71">
        <f t="shared" si="21"/>
        <v>420.21600000000001</v>
      </c>
    </row>
    <row r="131" spans="1:23" hidden="1">
      <c r="A131" s="63">
        <f t="shared" si="25"/>
        <v>37017</v>
      </c>
      <c r="B131" s="65" t="str">
        <f>INDEX('Master Data'!$A$2:$B$8,MATCH(WEEKDAY('ARG Gas Firm'!A131,3),'Master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-3328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431919</v>
      </c>
      <c r="N131" s="73">
        <f>SUM(J$6:J131)</f>
        <v>420216</v>
      </c>
      <c r="P131" s="73">
        <f t="shared" si="17"/>
        <v>0</v>
      </c>
      <c r="Q131" s="73">
        <f t="shared" si="22"/>
        <v>0</v>
      </c>
      <c r="R131" s="73">
        <f t="shared" si="23"/>
        <v>0</v>
      </c>
      <c r="S131" s="71">
        <f t="shared" si="18"/>
        <v>0</v>
      </c>
      <c r="T131" s="71">
        <f t="shared" si="19"/>
        <v>0</v>
      </c>
      <c r="U131" s="71">
        <f t="shared" si="24"/>
        <v>-3.3279999999999998</v>
      </c>
      <c r="V131" s="71">
        <f t="shared" si="20"/>
        <v>431.91899999999998</v>
      </c>
      <c r="W131" s="71">
        <f t="shared" si="21"/>
        <v>420.21600000000001</v>
      </c>
    </row>
    <row r="132" spans="1:23" hidden="1">
      <c r="A132" s="63">
        <f t="shared" si="25"/>
        <v>37018</v>
      </c>
      <c r="B132" s="65" t="str">
        <f>INDEX('Master Data'!$A$2:$B$8,MATCH(WEEKDAY('ARG Gas Firm'!A132,3),'Master Data'!$A$2:$A$8,0),2)</f>
        <v>M</v>
      </c>
      <c r="D132" s="73">
        <v>-11764427.445009099</v>
      </c>
      <c r="E132" s="73">
        <v>3282538.0660311556</v>
      </c>
      <c r="F132" s="73">
        <v>0</v>
      </c>
      <c r="G132" s="73">
        <v>-3327</v>
      </c>
      <c r="I132" s="73">
        <f t="shared" si="27"/>
        <v>-3327</v>
      </c>
      <c r="J132" s="73">
        <f t="shared" si="26"/>
        <v>1</v>
      </c>
      <c r="K132" s="73">
        <f t="shared" si="15"/>
        <v>0</v>
      </c>
      <c r="L132" s="73">
        <f t="shared" si="16"/>
        <v>0</v>
      </c>
      <c r="M132" s="73">
        <f>SUM(J$97:J132)</f>
        <v>431920</v>
      </c>
      <c r="N132" s="73">
        <f>SUM(J$6:J132)</f>
        <v>420217</v>
      </c>
      <c r="P132" s="73">
        <f t="shared" si="17"/>
        <v>-11.764427445009099</v>
      </c>
      <c r="Q132" s="73">
        <f t="shared" si="22"/>
        <v>3.2825380660311558</v>
      </c>
      <c r="R132" s="73">
        <f t="shared" si="23"/>
        <v>0</v>
      </c>
      <c r="S132" s="71">
        <f t="shared" si="18"/>
        <v>1E-3</v>
      </c>
      <c r="T132" s="71">
        <f t="shared" si="19"/>
        <v>0</v>
      </c>
      <c r="U132" s="71">
        <f t="shared" si="24"/>
        <v>-3.327</v>
      </c>
      <c r="V132" s="71">
        <f t="shared" si="20"/>
        <v>431.92</v>
      </c>
      <c r="W132" s="71">
        <f t="shared" si="21"/>
        <v>420.21699999999998</v>
      </c>
    </row>
    <row r="133" spans="1:23" hidden="1">
      <c r="A133" s="63">
        <f t="shared" si="25"/>
        <v>37019</v>
      </c>
      <c r="B133" s="65" t="str">
        <f>INDEX('Master Data'!$A$2:$B$8,MATCH(WEEKDAY('ARG Gas Firm'!A133,3),'Master Data'!$A$2:$A$8,0),2)</f>
        <v>T</v>
      </c>
      <c r="D133" s="73">
        <v>-11773572.499846846</v>
      </c>
      <c r="E133" s="73">
        <v>3286091.8456615843</v>
      </c>
      <c r="F133" s="73">
        <v>0</v>
      </c>
      <c r="G133" s="73">
        <v>-3327</v>
      </c>
      <c r="I133" s="73">
        <f t="shared" si="27"/>
        <v>-3327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431920</v>
      </c>
      <c r="N133" s="73">
        <f>SUM(J$6:J133)</f>
        <v>420217</v>
      </c>
      <c r="P133" s="73">
        <f t="shared" si="17"/>
        <v>-11.773572499846846</v>
      </c>
      <c r="Q133" s="73">
        <f t="shared" si="22"/>
        <v>3.2860918456615842</v>
      </c>
      <c r="R133" s="73">
        <f t="shared" si="23"/>
        <v>0</v>
      </c>
      <c r="S133" s="71">
        <f t="shared" si="18"/>
        <v>0</v>
      </c>
      <c r="T133" s="71">
        <f t="shared" si="19"/>
        <v>0</v>
      </c>
      <c r="U133" s="71">
        <f t="shared" si="24"/>
        <v>-3.327</v>
      </c>
      <c r="V133" s="71">
        <f t="shared" si="20"/>
        <v>431.92</v>
      </c>
      <c r="W133" s="71">
        <f t="shared" si="21"/>
        <v>420.21699999999998</v>
      </c>
    </row>
    <row r="134" spans="1:23" hidden="1">
      <c r="A134" s="63">
        <f t="shared" si="25"/>
        <v>37020</v>
      </c>
      <c r="B134" s="65" t="str">
        <f>INDEX('Master Data'!$A$2:$B$8,MATCH(WEEKDAY('ARG Gas Firm'!A134,3),'Master Data'!$A$2:$A$8,0),2)</f>
        <v>W</v>
      </c>
      <c r="D134" s="73">
        <v>-11794792.395592758</v>
      </c>
      <c r="E134" s="73">
        <v>3289316.6559456456</v>
      </c>
      <c r="F134" s="73">
        <v>0</v>
      </c>
      <c r="G134" s="73">
        <v>11673</v>
      </c>
      <c r="I134" s="73">
        <f t="shared" si="27"/>
        <v>11673</v>
      </c>
      <c r="J134" s="73">
        <f t="shared" si="26"/>
        <v>15000</v>
      </c>
      <c r="K134" s="73">
        <f t="shared" ref="K134:K147" si="28">IF(WEEKDAY(A134,3)&gt;4,0,(IF(A134&lt;K$2,0,IF(A134&lt;=K$3,1,0))))</f>
        <v>0</v>
      </c>
      <c r="L134" s="73">
        <f t="shared" ref="L134:L147" si="29">J134*K134</f>
        <v>0</v>
      </c>
      <c r="M134" s="73">
        <f>SUM(J$97:J134)</f>
        <v>446920</v>
      </c>
      <c r="N134" s="73">
        <f>SUM(J$6:J134)</f>
        <v>435217</v>
      </c>
      <c r="P134" s="73">
        <f t="shared" ref="P134:P197" si="30">D134/P$3</f>
        <v>-11.794792395592758</v>
      </c>
      <c r="Q134" s="73">
        <f t="shared" si="22"/>
        <v>3.2893166559456457</v>
      </c>
      <c r="R134" s="73">
        <f t="shared" si="23"/>
        <v>0</v>
      </c>
      <c r="S134" s="71">
        <f t="shared" ref="S134:S197" si="31">J134/$R$3</f>
        <v>15</v>
      </c>
      <c r="T134" s="71">
        <f t="shared" ref="T134:T197" si="32">L134/$R$3</f>
        <v>0</v>
      </c>
      <c r="U134" s="71">
        <f t="shared" si="24"/>
        <v>11.673</v>
      </c>
      <c r="V134" s="71">
        <f t="shared" ref="V134:V197" si="33">M134/$R$3</f>
        <v>446.92</v>
      </c>
      <c r="W134" s="71">
        <f t="shared" ref="W134:W197" si="34">N134/$R$3</f>
        <v>435.21699999999998</v>
      </c>
    </row>
    <row r="135" spans="1:23" hidden="1">
      <c r="A135" s="63">
        <f t="shared" si="25"/>
        <v>37021</v>
      </c>
      <c r="B135" s="65" t="str">
        <f>INDEX('Master Data'!$A$2:$B$8,MATCH(WEEKDAY('ARG Gas Firm'!A135,3),'Master Data'!$A$2:$A$8,0),2)</f>
        <v>Th</v>
      </c>
      <c r="D135" s="73">
        <v>-11731559.136967037</v>
      </c>
      <c r="E135" s="73">
        <v>3277884.7949830787</v>
      </c>
      <c r="F135" s="73">
        <v>0</v>
      </c>
      <c r="G135" s="73">
        <v>11673</v>
      </c>
      <c r="I135" s="73">
        <f t="shared" si="27"/>
        <v>11673</v>
      </c>
      <c r="J135" s="73">
        <f t="shared" si="26"/>
        <v>0</v>
      </c>
      <c r="K135" s="73">
        <f t="shared" si="28"/>
        <v>0</v>
      </c>
      <c r="L135" s="73">
        <f t="shared" si="29"/>
        <v>0</v>
      </c>
      <c r="M135" s="73">
        <f>SUM(J$97:J135)</f>
        <v>446920</v>
      </c>
      <c r="N135" s="73">
        <f>SUM(J$6:J135)</f>
        <v>435217</v>
      </c>
      <c r="P135" s="73">
        <f t="shared" si="30"/>
        <v>-11.731559136967038</v>
      </c>
      <c r="Q135" s="73">
        <f t="shared" ref="Q135:Q198" si="35">E135/P$3</f>
        <v>3.2778847949830787</v>
      </c>
      <c r="R135" s="73">
        <f t="shared" ref="R135:R198" si="36">F135/R$3</f>
        <v>0</v>
      </c>
      <c r="S135" s="71">
        <f t="shared" si="31"/>
        <v>0</v>
      </c>
      <c r="T135" s="71">
        <f t="shared" si="32"/>
        <v>0</v>
      </c>
      <c r="U135" s="71">
        <f t="shared" ref="U135:U198" si="37">I135/$R$3</f>
        <v>11.673</v>
      </c>
      <c r="V135" s="71">
        <f t="shared" si="33"/>
        <v>446.92</v>
      </c>
      <c r="W135" s="71">
        <f t="shared" si="34"/>
        <v>435.21699999999998</v>
      </c>
    </row>
    <row r="136" spans="1:23" hidden="1">
      <c r="A136" s="63">
        <f t="shared" ref="A136:A199" si="38">A135+1</f>
        <v>37022</v>
      </c>
      <c r="B136" s="65" t="str">
        <f>INDEX('Master Data'!$A$2:$B$8,MATCH(WEEKDAY('ARG Gas Firm'!A136,3),'Master Data'!$A$2:$A$8,0),2)</f>
        <v>F</v>
      </c>
      <c r="D136" s="73">
        <v>-11628088.624775339</v>
      </c>
      <c r="E136" s="73">
        <v>3254737.3948509572</v>
      </c>
      <c r="F136" s="73">
        <v>0</v>
      </c>
      <c r="G136" s="73">
        <v>11672</v>
      </c>
      <c r="I136" s="73">
        <f t="shared" si="27"/>
        <v>11672</v>
      </c>
      <c r="J136" s="73">
        <f t="shared" ref="J136:J147" si="39">IF(MONTH($A136)=MONTH($A135),SUM(I136-I135),I136)</f>
        <v>-1</v>
      </c>
      <c r="K136" s="73">
        <f t="shared" si="28"/>
        <v>0</v>
      </c>
      <c r="L136" s="73">
        <f t="shared" si="29"/>
        <v>0</v>
      </c>
      <c r="M136" s="73">
        <f>SUM(J$97:J136)</f>
        <v>446919</v>
      </c>
      <c r="N136" s="73">
        <f>SUM(J$6:J136)</f>
        <v>435216</v>
      </c>
      <c r="P136" s="73">
        <f t="shared" si="30"/>
        <v>-11.628088624775339</v>
      </c>
      <c r="Q136" s="73">
        <f t="shared" si="35"/>
        <v>3.2547373948509573</v>
      </c>
      <c r="R136" s="73">
        <f t="shared" si="36"/>
        <v>0</v>
      </c>
      <c r="S136" s="71">
        <f t="shared" si="31"/>
        <v>-1E-3</v>
      </c>
      <c r="T136" s="71">
        <f t="shared" si="32"/>
        <v>0</v>
      </c>
      <c r="U136" s="71">
        <f t="shared" si="37"/>
        <v>11.672000000000001</v>
      </c>
      <c r="V136" s="71">
        <f t="shared" si="33"/>
        <v>446.91899999999998</v>
      </c>
      <c r="W136" s="71">
        <f t="shared" si="34"/>
        <v>435.21600000000001</v>
      </c>
    </row>
    <row r="137" spans="1:23" hidden="1">
      <c r="A137" s="63">
        <f t="shared" si="38"/>
        <v>37023</v>
      </c>
      <c r="B137" s="65" t="str">
        <f>INDEX('Master Data'!$A$2:$B$8,MATCH(WEEKDAY('ARG Gas Firm'!A137,3),'Master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11672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446919</v>
      </c>
      <c r="N137" s="73">
        <f>SUM(J$6:J137)</f>
        <v>435216</v>
      </c>
      <c r="P137" s="73">
        <f t="shared" si="30"/>
        <v>0</v>
      </c>
      <c r="Q137" s="73">
        <f t="shared" si="35"/>
        <v>0</v>
      </c>
      <c r="R137" s="73">
        <f t="shared" si="36"/>
        <v>0</v>
      </c>
      <c r="S137" s="71">
        <f t="shared" si="31"/>
        <v>0</v>
      </c>
      <c r="T137" s="71">
        <f t="shared" si="32"/>
        <v>0</v>
      </c>
      <c r="U137" s="71">
        <f t="shared" si="37"/>
        <v>11.672000000000001</v>
      </c>
      <c r="V137" s="71">
        <f t="shared" si="33"/>
        <v>446.91899999999998</v>
      </c>
      <c r="W137" s="71">
        <f t="shared" si="34"/>
        <v>435.21600000000001</v>
      </c>
    </row>
    <row r="138" spans="1:23" hidden="1">
      <c r="A138" s="63">
        <f t="shared" si="38"/>
        <v>37024</v>
      </c>
      <c r="B138" s="65" t="str">
        <f>INDEX('Master Data'!$A$2:$B$8,MATCH(WEEKDAY('ARG Gas Firm'!A138,3),'Master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11672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446919</v>
      </c>
      <c r="N138" s="73">
        <f>SUM(J$6:J138)</f>
        <v>435216</v>
      </c>
      <c r="P138" s="73">
        <f t="shared" si="30"/>
        <v>0</v>
      </c>
      <c r="Q138" s="73">
        <f t="shared" si="35"/>
        <v>0</v>
      </c>
      <c r="R138" s="73">
        <f t="shared" si="36"/>
        <v>0</v>
      </c>
      <c r="S138" s="71">
        <f t="shared" si="31"/>
        <v>0</v>
      </c>
      <c r="T138" s="71">
        <f t="shared" si="32"/>
        <v>0</v>
      </c>
      <c r="U138" s="71">
        <f t="shared" si="37"/>
        <v>11.672000000000001</v>
      </c>
      <c r="V138" s="71">
        <f t="shared" si="33"/>
        <v>446.91899999999998</v>
      </c>
      <c r="W138" s="71">
        <f t="shared" si="34"/>
        <v>435.21600000000001</v>
      </c>
    </row>
    <row r="139" spans="1:23" hidden="1">
      <c r="A139" s="63">
        <f t="shared" si="38"/>
        <v>37025</v>
      </c>
      <c r="B139" s="65" t="str">
        <f>INDEX('Master Data'!$A$2:$B$8,MATCH(WEEKDAY('ARG Gas Firm'!A139,3),'Master Data'!$A$2:$A$8,0),2)</f>
        <v>M</v>
      </c>
      <c r="D139" s="73">
        <v>-11658376.226588134</v>
      </c>
      <c r="E139" s="73">
        <v>3263649.6958809877</v>
      </c>
      <c r="F139" s="73">
        <v>0</v>
      </c>
      <c r="G139" s="73">
        <v>11673</v>
      </c>
      <c r="I139" s="73">
        <f t="shared" si="27"/>
        <v>11673</v>
      </c>
      <c r="J139" s="73">
        <f t="shared" si="39"/>
        <v>1</v>
      </c>
      <c r="K139" s="73">
        <f t="shared" si="28"/>
        <v>0</v>
      </c>
      <c r="L139" s="73">
        <f t="shared" si="29"/>
        <v>0</v>
      </c>
      <c r="M139" s="73">
        <f>SUM(J$97:J139)</f>
        <v>446920</v>
      </c>
      <c r="N139" s="73">
        <f>SUM(J$6:J139)</f>
        <v>435217</v>
      </c>
      <c r="P139" s="73">
        <f t="shared" si="30"/>
        <v>-11.658376226588134</v>
      </c>
      <c r="Q139" s="73">
        <f t="shared" si="35"/>
        <v>3.2636496958809875</v>
      </c>
      <c r="R139" s="73">
        <f t="shared" si="36"/>
        <v>0</v>
      </c>
      <c r="S139" s="71">
        <f t="shared" si="31"/>
        <v>1E-3</v>
      </c>
      <c r="T139" s="71">
        <f t="shared" si="32"/>
        <v>0</v>
      </c>
      <c r="U139" s="71">
        <f t="shared" si="37"/>
        <v>11.673</v>
      </c>
      <c r="V139" s="71">
        <f t="shared" si="33"/>
        <v>446.92</v>
      </c>
      <c r="W139" s="71">
        <f t="shared" si="34"/>
        <v>435.21699999999998</v>
      </c>
    </row>
    <row r="140" spans="1:23" hidden="1">
      <c r="A140" s="63">
        <f t="shared" si="38"/>
        <v>37026</v>
      </c>
      <c r="B140" s="65" t="str">
        <f>INDEX('Master Data'!$A$2:$B$8,MATCH(WEEKDAY('ARG Gas Firm'!A140,3),'Master Data'!$A$2:$A$8,0),2)</f>
        <v>T</v>
      </c>
      <c r="D140" s="73">
        <v>-11647648.811819335</v>
      </c>
      <c r="E140" s="73">
        <v>3264815.592257984</v>
      </c>
      <c r="F140" s="73">
        <v>0</v>
      </c>
      <c r="G140" s="73">
        <v>11674</v>
      </c>
      <c r="I140" s="73">
        <f t="shared" si="27"/>
        <v>11674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446921</v>
      </c>
      <c r="N140" s="73">
        <f>SUM(J$6:J140)</f>
        <v>435218</v>
      </c>
      <c r="P140" s="73">
        <f t="shared" si="30"/>
        <v>-11.647648811819336</v>
      </c>
      <c r="Q140" s="73">
        <f t="shared" si="35"/>
        <v>3.264815592257984</v>
      </c>
      <c r="R140" s="73">
        <f t="shared" si="36"/>
        <v>0</v>
      </c>
      <c r="S140" s="71">
        <f t="shared" si="31"/>
        <v>1E-3</v>
      </c>
      <c r="T140" s="71">
        <f t="shared" si="32"/>
        <v>0</v>
      </c>
      <c r="U140" s="71">
        <f t="shared" si="37"/>
        <v>11.673999999999999</v>
      </c>
      <c r="V140" s="71">
        <f t="shared" si="33"/>
        <v>446.92099999999999</v>
      </c>
      <c r="W140" s="71">
        <f t="shared" si="34"/>
        <v>435.21800000000002</v>
      </c>
    </row>
    <row r="141" spans="1:23" hidden="1">
      <c r="A141" s="63">
        <f t="shared" si="38"/>
        <v>37027</v>
      </c>
      <c r="B141" s="65" t="str">
        <f>INDEX('Master Data'!$A$2:$B$8,MATCH(WEEKDAY('ARG Gas Firm'!A141,3),'Master Data'!$A$2:$A$8,0),2)</f>
        <v>W</v>
      </c>
      <c r="D141" s="73">
        <v>-11671972.217778809</v>
      </c>
      <c r="E141" s="73">
        <v>3267487.6047061784</v>
      </c>
      <c r="F141" s="73">
        <v>0</v>
      </c>
      <c r="G141" s="73">
        <v>5453</v>
      </c>
      <c r="I141" s="73">
        <f t="shared" si="27"/>
        <v>5453</v>
      </c>
      <c r="J141" s="73">
        <f t="shared" si="39"/>
        <v>-6221</v>
      </c>
      <c r="K141" s="73">
        <f t="shared" si="28"/>
        <v>0</v>
      </c>
      <c r="L141" s="73">
        <f t="shared" si="29"/>
        <v>0</v>
      </c>
      <c r="M141" s="73">
        <f>SUM(J$97:J141)</f>
        <v>440700</v>
      </c>
      <c r="N141" s="73">
        <f>SUM(J$6:J141)</f>
        <v>428997</v>
      </c>
      <c r="P141" s="73">
        <f t="shared" si="30"/>
        <v>-11.671972217778809</v>
      </c>
      <c r="Q141" s="73">
        <f t="shared" si="35"/>
        <v>3.2674876047061785</v>
      </c>
      <c r="R141" s="73">
        <f t="shared" si="36"/>
        <v>0</v>
      </c>
      <c r="S141" s="71">
        <f t="shared" si="31"/>
        <v>-6.2210000000000001</v>
      </c>
      <c r="T141" s="71">
        <f t="shared" si="32"/>
        <v>0</v>
      </c>
      <c r="U141" s="71">
        <f t="shared" si="37"/>
        <v>5.4530000000000003</v>
      </c>
      <c r="V141" s="71">
        <f t="shared" si="33"/>
        <v>440.7</v>
      </c>
      <c r="W141" s="71">
        <f t="shared" si="34"/>
        <v>428.99700000000001</v>
      </c>
    </row>
    <row r="142" spans="1:23" hidden="1">
      <c r="A142" s="63">
        <f t="shared" si="38"/>
        <v>37028</v>
      </c>
      <c r="B142" s="65" t="str">
        <f>INDEX('Master Data'!$A$2:$B$8,MATCH(WEEKDAY('ARG Gas Firm'!A142,3),'Master Data'!$A$2:$A$8,0),2)</f>
        <v>Th</v>
      </c>
      <c r="D142" s="73">
        <v>-11671435.712898068</v>
      </c>
      <c r="E142" s="73">
        <v>3262081.5650144112</v>
      </c>
      <c r="F142" s="73">
        <v>0</v>
      </c>
      <c r="G142" s="73">
        <v>5452</v>
      </c>
      <c r="I142" s="73">
        <f t="shared" si="27"/>
        <v>5452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440699</v>
      </c>
      <c r="N142" s="73">
        <f>SUM(J$6:J142)</f>
        <v>428996</v>
      </c>
      <c r="P142" s="73">
        <f t="shared" si="30"/>
        <v>-11.671435712898068</v>
      </c>
      <c r="Q142" s="73">
        <f t="shared" si="35"/>
        <v>3.262081565014411</v>
      </c>
      <c r="R142" s="73">
        <f t="shared" si="36"/>
        <v>0</v>
      </c>
      <c r="S142" s="71">
        <f t="shared" si="31"/>
        <v>-1E-3</v>
      </c>
      <c r="T142" s="71">
        <f t="shared" si="32"/>
        <v>0</v>
      </c>
      <c r="U142" s="71">
        <f t="shared" si="37"/>
        <v>5.452</v>
      </c>
      <c r="V142" s="71">
        <f t="shared" si="33"/>
        <v>440.69900000000001</v>
      </c>
      <c r="W142" s="71">
        <f t="shared" si="34"/>
        <v>428.99599999999998</v>
      </c>
    </row>
    <row r="143" spans="1:23" hidden="1">
      <c r="A143" s="63">
        <f t="shared" si="38"/>
        <v>37029</v>
      </c>
      <c r="B143" s="65" t="str">
        <f>INDEX('Master Data'!$A$2:$B$8,MATCH(WEEKDAY('ARG Gas Firm'!A143,3),'Master Data'!$A$2:$A$8,0),2)</f>
        <v>F</v>
      </c>
      <c r="D143" s="73">
        <v>-11668069.445274826</v>
      </c>
      <c r="E143" s="73">
        <v>3260006.2189893089</v>
      </c>
      <c r="F143" s="73">
        <v>0</v>
      </c>
      <c r="G143" s="73">
        <v>5451</v>
      </c>
      <c r="I143" s="73">
        <f t="shared" si="27"/>
        <v>5451</v>
      </c>
      <c r="J143" s="73">
        <f t="shared" si="39"/>
        <v>-1</v>
      </c>
      <c r="K143" s="73">
        <f t="shared" si="28"/>
        <v>0</v>
      </c>
      <c r="L143" s="73">
        <f t="shared" si="29"/>
        <v>0</v>
      </c>
      <c r="M143" s="73">
        <f>SUM(J$97:J143)</f>
        <v>440698</v>
      </c>
      <c r="N143" s="73">
        <f>SUM(J$6:J143)</f>
        <v>428995</v>
      </c>
      <c r="P143" s="73">
        <f t="shared" si="30"/>
        <v>-11.668069445274826</v>
      </c>
      <c r="Q143" s="73">
        <f t="shared" si="35"/>
        <v>3.2600062189893091</v>
      </c>
      <c r="R143" s="73">
        <f t="shared" si="36"/>
        <v>0</v>
      </c>
      <c r="S143" s="71">
        <f t="shared" si="31"/>
        <v>-1E-3</v>
      </c>
      <c r="T143" s="71">
        <f t="shared" si="32"/>
        <v>0</v>
      </c>
      <c r="U143" s="71">
        <f t="shared" si="37"/>
        <v>5.4509999999999996</v>
      </c>
      <c r="V143" s="71">
        <f t="shared" si="33"/>
        <v>440.69799999999998</v>
      </c>
      <c r="W143" s="71">
        <f t="shared" si="34"/>
        <v>428.995</v>
      </c>
    </row>
    <row r="144" spans="1:23" hidden="1">
      <c r="A144" s="63">
        <f t="shared" si="38"/>
        <v>37030</v>
      </c>
      <c r="B144" s="65" t="str">
        <f>INDEX('Master Data'!$A$2:$B$8,MATCH(WEEKDAY('ARG Gas Firm'!A144,3),'Master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5451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440698</v>
      </c>
      <c r="N144" s="73">
        <f>SUM(J$6:J144)</f>
        <v>428995</v>
      </c>
      <c r="P144" s="73">
        <f t="shared" si="30"/>
        <v>0</v>
      </c>
      <c r="Q144" s="73">
        <f t="shared" si="35"/>
        <v>0</v>
      </c>
      <c r="R144" s="73">
        <f t="shared" si="36"/>
        <v>0</v>
      </c>
      <c r="S144" s="71">
        <f t="shared" si="31"/>
        <v>0</v>
      </c>
      <c r="T144" s="71">
        <f t="shared" si="32"/>
        <v>0</v>
      </c>
      <c r="U144" s="71">
        <f t="shared" si="37"/>
        <v>5.4509999999999996</v>
      </c>
      <c r="V144" s="71">
        <f t="shared" si="33"/>
        <v>440.69799999999998</v>
      </c>
      <c r="W144" s="71">
        <f t="shared" si="34"/>
        <v>428.995</v>
      </c>
    </row>
    <row r="145" spans="1:23" hidden="1">
      <c r="A145" s="63">
        <f t="shared" si="38"/>
        <v>37031</v>
      </c>
      <c r="B145" s="65" t="str">
        <f>INDEX('Master Data'!$A$2:$B$8,MATCH(WEEKDAY('ARG Gas Firm'!A145,3),'Master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5451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440698</v>
      </c>
      <c r="N145" s="73">
        <f>SUM(J$6:J145)</f>
        <v>428995</v>
      </c>
      <c r="P145" s="73">
        <f t="shared" si="30"/>
        <v>0</v>
      </c>
      <c r="Q145" s="73">
        <f t="shared" si="35"/>
        <v>0</v>
      </c>
      <c r="R145" s="73">
        <f t="shared" si="36"/>
        <v>0</v>
      </c>
      <c r="S145" s="71">
        <f t="shared" si="31"/>
        <v>0</v>
      </c>
      <c r="T145" s="71">
        <f t="shared" si="32"/>
        <v>0</v>
      </c>
      <c r="U145" s="71">
        <f t="shared" si="37"/>
        <v>5.4509999999999996</v>
      </c>
      <c r="V145" s="71">
        <f t="shared" si="33"/>
        <v>440.69799999999998</v>
      </c>
      <c r="W145" s="71">
        <f t="shared" si="34"/>
        <v>428.995</v>
      </c>
    </row>
    <row r="146" spans="1:23" hidden="1">
      <c r="A146" s="63">
        <f t="shared" si="38"/>
        <v>37032</v>
      </c>
      <c r="B146" s="65" t="str">
        <f>INDEX('Master Data'!$A$2:$B$8,MATCH(WEEKDAY('ARG Gas Firm'!A146,3),'Master Data'!$A$2:$A$8,0),2)</f>
        <v>M</v>
      </c>
      <c r="D146" s="73">
        <v>-11670331.325391294</v>
      </c>
      <c r="E146" s="73">
        <v>3260573.6209076517</v>
      </c>
      <c r="F146" s="73">
        <v>0</v>
      </c>
      <c r="G146" s="73">
        <v>2068</v>
      </c>
      <c r="I146" s="73">
        <f t="shared" si="27"/>
        <v>2068</v>
      </c>
      <c r="J146" s="73">
        <f t="shared" si="39"/>
        <v>-3383</v>
      </c>
      <c r="K146" s="73">
        <f t="shared" si="28"/>
        <v>0</v>
      </c>
      <c r="L146" s="73">
        <f t="shared" si="29"/>
        <v>0</v>
      </c>
      <c r="M146" s="73">
        <f>SUM(J$97:J146)</f>
        <v>437315</v>
      </c>
      <c r="N146" s="73">
        <f>SUM(J$6:J146)</f>
        <v>425612</v>
      </c>
      <c r="P146" s="73">
        <f t="shared" si="30"/>
        <v>-11.670331325391295</v>
      </c>
      <c r="Q146" s="73">
        <f t="shared" si="35"/>
        <v>3.2605736209076519</v>
      </c>
      <c r="R146" s="73">
        <f t="shared" si="36"/>
        <v>0</v>
      </c>
      <c r="S146" s="71">
        <f t="shared" si="31"/>
        <v>-3.383</v>
      </c>
      <c r="T146" s="71">
        <f t="shared" si="32"/>
        <v>0</v>
      </c>
      <c r="U146" s="71">
        <f t="shared" si="37"/>
        <v>2.0680000000000001</v>
      </c>
      <c r="V146" s="71">
        <f t="shared" si="33"/>
        <v>437.315</v>
      </c>
      <c r="W146" s="71">
        <f t="shared" si="34"/>
        <v>425.61200000000002</v>
      </c>
    </row>
    <row r="147" spans="1:23" hidden="1">
      <c r="A147" s="63">
        <f t="shared" si="38"/>
        <v>37033</v>
      </c>
      <c r="B147" s="65" t="str">
        <f>INDEX('Master Data'!$A$2:$B$8,MATCH(WEEKDAY('ARG Gas Firm'!A147,3),'Master Data'!$A$2:$A$8,0),2)</f>
        <v>T</v>
      </c>
      <c r="D147" s="73">
        <v>-11681269.368910149</v>
      </c>
      <c r="E147" s="73">
        <v>3264021.9905190007</v>
      </c>
      <c r="F147" s="73">
        <v>0</v>
      </c>
      <c r="G147" s="73">
        <v>2068</v>
      </c>
      <c r="I147" s="73">
        <f t="shared" si="27"/>
        <v>2068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437315</v>
      </c>
      <c r="N147" s="73">
        <f>SUM(J$6:J147)</f>
        <v>425612</v>
      </c>
      <c r="P147" s="73">
        <f t="shared" si="30"/>
        <v>-11.681269368910149</v>
      </c>
      <c r="Q147" s="73">
        <f t="shared" si="35"/>
        <v>3.2640219905190007</v>
      </c>
      <c r="R147" s="73">
        <f t="shared" si="36"/>
        <v>0</v>
      </c>
      <c r="S147" s="71">
        <f t="shared" si="31"/>
        <v>0</v>
      </c>
      <c r="T147" s="71">
        <f t="shared" si="32"/>
        <v>0</v>
      </c>
      <c r="U147" s="71">
        <f t="shared" si="37"/>
        <v>2.0680000000000001</v>
      </c>
      <c r="V147" s="71">
        <f t="shared" si="33"/>
        <v>437.315</v>
      </c>
      <c r="W147" s="71">
        <f t="shared" si="34"/>
        <v>425.61200000000002</v>
      </c>
    </row>
    <row r="148" spans="1:23" hidden="1">
      <c r="A148" s="63">
        <f t="shared" si="38"/>
        <v>37034</v>
      </c>
      <c r="B148" s="65" t="str">
        <f>INDEX('Master Data'!$A$2:$B$8,MATCH(WEEKDAY('ARG Gas Firm'!A148,3),'Master Data'!$A$2:$A$8,0),2)</f>
        <v>W</v>
      </c>
      <c r="D148" s="73">
        <v>-11694070.244778808</v>
      </c>
      <c r="E148" s="73">
        <v>3268310.1765259458</v>
      </c>
      <c r="F148" s="73">
        <v>0</v>
      </c>
      <c r="G148" s="73">
        <v>2069</v>
      </c>
      <c r="I148" s="73">
        <f t="shared" si="27"/>
        <v>2069</v>
      </c>
      <c r="J148" s="73">
        <f t="shared" ref="J148:J211" si="40">IF(MONTH($A148)=MONTH($A147),SUM(I148-I147),I148)</f>
        <v>1</v>
      </c>
      <c r="K148" s="73">
        <f t="shared" ref="K148:K211" si="41">IF(WEEKDAY(A148,3)&gt;4,0,(IF(A148&lt;K$2,0,IF(A148&lt;=K$3,1,0))))</f>
        <v>0</v>
      </c>
      <c r="L148" s="73">
        <f t="shared" ref="L148:L211" si="42">J148*K148</f>
        <v>0</v>
      </c>
      <c r="M148" s="73">
        <f>SUM(J$97:J148)</f>
        <v>437316</v>
      </c>
      <c r="N148" s="73">
        <f>SUM(J$6:J148)</f>
        <v>425613</v>
      </c>
      <c r="P148" s="73">
        <f t="shared" si="30"/>
        <v>-11.694070244778809</v>
      </c>
      <c r="Q148" s="73">
        <f t="shared" si="35"/>
        <v>3.2683101765259459</v>
      </c>
      <c r="R148" s="73">
        <f t="shared" si="36"/>
        <v>0</v>
      </c>
      <c r="S148" s="71">
        <f t="shared" si="31"/>
        <v>1E-3</v>
      </c>
      <c r="T148" s="71">
        <f t="shared" si="32"/>
        <v>0</v>
      </c>
      <c r="U148" s="71">
        <f t="shared" si="37"/>
        <v>2.069</v>
      </c>
      <c r="V148" s="71">
        <f t="shared" si="33"/>
        <v>437.31599999999997</v>
      </c>
      <c r="W148" s="71">
        <f t="shared" si="34"/>
        <v>425.613</v>
      </c>
    </row>
    <row r="149" spans="1:23" hidden="1">
      <c r="A149" s="63">
        <f t="shared" si="38"/>
        <v>37035</v>
      </c>
      <c r="B149" s="65" t="str">
        <f>INDEX('Master Data'!$A$2:$B$8,MATCH(WEEKDAY('ARG Gas Firm'!A149,3),'Master Data'!$A$2:$A$8,0),2)</f>
        <v>Th</v>
      </c>
      <c r="D149" s="73">
        <v>-11653611.924115103</v>
      </c>
      <c r="E149" s="73">
        <v>3262030.0119536621</v>
      </c>
      <c r="F149" s="73">
        <v>0</v>
      </c>
      <c r="G149" s="73">
        <v>2069</v>
      </c>
      <c r="I149" s="73">
        <f t="shared" si="27"/>
        <v>2069</v>
      </c>
      <c r="J149" s="73">
        <f t="shared" si="40"/>
        <v>0</v>
      </c>
      <c r="K149" s="73">
        <f t="shared" si="41"/>
        <v>0</v>
      </c>
      <c r="L149" s="73">
        <f t="shared" si="42"/>
        <v>0</v>
      </c>
      <c r="M149" s="73">
        <f>SUM(J$97:J149)</f>
        <v>437316</v>
      </c>
      <c r="N149" s="73">
        <f>SUM(J$6:J149)</f>
        <v>425613</v>
      </c>
      <c r="P149" s="73">
        <f t="shared" si="30"/>
        <v>-11.653611924115102</v>
      </c>
      <c r="Q149" s="73">
        <f t="shared" si="35"/>
        <v>3.2620300119536623</v>
      </c>
      <c r="R149" s="73">
        <f t="shared" si="36"/>
        <v>0</v>
      </c>
      <c r="S149" s="71">
        <f t="shared" si="31"/>
        <v>0</v>
      </c>
      <c r="T149" s="71">
        <f t="shared" si="32"/>
        <v>0</v>
      </c>
      <c r="U149" s="71">
        <f t="shared" si="37"/>
        <v>2.069</v>
      </c>
      <c r="V149" s="71">
        <f t="shared" si="33"/>
        <v>437.31599999999997</v>
      </c>
      <c r="W149" s="71">
        <f t="shared" si="34"/>
        <v>425.613</v>
      </c>
    </row>
    <row r="150" spans="1:23" hidden="1">
      <c r="A150" s="63">
        <f t="shared" si="38"/>
        <v>37036</v>
      </c>
      <c r="B150" s="65" t="str">
        <f>INDEX('Master Data'!$A$2:$B$8,MATCH(WEEKDAY('ARG Gas Firm'!A150,3),'Master Data'!$A$2:$A$8,0),2)</f>
        <v>F</v>
      </c>
      <c r="D150" s="73">
        <v>-11659656.08279359</v>
      </c>
      <c r="E150" s="73">
        <v>3263882.5847218991</v>
      </c>
      <c r="F150" s="73">
        <v>0</v>
      </c>
      <c r="G150" s="73">
        <v>2070</v>
      </c>
      <c r="I150" s="73">
        <f t="shared" si="27"/>
        <v>2070</v>
      </c>
      <c r="J150" s="73">
        <f t="shared" si="40"/>
        <v>1</v>
      </c>
      <c r="K150" s="73">
        <f t="shared" si="41"/>
        <v>0</v>
      </c>
      <c r="L150" s="73">
        <f t="shared" si="42"/>
        <v>0</v>
      </c>
      <c r="M150" s="73">
        <f>SUM(J$97:J150)</f>
        <v>437317</v>
      </c>
      <c r="N150" s="73">
        <f>SUM(J$6:J150)</f>
        <v>425614</v>
      </c>
      <c r="P150" s="73">
        <f t="shared" si="30"/>
        <v>-11.659656082793589</v>
      </c>
      <c r="Q150" s="73">
        <f t="shared" si="35"/>
        <v>3.2638825847218991</v>
      </c>
      <c r="R150" s="73">
        <f t="shared" si="36"/>
        <v>0</v>
      </c>
      <c r="S150" s="71">
        <f t="shared" si="31"/>
        <v>1E-3</v>
      </c>
      <c r="T150" s="71">
        <f t="shared" si="32"/>
        <v>0</v>
      </c>
      <c r="U150" s="71">
        <f t="shared" si="37"/>
        <v>2.0699999999999998</v>
      </c>
      <c r="V150" s="71">
        <f t="shared" si="33"/>
        <v>437.31700000000001</v>
      </c>
      <c r="W150" s="71">
        <f t="shared" si="34"/>
        <v>425.61399999999998</v>
      </c>
    </row>
    <row r="151" spans="1:23" hidden="1">
      <c r="A151" s="63">
        <f t="shared" si="38"/>
        <v>37037</v>
      </c>
      <c r="B151" s="65" t="str">
        <f>INDEX('Master Data'!$A$2:$B$8,MATCH(WEEKDAY('ARG Gas Firm'!A151,3),'Master Data'!$A$2:$A$8,0),2)</f>
        <v>Sa</v>
      </c>
      <c r="D151" s="73"/>
      <c r="E151" s="73"/>
      <c r="F151" s="73"/>
      <c r="G151" s="73"/>
      <c r="I151" s="73">
        <f t="shared" si="27"/>
        <v>2070</v>
      </c>
      <c r="J151" s="73">
        <f t="shared" si="40"/>
        <v>0</v>
      </c>
      <c r="K151" s="73">
        <f t="shared" si="41"/>
        <v>0</v>
      </c>
      <c r="L151" s="73">
        <f t="shared" si="42"/>
        <v>0</v>
      </c>
      <c r="M151" s="73">
        <f>SUM(J$97:J151)</f>
        <v>437317</v>
      </c>
      <c r="N151" s="73">
        <f>SUM(J$6:J151)</f>
        <v>425614</v>
      </c>
      <c r="P151" s="73">
        <f t="shared" si="30"/>
        <v>0</v>
      </c>
      <c r="Q151" s="73">
        <f t="shared" si="35"/>
        <v>0</v>
      </c>
      <c r="R151" s="73">
        <f t="shared" si="36"/>
        <v>0</v>
      </c>
      <c r="S151" s="71">
        <f t="shared" si="31"/>
        <v>0</v>
      </c>
      <c r="T151" s="71">
        <f t="shared" si="32"/>
        <v>0</v>
      </c>
      <c r="U151" s="71">
        <f t="shared" si="37"/>
        <v>2.0699999999999998</v>
      </c>
      <c r="V151" s="71">
        <f t="shared" si="33"/>
        <v>437.31700000000001</v>
      </c>
      <c r="W151" s="71">
        <f t="shared" si="34"/>
        <v>425.61399999999998</v>
      </c>
    </row>
    <row r="152" spans="1:23" hidden="1">
      <c r="A152" s="63">
        <f t="shared" si="38"/>
        <v>37038</v>
      </c>
      <c r="B152" s="65" t="str">
        <f>INDEX('Master Data'!$A$2:$B$8,MATCH(WEEKDAY('ARG Gas Firm'!A152,3),'Master Data'!$A$2:$A$8,0),2)</f>
        <v>Su</v>
      </c>
      <c r="D152" s="73"/>
      <c r="E152" s="73"/>
      <c r="F152" s="73"/>
      <c r="G152" s="73"/>
      <c r="I152" s="73">
        <f t="shared" si="27"/>
        <v>2070</v>
      </c>
      <c r="J152" s="73">
        <f t="shared" si="40"/>
        <v>0</v>
      </c>
      <c r="K152" s="73">
        <f t="shared" si="41"/>
        <v>0</v>
      </c>
      <c r="L152" s="73">
        <f t="shared" si="42"/>
        <v>0</v>
      </c>
      <c r="M152" s="73">
        <f>SUM(J$97:J152)</f>
        <v>437317</v>
      </c>
      <c r="N152" s="73">
        <f>SUM(J$6:J152)</f>
        <v>425614</v>
      </c>
      <c r="P152" s="73">
        <f t="shared" si="30"/>
        <v>0</v>
      </c>
      <c r="Q152" s="73">
        <f t="shared" si="35"/>
        <v>0</v>
      </c>
      <c r="R152" s="73">
        <f t="shared" si="36"/>
        <v>0</v>
      </c>
      <c r="S152" s="71">
        <f t="shared" si="31"/>
        <v>0</v>
      </c>
      <c r="T152" s="71">
        <f t="shared" si="32"/>
        <v>0</v>
      </c>
      <c r="U152" s="71">
        <f t="shared" si="37"/>
        <v>2.0699999999999998</v>
      </c>
      <c r="V152" s="71">
        <f t="shared" si="33"/>
        <v>437.31700000000001</v>
      </c>
      <c r="W152" s="71">
        <f t="shared" si="34"/>
        <v>425.61399999999998</v>
      </c>
    </row>
    <row r="153" spans="1:23" hidden="1">
      <c r="A153" s="63">
        <f t="shared" si="38"/>
        <v>37039</v>
      </c>
      <c r="B153" s="65" t="str">
        <f>INDEX('Master Data'!$A$2:$B$8,MATCH(WEEKDAY('ARG Gas Firm'!A153,3),'Master Data'!$A$2:$A$8,0),2)</f>
        <v>M</v>
      </c>
      <c r="D153" s="73"/>
      <c r="E153" s="73"/>
      <c r="F153" s="73"/>
      <c r="G153" s="73"/>
      <c r="I153" s="73">
        <f t="shared" si="27"/>
        <v>2070</v>
      </c>
      <c r="J153" s="73">
        <f t="shared" si="40"/>
        <v>0</v>
      </c>
      <c r="K153" s="73">
        <f t="shared" si="41"/>
        <v>0</v>
      </c>
      <c r="L153" s="73">
        <f t="shared" si="42"/>
        <v>0</v>
      </c>
      <c r="M153" s="73">
        <f>SUM(J$97:J153)</f>
        <v>437317</v>
      </c>
      <c r="N153" s="73">
        <f>SUM(J$6:J153)</f>
        <v>425614</v>
      </c>
      <c r="P153" s="73">
        <f t="shared" si="30"/>
        <v>0</v>
      </c>
      <c r="Q153" s="73">
        <f t="shared" si="35"/>
        <v>0</v>
      </c>
      <c r="R153" s="73">
        <f t="shared" si="36"/>
        <v>0</v>
      </c>
      <c r="S153" s="71">
        <f t="shared" si="31"/>
        <v>0</v>
      </c>
      <c r="T153" s="71">
        <f t="shared" si="32"/>
        <v>0</v>
      </c>
      <c r="U153" s="71">
        <f t="shared" si="37"/>
        <v>2.0699999999999998</v>
      </c>
      <c r="V153" s="71">
        <f t="shared" si="33"/>
        <v>437.31700000000001</v>
      </c>
      <c r="W153" s="71">
        <f t="shared" si="34"/>
        <v>425.61399999999998</v>
      </c>
    </row>
    <row r="154" spans="1:23" hidden="1">
      <c r="A154" s="63">
        <f t="shared" si="38"/>
        <v>37040</v>
      </c>
      <c r="B154" s="65" t="str">
        <f>INDEX('Master Data'!$A$2:$B$8,MATCH(WEEKDAY('ARG Gas Firm'!A154,3),'Master Data'!$A$2:$A$8,0),2)</f>
        <v>T</v>
      </c>
      <c r="D154" s="73">
        <v>-11648924.263545208</v>
      </c>
      <c r="E154" s="73">
        <v>3263711.5784775042</v>
      </c>
      <c r="F154" s="73"/>
      <c r="G154" s="73">
        <v>2071</v>
      </c>
      <c r="I154" s="73">
        <f t="shared" si="27"/>
        <v>2071</v>
      </c>
      <c r="J154" s="73">
        <f t="shared" si="40"/>
        <v>1</v>
      </c>
      <c r="K154" s="73">
        <f t="shared" si="41"/>
        <v>0</v>
      </c>
      <c r="L154" s="73">
        <f t="shared" si="42"/>
        <v>0</v>
      </c>
      <c r="M154" s="73">
        <f>SUM(J$97:J154)</f>
        <v>437318</v>
      </c>
      <c r="N154" s="73">
        <f>SUM(J$6:J154)</f>
        <v>425615</v>
      </c>
      <c r="P154" s="73">
        <f t="shared" si="30"/>
        <v>-11.648924263545208</v>
      </c>
      <c r="Q154" s="73">
        <f t="shared" si="35"/>
        <v>3.2637115784775044</v>
      </c>
      <c r="R154" s="73">
        <f t="shared" si="36"/>
        <v>0</v>
      </c>
      <c r="S154" s="71">
        <f t="shared" si="31"/>
        <v>1E-3</v>
      </c>
      <c r="T154" s="71">
        <f t="shared" si="32"/>
        <v>0</v>
      </c>
      <c r="U154" s="71">
        <f t="shared" si="37"/>
        <v>2.0710000000000002</v>
      </c>
      <c r="V154" s="71">
        <f t="shared" si="33"/>
        <v>437.31799999999998</v>
      </c>
      <c r="W154" s="71">
        <f t="shared" si="34"/>
        <v>425.61500000000001</v>
      </c>
    </row>
    <row r="155" spans="1:23" hidden="1">
      <c r="A155" s="63">
        <f t="shared" si="38"/>
        <v>37041</v>
      </c>
      <c r="B155" s="65" t="str">
        <f>INDEX('Master Data'!$A$2:$B$8,MATCH(WEEKDAY('ARG Gas Firm'!A155,3),'Master Data'!$A$2:$A$8,0),2)</f>
        <v>W</v>
      </c>
      <c r="D155" s="73">
        <v>-11654121.64807003</v>
      </c>
      <c r="E155" s="73">
        <v>3262796.9128626413</v>
      </c>
      <c r="F155" s="73"/>
      <c r="G155" s="73">
        <v>2070</v>
      </c>
      <c r="I155" s="73">
        <f t="shared" si="27"/>
        <v>2070</v>
      </c>
      <c r="J155" s="73">
        <f t="shared" si="40"/>
        <v>-1</v>
      </c>
      <c r="K155" s="73">
        <f t="shared" si="41"/>
        <v>0</v>
      </c>
      <c r="L155" s="73">
        <f t="shared" si="42"/>
        <v>0</v>
      </c>
      <c r="M155" s="73">
        <f>SUM(J$97:J155)</f>
        <v>437317</v>
      </c>
      <c r="N155" s="73">
        <f>SUM(J$6:J155)</f>
        <v>425614</v>
      </c>
      <c r="P155" s="73">
        <f t="shared" si="30"/>
        <v>-11.65412164807003</v>
      </c>
      <c r="Q155" s="73">
        <f t="shared" si="35"/>
        <v>3.2627969128626413</v>
      </c>
      <c r="R155" s="73">
        <f t="shared" si="36"/>
        <v>0</v>
      </c>
      <c r="S155" s="71">
        <f t="shared" si="31"/>
        <v>-1E-3</v>
      </c>
      <c r="T155" s="71">
        <f t="shared" si="32"/>
        <v>0</v>
      </c>
      <c r="U155" s="71">
        <f t="shared" si="37"/>
        <v>2.0699999999999998</v>
      </c>
      <c r="V155" s="71">
        <f t="shared" si="33"/>
        <v>437.31700000000001</v>
      </c>
      <c r="W155" s="71">
        <f t="shared" si="34"/>
        <v>425.61399999999998</v>
      </c>
    </row>
    <row r="156" spans="1:23">
      <c r="A156" s="63">
        <f t="shared" si="38"/>
        <v>37042</v>
      </c>
      <c r="B156" s="65" t="str">
        <f>INDEX('Master Data'!$A$2:$B$8,MATCH(WEEKDAY('ARG Gas Firm'!A156,3),'Master Data'!$A$2:$A$8,0),2)</f>
        <v>Th</v>
      </c>
      <c r="D156" s="73">
        <v>-11680355.387838926</v>
      </c>
      <c r="E156" s="73">
        <v>3285095.7187807937</v>
      </c>
      <c r="F156" s="73"/>
      <c r="G156" s="73">
        <v>17</v>
      </c>
      <c r="I156" s="73">
        <f t="shared" si="27"/>
        <v>17</v>
      </c>
      <c r="J156" s="73">
        <f t="shared" si="40"/>
        <v>-2053</v>
      </c>
      <c r="K156" s="73">
        <f t="shared" si="41"/>
        <v>0</v>
      </c>
      <c r="L156" s="73">
        <f t="shared" si="42"/>
        <v>0</v>
      </c>
      <c r="M156" s="73">
        <f>SUM(J$97:J156)</f>
        <v>435264</v>
      </c>
      <c r="N156" s="73">
        <f>SUM(J$6:J156)</f>
        <v>423561</v>
      </c>
      <c r="P156" s="73">
        <f t="shared" si="30"/>
        <v>-11.680355387838926</v>
      </c>
      <c r="Q156" s="73">
        <f t="shared" si="35"/>
        <v>3.2850957187807936</v>
      </c>
      <c r="R156" s="73">
        <f t="shared" si="36"/>
        <v>0</v>
      </c>
      <c r="S156" s="71">
        <f t="shared" si="31"/>
        <v>-2.0529999999999999</v>
      </c>
      <c r="T156" s="71">
        <f t="shared" si="32"/>
        <v>0</v>
      </c>
      <c r="U156" s="71">
        <f t="shared" si="37"/>
        <v>1.7000000000000001E-2</v>
      </c>
      <c r="V156" s="71">
        <f t="shared" si="33"/>
        <v>435.26400000000001</v>
      </c>
      <c r="W156" s="71">
        <f t="shared" si="34"/>
        <v>423.56099999999998</v>
      </c>
    </row>
    <row r="157" spans="1:23" hidden="1">
      <c r="A157" s="63">
        <f t="shared" si="38"/>
        <v>37043</v>
      </c>
      <c r="B157" s="65" t="str">
        <f>INDEX('Master Data'!$A$2:$B$8,MATCH(WEEKDAY('ARG Gas Firm'!A157,3),'Master Data'!$A$2:$A$8,0),2)</f>
        <v>F</v>
      </c>
      <c r="D157" s="73">
        <v>-11665874.409498712</v>
      </c>
      <c r="E157" s="73">
        <v>3278123.4982636003</v>
      </c>
      <c r="F157" s="73"/>
      <c r="G157" s="73">
        <v>1</v>
      </c>
      <c r="I157" s="73">
        <f t="shared" si="27"/>
        <v>1</v>
      </c>
      <c r="J157" s="73">
        <f t="shared" si="40"/>
        <v>1</v>
      </c>
      <c r="K157" s="73">
        <f t="shared" si="41"/>
        <v>0</v>
      </c>
      <c r="L157" s="73">
        <f t="shared" si="42"/>
        <v>0</v>
      </c>
      <c r="M157" s="73">
        <f>SUM(J$97:J157)</f>
        <v>435265</v>
      </c>
      <c r="N157" s="73">
        <f>SUM(J$6:J157)</f>
        <v>423562</v>
      </c>
      <c r="P157" s="73">
        <f t="shared" si="30"/>
        <v>-11.665874409498713</v>
      </c>
      <c r="Q157" s="73">
        <f t="shared" si="35"/>
        <v>3.2781234982636005</v>
      </c>
      <c r="R157" s="73">
        <f t="shared" si="36"/>
        <v>0</v>
      </c>
      <c r="S157" s="71">
        <f t="shared" si="31"/>
        <v>1E-3</v>
      </c>
      <c r="T157" s="71">
        <f t="shared" si="32"/>
        <v>0</v>
      </c>
      <c r="U157" s="71">
        <f t="shared" si="37"/>
        <v>1E-3</v>
      </c>
      <c r="V157" s="71">
        <f t="shared" si="33"/>
        <v>435.26499999999999</v>
      </c>
      <c r="W157" s="71">
        <f t="shared" si="34"/>
        <v>423.56200000000001</v>
      </c>
    </row>
    <row r="158" spans="1:23" hidden="1">
      <c r="A158" s="63">
        <f t="shared" si="38"/>
        <v>37044</v>
      </c>
      <c r="B158" s="65" t="str">
        <f>INDEX('Master Data'!$A$2:$B$8,MATCH(WEEKDAY('ARG Gas Firm'!A158,3),'Master Data'!$A$2:$A$8,0),2)</f>
        <v>Sa</v>
      </c>
      <c r="D158" s="73"/>
      <c r="E158" s="73"/>
      <c r="F158" s="73"/>
      <c r="G158" s="73"/>
      <c r="I158" s="73">
        <f t="shared" si="27"/>
        <v>1</v>
      </c>
      <c r="J158" s="73">
        <f t="shared" si="40"/>
        <v>0</v>
      </c>
      <c r="K158" s="73">
        <f t="shared" si="41"/>
        <v>0</v>
      </c>
      <c r="L158" s="73">
        <f t="shared" si="42"/>
        <v>0</v>
      </c>
      <c r="M158" s="73">
        <f>SUM(J$97:J158)</f>
        <v>435265</v>
      </c>
      <c r="N158" s="73">
        <f>SUM(J$6:J158)</f>
        <v>423562</v>
      </c>
      <c r="P158" s="73">
        <f t="shared" si="30"/>
        <v>0</v>
      </c>
      <c r="Q158" s="73">
        <f t="shared" si="35"/>
        <v>0</v>
      </c>
      <c r="R158" s="73">
        <f t="shared" si="36"/>
        <v>0</v>
      </c>
      <c r="S158" s="71">
        <f t="shared" si="31"/>
        <v>0</v>
      </c>
      <c r="T158" s="71">
        <f t="shared" si="32"/>
        <v>0</v>
      </c>
      <c r="U158" s="71">
        <f t="shared" si="37"/>
        <v>1E-3</v>
      </c>
      <c r="V158" s="71">
        <f t="shared" si="33"/>
        <v>435.26499999999999</v>
      </c>
      <c r="W158" s="71">
        <f t="shared" si="34"/>
        <v>423.56200000000001</v>
      </c>
    </row>
    <row r="159" spans="1:23" hidden="1">
      <c r="A159" s="63">
        <f t="shared" si="38"/>
        <v>37045</v>
      </c>
      <c r="B159" s="65" t="str">
        <f>INDEX('Master Data'!$A$2:$B$8,MATCH(WEEKDAY('ARG Gas Firm'!A159,3),'Master Data'!$A$2:$A$8,0),2)</f>
        <v>Su</v>
      </c>
      <c r="D159" s="73"/>
      <c r="E159" s="73"/>
      <c r="F159" s="73"/>
      <c r="G159" s="73"/>
      <c r="I159" s="73">
        <f t="shared" si="27"/>
        <v>1</v>
      </c>
      <c r="J159" s="73">
        <f t="shared" si="40"/>
        <v>0</v>
      </c>
      <c r="K159" s="73">
        <f t="shared" si="41"/>
        <v>0</v>
      </c>
      <c r="L159" s="73">
        <f t="shared" si="42"/>
        <v>0</v>
      </c>
      <c r="M159" s="73">
        <f>SUM(J$97:J159)</f>
        <v>435265</v>
      </c>
      <c r="N159" s="73">
        <f>SUM(J$6:J159)</f>
        <v>423562</v>
      </c>
      <c r="P159" s="73">
        <f t="shared" si="30"/>
        <v>0</v>
      </c>
      <c r="Q159" s="73">
        <f t="shared" si="35"/>
        <v>0</v>
      </c>
      <c r="R159" s="73">
        <f t="shared" si="36"/>
        <v>0</v>
      </c>
      <c r="S159" s="71">
        <f t="shared" si="31"/>
        <v>0</v>
      </c>
      <c r="T159" s="71">
        <f t="shared" si="32"/>
        <v>0</v>
      </c>
      <c r="U159" s="71">
        <f t="shared" si="37"/>
        <v>1E-3</v>
      </c>
      <c r="V159" s="71">
        <f t="shared" si="33"/>
        <v>435.26499999999999</v>
      </c>
      <c r="W159" s="71">
        <f t="shared" si="34"/>
        <v>423.56200000000001</v>
      </c>
    </row>
    <row r="160" spans="1:23" hidden="1">
      <c r="A160" s="63">
        <f t="shared" si="38"/>
        <v>37046</v>
      </c>
      <c r="B160" s="65" t="str">
        <f>INDEX('Master Data'!$A$2:$B$8,MATCH(WEEKDAY('ARG Gas Firm'!A160,3),'Master Data'!$A$2:$A$8,0),2)</f>
        <v>M</v>
      </c>
      <c r="D160" s="73">
        <v>-11685118.314201575</v>
      </c>
      <c r="E160" s="73">
        <v>3280462.4829257135</v>
      </c>
      <c r="F160" s="73"/>
      <c r="G160" s="73">
        <v>0</v>
      </c>
      <c r="I160" s="73">
        <f t="shared" si="27"/>
        <v>1</v>
      </c>
      <c r="J160" s="73">
        <f t="shared" si="40"/>
        <v>0</v>
      </c>
      <c r="K160" s="73">
        <f t="shared" si="41"/>
        <v>0</v>
      </c>
      <c r="L160" s="73">
        <f t="shared" si="42"/>
        <v>0</v>
      </c>
      <c r="M160" s="73">
        <f>SUM(J$97:J160)</f>
        <v>435265</v>
      </c>
      <c r="N160" s="73">
        <f>SUM(J$6:J160)</f>
        <v>423562</v>
      </c>
      <c r="P160" s="73">
        <f t="shared" si="30"/>
        <v>-11.685118314201574</v>
      </c>
      <c r="Q160" s="73">
        <f t="shared" si="35"/>
        <v>3.2804624829257136</v>
      </c>
      <c r="R160" s="73">
        <f t="shared" si="36"/>
        <v>0</v>
      </c>
      <c r="S160" s="71">
        <f t="shared" si="31"/>
        <v>0</v>
      </c>
      <c r="T160" s="71">
        <f t="shared" si="32"/>
        <v>0</v>
      </c>
      <c r="U160" s="71">
        <f t="shared" si="37"/>
        <v>1E-3</v>
      </c>
      <c r="V160" s="71">
        <f t="shared" si="33"/>
        <v>435.26499999999999</v>
      </c>
      <c r="W160" s="71">
        <f t="shared" si="34"/>
        <v>423.56200000000001</v>
      </c>
    </row>
    <row r="161" spans="1:23" hidden="1">
      <c r="A161" s="63">
        <f t="shared" si="38"/>
        <v>37047</v>
      </c>
      <c r="B161" s="65" t="str">
        <f>INDEX('Master Data'!$A$2:$B$8,MATCH(WEEKDAY('ARG Gas Firm'!A161,3),'Master Data'!$A$2:$A$8,0),2)</f>
        <v>T</v>
      </c>
      <c r="D161" s="73">
        <v>-11719485.359096998</v>
      </c>
      <c r="E161" s="73">
        <v>3287799.5677232682</v>
      </c>
      <c r="F161" s="73"/>
      <c r="G161" s="73">
        <v>1</v>
      </c>
      <c r="I161" s="73">
        <f t="shared" si="27"/>
        <v>1</v>
      </c>
      <c r="J161" s="73">
        <f t="shared" si="40"/>
        <v>0</v>
      </c>
      <c r="K161" s="73">
        <f t="shared" si="41"/>
        <v>0</v>
      </c>
      <c r="L161" s="73">
        <f t="shared" si="42"/>
        <v>0</v>
      </c>
      <c r="M161" s="73">
        <f>SUM(J$97:J161)</f>
        <v>435265</v>
      </c>
      <c r="N161" s="73">
        <f>SUM(J$6:J161)</f>
        <v>423562</v>
      </c>
      <c r="P161" s="73">
        <f t="shared" si="30"/>
        <v>-11.719485359096998</v>
      </c>
      <c r="Q161" s="73">
        <f t="shared" si="35"/>
        <v>3.2877995677232681</v>
      </c>
      <c r="R161" s="73">
        <f t="shared" si="36"/>
        <v>0</v>
      </c>
      <c r="S161" s="71">
        <f t="shared" si="31"/>
        <v>0</v>
      </c>
      <c r="T161" s="71">
        <f t="shared" si="32"/>
        <v>0</v>
      </c>
      <c r="U161" s="71">
        <f t="shared" si="37"/>
        <v>1E-3</v>
      </c>
      <c r="V161" s="71">
        <f t="shared" si="33"/>
        <v>435.26499999999999</v>
      </c>
      <c r="W161" s="71">
        <f t="shared" si="34"/>
        <v>423.56200000000001</v>
      </c>
    </row>
    <row r="162" spans="1:23" hidden="1">
      <c r="A162" s="63">
        <f t="shared" si="38"/>
        <v>37048</v>
      </c>
      <c r="B162" s="65" t="str">
        <f>INDEX('Master Data'!$A$2:$B$8,MATCH(WEEKDAY('ARG Gas Firm'!A162,3),'Master Data'!$A$2:$A$8,0),2)</f>
        <v>W</v>
      </c>
      <c r="D162" s="73">
        <v>-11725496.979905007</v>
      </c>
      <c r="E162" s="73">
        <v>3289389.5473994608</v>
      </c>
      <c r="F162" s="73"/>
      <c r="G162" s="73">
        <v>2</v>
      </c>
      <c r="I162" s="73">
        <f t="shared" si="27"/>
        <v>2</v>
      </c>
      <c r="J162" s="73">
        <f t="shared" si="40"/>
        <v>1</v>
      </c>
      <c r="K162" s="73">
        <f t="shared" si="41"/>
        <v>0</v>
      </c>
      <c r="L162" s="73">
        <f t="shared" si="42"/>
        <v>0</v>
      </c>
      <c r="M162" s="73">
        <f>SUM(J$97:J162)</f>
        <v>435266</v>
      </c>
      <c r="N162" s="73">
        <f>SUM(J$6:J162)</f>
        <v>423563</v>
      </c>
      <c r="P162" s="73">
        <f t="shared" si="30"/>
        <v>-11.725496979905007</v>
      </c>
      <c r="Q162" s="73">
        <f t="shared" si="35"/>
        <v>3.2893895473994608</v>
      </c>
      <c r="R162" s="73">
        <f t="shared" si="36"/>
        <v>0</v>
      </c>
      <c r="S162" s="71">
        <f t="shared" si="31"/>
        <v>1E-3</v>
      </c>
      <c r="T162" s="71">
        <f t="shared" si="32"/>
        <v>0</v>
      </c>
      <c r="U162" s="71">
        <f t="shared" si="37"/>
        <v>2E-3</v>
      </c>
      <c r="V162" s="71">
        <f t="shared" si="33"/>
        <v>435.26600000000002</v>
      </c>
      <c r="W162" s="71">
        <f t="shared" si="34"/>
        <v>423.56299999999999</v>
      </c>
    </row>
    <row r="163" spans="1:23" hidden="1">
      <c r="A163" s="63">
        <f t="shared" si="38"/>
        <v>37049</v>
      </c>
      <c r="B163" s="65" t="str">
        <f>INDEX('Master Data'!$A$2:$B$8,MATCH(WEEKDAY('ARG Gas Firm'!A163,3),'Master Data'!$A$2:$A$8,0),2)</f>
        <v>Th</v>
      </c>
      <c r="D163" s="73">
        <v>-11709127.101220462</v>
      </c>
      <c r="E163" s="73">
        <v>3287981.4542797357</v>
      </c>
      <c r="F163" s="73"/>
      <c r="G163" s="73">
        <v>2</v>
      </c>
      <c r="I163" s="73">
        <f t="shared" si="27"/>
        <v>2</v>
      </c>
      <c r="J163" s="73">
        <f t="shared" si="40"/>
        <v>0</v>
      </c>
      <c r="K163" s="73">
        <f t="shared" si="41"/>
        <v>0</v>
      </c>
      <c r="L163" s="73">
        <f t="shared" si="42"/>
        <v>0</v>
      </c>
      <c r="M163" s="73">
        <f>SUM(J$97:J163)</f>
        <v>435266</v>
      </c>
      <c r="N163" s="73">
        <f>SUM(J$6:J163)</f>
        <v>423563</v>
      </c>
      <c r="P163" s="73">
        <f t="shared" si="30"/>
        <v>-11.709127101220462</v>
      </c>
      <c r="Q163" s="73">
        <f t="shared" si="35"/>
        <v>3.2879814542797359</v>
      </c>
      <c r="R163" s="73">
        <f t="shared" si="36"/>
        <v>0</v>
      </c>
      <c r="S163" s="71">
        <f t="shared" si="31"/>
        <v>0</v>
      </c>
      <c r="T163" s="71">
        <f t="shared" si="32"/>
        <v>0</v>
      </c>
      <c r="U163" s="71">
        <f t="shared" si="37"/>
        <v>2E-3</v>
      </c>
      <c r="V163" s="71">
        <f t="shared" si="33"/>
        <v>435.26600000000002</v>
      </c>
      <c r="W163" s="71">
        <f t="shared" si="34"/>
        <v>423.56299999999999</v>
      </c>
    </row>
    <row r="164" spans="1:23" hidden="1">
      <c r="A164" s="63">
        <f t="shared" si="38"/>
        <v>37050</v>
      </c>
      <c r="B164" s="65" t="str">
        <f>INDEX('Master Data'!$A$2:$B$8,MATCH(WEEKDAY('ARG Gas Firm'!A164,3),'Master Data'!$A$2:$A$8,0),2)</f>
        <v>F</v>
      </c>
      <c r="D164" s="73">
        <v>-11661940.930385342</v>
      </c>
      <c r="E164" s="73">
        <v>3277659.2257429985</v>
      </c>
      <c r="F164" s="73"/>
      <c r="G164" s="73">
        <v>1</v>
      </c>
      <c r="I164" s="73">
        <f t="shared" si="27"/>
        <v>1</v>
      </c>
      <c r="J164" s="73">
        <f t="shared" si="40"/>
        <v>-1</v>
      </c>
      <c r="K164" s="73">
        <f t="shared" si="41"/>
        <v>0</v>
      </c>
      <c r="L164" s="73">
        <f t="shared" si="42"/>
        <v>0</v>
      </c>
      <c r="M164" s="73">
        <f>SUM(J$97:J164)</f>
        <v>435265</v>
      </c>
      <c r="N164" s="73">
        <f>SUM(J$6:J164)</f>
        <v>423562</v>
      </c>
      <c r="P164" s="73">
        <f t="shared" si="30"/>
        <v>-11.661940930385342</v>
      </c>
      <c r="Q164" s="73">
        <f t="shared" si="35"/>
        <v>3.2776592257429984</v>
      </c>
      <c r="R164" s="73">
        <f t="shared" si="36"/>
        <v>0</v>
      </c>
      <c r="S164" s="71">
        <f t="shared" si="31"/>
        <v>-1E-3</v>
      </c>
      <c r="T164" s="71">
        <f t="shared" si="32"/>
        <v>0</v>
      </c>
      <c r="U164" s="71">
        <f t="shared" si="37"/>
        <v>1E-3</v>
      </c>
      <c r="V164" s="71">
        <f t="shared" si="33"/>
        <v>435.26499999999999</v>
      </c>
      <c r="W164" s="71">
        <f t="shared" si="34"/>
        <v>423.56200000000001</v>
      </c>
    </row>
    <row r="165" spans="1:23" hidden="1">
      <c r="A165" s="63">
        <f t="shared" si="38"/>
        <v>37051</v>
      </c>
      <c r="B165" s="65" t="str">
        <f>INDEX('Master Data'!$A$2:$B$8,MATCH(WEEKDAY('ARG Gas Firm'!A165,3),'Master Data'!$A$2:$A$8,0),2)</f>
        <v>Sa</v>
      </c>
      <c r="D165" s="73"/>
      <c r="E165" s="73"/>
      <c r="F165" s="73"/>
      <c r="G165" s="73"/>
      <c r="I165" s="73">
        <f t="shared" si="27"/>
        <v>1</v>
      </c>
      <c r="J165" s="73">
        <f t="shared" si="40"/>
        <v>0</v>
      </c>
      <c r="K165" s="73">
        <f t="shared" si="41"/>
        <v>0</v>
      </c>
      <c r="L165" s="73">
        <f t="shared" si="42"/>
        <v>0</v>
      </c>
      <c r="M165" s="73">
        <f>SUM(J$97:J165)</f>
        <v>435265</v>
      </c>
      <c r="N165" s="73">
        <f>SUM(J$6:J165)</f>
        <v>423562</v>
      </c>
      <c r="P165" s="73">
        <f t="shared" si="30"/>
        <v>0</v>
      </c>
      <c r="Q165" s="73">
        <f t="shared" si="35"/>
        <v>0</v>
      </c>
      <c r="R165" s="73">
        <f t="shared" si="36"/>
        <v>0</v>
      </c>
      <c r="S165" s="71">
        <f t="shared" si="31"/>
        <v>0</v>
      </c>
      <c r="T165" s="71">
        <f t="shared" si="32"/>
        <v>0</v>
      </c>
      <c r="U165" s="71">
        <f t="shared" si="37"/>
        <v>1E-3</v>
      </c>
      <c r="V165" s="71">
        <f t="shared" si="33"/>
        <v>435.26499999999999</v>
      </c>
      <c r="W165" s="71">
        <f t="shared" si="34"/>
        <v>423.56200000000001</v>
      </c>
    </row>
    <row r="166" spans="1:23" hidden="1">
      <c r="A166" s="63">
        <f t="shared" si="38"/>
        <v>37052</v>
      </c>
      <c r="B166" s="65" t="str">
        <f>INDEX('Master Data'!$A$2:$B$8,MATCH(WEEKDAY('ARG Gas Firm'!A166,3),'Master Data'!$A$2:$A$8,0),2)</f>
        <v>Su</v>
      </c>
      <c r="D166" s="73"/>
      <c r="E166" s="73"/>
      <c r="F166" s="73"/>
      <c r="G166" s="73"/>
      <c r="I166" s="73">
        <f t="shared" ref="I166:I229" si="43">IF(MONTH($A166)=MONTH($A165),IF(G166=0,I165,G166),G166)</f>
        <v>1</v>
      </c>
      <c r="J166" s="73">
        <f t="shared" si="40"/>
        <v>0</v>
      </c>
      <c r="K166" s="73">
        <f t="shared" si="41"/>
        <v>0</v>
      </c>
      <c r="L166" s="73">
        <f t="shared" si="42"/>
        <v>0</v>
      </c>
      <c r="M166" s="73">
        <f>SUM(J$97:J166)</f>
        <v>435265</v>
      </c>
      <c r="N166" s="73">
        <f>SUM(J$6:J166)</f>
        <v>423562</v>
      </c>
      <c r="P166" s="73">
        <f t="shared" si="30"/>
        <v>0</v>
      </c>
      <c r="Q166" s="73">
        <f t="shared" si="35"/>
        <v>0</v>
      </c>
      <c r="R166" s="73">
        <f t="shared" si="36"/>
        <v>0</v>
      </c>
      <c r="S166" s="71">
        <f t="shared" si="31"/>
        <v>0</v>
      </c>
      <c r="T166" s="71">
        <f t="shared" si="32"/>
        <v>0</v>
      </c>
      <c r="U166" s="71">
        <f t="shared" si="37"/>
        <v>1E-3</v>
      </c>
      <c r="V166" s="71">
        <f t="shared" si="33"/>
        <v>435.26499999999999</v>
      </c>
      <c r="W166" s="71">
        <f t="shared" si="34"/>
        <v>423.56200000000001</v>
      </c>
    </row>
    <row r="167" spans="1:23" hidden="1">
      <c r="A167" s="63">
        <f t="shared" si="38"/>
        <v>37053</v>
      </c>
      <c r="B167" s="65" t="str">
        <f>INDEX('Master Data'!$A$2:$B$8,MATCH(WEEKDAY('ARG Gas Firm'!A167,3),'Master Data'!$A$2:$A$8,0),2)</f>
        <v>M</v>
      </c>
      <c r="D167" s="73">
        <v>-11696668.628248142</v>
      </c>
      <c r="E167" s="73">
        <v>3288816.241914948</v>
      </c>
      <c r="F167" s="73"/>
      <c r="G167" s="73">
        <v>2</v>
      </c>
      <c r="I167" s="73">
        <f t="shared" si="43"/>
        <v>2</v>
      </c>
      <c r="J167" s="73">
        <f t="shared" si="40"/>
        <v>1</v>
      </c>
      <c r="K167" s="73">
        <f t="shared" si="41"/>
        <v>0</v>
      </c>
      <c r="L167" s="73">
        <f t="shared" si="42"/>
        <v>0</v>
      </c>
      <c r="M167" s="73">
        <f>SUM(J$97:J167)</f>
        <v>435266</v>
      </c>
      <c r="N167" s="73">
        <f>SUM(J$6:J167)</f>
        <v>423563</v>
      </c>
      <c r="P167" s="73">
        <f t="shared" si="30"/>
        <v>-11.696668628248142</v>
      </c>
      <c r="Q167" s="73">
        <f t="shared" si="35"/>
        <v>3.2888162419149478</v>
      </c>
      <c r="R167" s="73">
        <f t="shared" si="36"/>
        <v>0</v>
      </c>
      <c r="S167" s="71">
        <f t="shared" si="31"/>
        <v>1E-3</v>
      </c>
      <c r="T167" s="71">
        <f t="shared" si="32"/>
        <v>0</v>
      </c>
      <c r="U167" s="71">
        <f t="shared" si="37"/>
        <v>2E-3</v>
      </c>
      <c r="V167" s="71">
        <f t="shared" si="33"/>
        <v>435.26600000000002</v>
      </c>
      <c r="W167" s="71">
        <f t="shared" si="34"/>
        <v>423.56299999999999</v>
      </c>
    </row>
    <row r="168" spans="1:23" hidden="1">
      <c r="A168" s="63">
        <f t="shared" si="38"/>
        <v>37054</v>
      </c>
      <c r="B168" s="65" t="str">
        <f>INDEX('Master Data'!$A$2:$B$8,MATCH(WEEKDAY('ARG Gas Firm'!A168,3),'Master Data'!$A$2:$A$8,0),2)</f>
        <v>T</v>
      </c>
      <c r="D168" s="73">
        <v>-11740656.38536996</v>
      </c>
      <c r="E168" s="73">
        <v>3295395.9620649312</v>
      </c>
      <c r="F168" s="73"/>
      <c r="G168" s="73">
        <v>2</v>
      </c>
      <c r="I168" s="73">
        <f t="shared" si="43"/>
        <v>2</v>
      </c>
      <c r="J168" s="73">
        <f t="shared" si="40"/>
        <v>0</v>
      </c>
      <c r="K168" s="73">
        <f t="shared" si="41"/>
        <v>0</v>
      </c>
      <c r="L168" s="73">
        <f t="shared" si="42"/>
        <v>0</v>
      </c>
      <c r="M168" s="73">
        <f>SUM(J$97:J168)</f>
        <v>435266</v>
      </c>
      <c r="N168" s="73">
        <f>SUM(J$6:J168)</f>
        <v>423563</v>
      </c>
      <c r="P168" s="73">
        <f t="shared" si="30"/>
        <v>-11.740656385369959</v>
      </c>
      <c r="Q168" s="73">
        <f t="shared" si="35"/>
        <v>3.2953959620649313</v>
      </c>
      <c r="R168" s="73">
        <f t="shared" si="36"/>
        <v>0</v>
      </c>
      <c r="S168" s="71">
        <f t="shared" si="31"/>
        <v>0</v>
      </c>
      <c r="T168" s="71">
        <f t="shared" si="32"/>
        <v>0</v>
      </c>
      <c r="U168" s="71">
        <f t="shared" si="37"/>
        <v>2E-3</v>
      </c>
      <c r="V168" s="71">
        <f t="shared" si="33"/>
        <v>435.26600000000002</v>
      </c>
      <c r="W168" s="71">
        <f t="shared" si="34"/>
        <v>423.56299999999999</v>
      </c>
    </row>
    <row r="169" spans="1:23" hidden="1">
      <c r="A169" s="63">
        <f t="shared" si="38"/>
        <v>37055</v>
      </c>
      <c r="B169" s="65" t="str">
        <f>INDEX('Master Data'!$A$2:$B$8,MATCH(WEEKDAY('ARG Gas Firm'!A169,3),'Master Data'!$A$2:$A$8,0),2)</f>
        <v>W</v>
      </c>
      <c r="D169" s="73">
        <v>-11748591.745791869</v>
      </c>
      <c r="E169" s="73">
        <v>3296925.89401505</v>
      </c>
      <c r="F169" s="73"/>
      <c r="G169" s="73">
        <v>2</v>
      </c>
      <c r="I169" s="73">
        <f t="shared" si="43"/>
        <v>2</v>
      </c>
      <c r="J169" s="73">
        <f t="shared" si="40"/>
        <v>0</v>
      </c>
      <c r="K169" s="73">
        <f t="shared" si="41"/>
        <v>0</v>
      </c>
      <c r="L169" s="73">
        <f t="shared" si="42"/>
        <v>0</v>
      </c>
      <c r="M169" s="73">
        <f>SUM(J$97:J169)</f>
        <v>435266</v>
      </c>
      <c r="N169" s="73">
        <f>SUM(J$6:J169)</f>
        <v>423563</v>
      </c>
      <c r="P169" s="73">
        <f t="shared" si="30"/>
        <v>-11.748591745791868</v>
      </c>
      <c r="Q169" s="73">
        <f t="shared" si="35"/>
        <v>3.2969258940150499</v>
      </c>
      <c r="R169" s="73">
        <f t="shared" si="36"/>
        <v>0</v>
      </c>
      <c r="S169" s="71">
        <f t="shared" si="31"/>
        <v>0</v>
      </c>
      <c r="T169" s="71">
        <f t="shared" si="32"/>
        <v>0</v>
      </c>
      <c r="U169" s="71">
        <f t="shared" si="37"/>
        <v>2E-3</v>
      </c>
      <c r="V169" s="71">
        <f t="shared" si="33"/>
        <v>435.26600000000002</v>
      </c>
      <c r="W169" s="71">
        <f t="shared" si="34"/>
        <v>423.56299999999999</v>
      </c>
    </row>
    <row r="170" spans="1:23" hidden="1">
      <c r="A170" s="63">
        <f t="shared" si="38"/>
        <v>37056</v>
      </c>
      <c r="B170" s="65" t="str">
        <f>INDEX('Master Data'!$A$2:$B$8,MATCH(WEEKDAY('ARG Gas Firm'!A170,3),'Master Data'!$A$2:$A$8,0),2)</f>
        <v>Th</v>
      </c>
      <c r="D170" s="73">
        <v>-14908425.938548803</v>
      </c>
      <c r="E170" s="73">
        <v>4259560.3710063733</v>
      </c>
      <c r="F170" s="73"/>
      <c r="G170" s="73">
        <v>2</v>
      </c>
      <c r="I170" s="73">
        <f t="shared" si="43"/>
        <v>2</v>
      </c>
      <c r="J170" s="73">
        <f t="shared" si="40"/>
        <v>0</v>
      </c>
      <c r="K170" s="73">
        <f t="shared" si="41"/>
        <v>0</v>
      </c>
      <c r="L170" s="73">
        <f t="shared" si="42"/>
        <v>0</v>
      </c>
      <c r="M170" s="73">
        <f>SUM(J$97:J170)</f>
        <v>435266</v>
      </c>
      <c r="N170" s="73">
        <f>SUM(J$6:J170)</f>
        <v>423563</v>
      </c>
      <c r="P170" s="73">
        <f t="shared" si="30"/>
        <v>-14.908425938548802</v>
      </c>
      <c r="Q170" s="73">
        <f t="shared" si="35"/>
        <v>4.2595603710063736</v>
      </c>
      <c r="R170" s="73">
        <f t="shared" si="36"/>
        <v>0</v>
      </c>
      <c r="S170" s="71">
        <f t="shared" si="31"/>
        <v>0</v>
      </c>
      <c r="T170" s="71">
        <f t="shared" si="32"/>
        <v>0</v>
      </c>
      <c r="U170" s="71">
        <f t="shared" si="37"/>
        <v>2E-3</v>
      </c>
      <c r="V170" s="71">
        <f t="shared" si="33"/>
        <v>435.26600000000002</v>
      </c>
      <c r="W170" s="71">
        <f t="shared" si="34"/>
        <v>423.56299999999999</v>
      </c>
    </row>
    <row r="171" spans="1:23" hidden="1">
      <c r="A171" s="63">
        <f t="shared" si="38"/>
        <v>37057</v>
      </c>
      <c r="B171" s="65" t="str">
        <f>INDEX('Master Data'!$A$2:$B$8,MATCH(WEEKDAY('ARG Gas Firm'!A171,3),'Master Data'!$A$2:$A$8,0),2)</f>
        <v>F</v>
      </c>
      <c r="D171" s="73">
        <v>-14899796.593431598</v>
      </c>
      <c r="E171" s="73">
        <v>4259684.7945291428</v>
      </c>
      <c r="F171" s="73"/>
      <c r="G171" s="73">
        <v>2</v>
      </c>
      <c r="I171" s="73">
        <f t="shared" si="43"/>
        <v>2</v>
      </c>
      <c r="J171" s="73">
        <f t="shared" si="40"/>
        <v>0</v>
      </c>
      <c r="K171" s="73">
        <f t="shared" si="41"/>
        <v>0</v>
      </c>
      <c r="L171" s="73">
        <f t="shared" si="42"/>
        <v>0</v>
      </c>
      <c r="M171" s="73">
        <f>SUM(J$97:J171)</f>
        <v>435266</v>
      </c>
      <c r="N171" s="73">
        <f>SUM(J$6:J171)</f>
        <v>423563</v>
      </c>
      <c r="P171" s="73">
        <f t="shared" si="30"/>
        <v>-14.899796593431597</v>
      </c>
      <c r="Q171" s="73">
        <f t="shared" si="35"/>
        <v>4.2596847945291429</v>
      </c>
      <c r="R171" s="73">
        <f t="shared" si="36"/>
        <v>0</v>
      </c>
      <c r="S171" s="71">
        <f t="shared" si="31"/>
        <v>0</v>
      </c>
      <c r="T171" s="71">
        <f t="shared" si="32"/>
        <v>0</v>
      </c>
      <c r="U171" s="71">
        <f t="shared" si="37"/>
        <v>2E-3</v>
      </c>
      <c r="V171" s="71">
        <f t="shared" si="33"/>
        <v>435.26600000000002</v>
      </c>
      <c r="W171" s="71">
        <f t="shared" si="34"/>
        <v>423.56299999999999</v>
      </c>
    </row>
    <row r="172" spans="1:23" hidden="1">
      <c r="A172" s="63">
        <f t="shared" si="38"/>
        <v>37058</v>
      </c>
      <c r="B172" s="65" t="str">
        <f>INDEX('Master Data'!$A$2:$B$8,MATCH(WEEKDAY('ARG Gas Firm'!A172,3),'Master Data'!$A$2:$A$8,0),2)</f>
        <v>Sa</v>
      </c>
      <c r="D172" s="73"/>
      <c r="E172" s="73"/>
      <c r="F172" s="73"/>
      <c r="G172" s="73"/>
      <c r="I172" s="73">
        <f t="shared" si="43"/>
        <v>2</v>
      </c>
      <c r="J172" s="73">
        <f t="shared" si="40"/>
        <v>0</v>
      </c>
      <c r="K172" s="73">
        <f t="shared" si="41"/>
        <v>0</v>
      </c>
      <c r="L172" s="73">
        <f t="shared" si="42"/>
        <v>0</v>
      </c>
      <c r="M172" s="73">
        <f>SUM(J$97:J172)</f>
        <v>435266</v>
      </c>
      <c r="N172" s="73">
        <f>SUM(J$6:J172)</f>
        <v>423563</v>
      </c>
      <c r="P172" s="73">
        <f t="shared" si="30"/>
        <v>0</v>
      </c>
      <c r="Q172" s="73">
        <f t="shared" si="35"/>
        <v>0</v>
      </c>
      <c r="R172" s="73">
        <f t="shared" si="36"/>
        <v>0</v>
      </c>
      <c r="S172" s="71">
        <f t="shared" si="31"/>
        <v>0</v>
      </c>
      <c r="T172" s="71">
        <f t="shared" si="32"/>
        <v>0</v>
      </c>
      <c r="U172" s="71">
        <f t="shared" si="37"/>
        <v>2E-3</v>
      </c>
      <c r="V172" s="71">
        <f t="shared" si="33"/>
        <v>435.26600000000002</v>
      </c>
      <c r="W172" s="71">
        <f t="shared" si="34"/>
        <v>423.56299999999999</v>
      </c>
    </row>
    <row r="173" spans="1:23" hidden="1">
      <c r="A173" s="63">
        <f t="shared" si="38"/>
        <v>37059</v>
      </c>
      <c r="B173" s="65" t="str">
        <f>INDEX('Master Data'!$A$2:$B$8,MATCH(WEEKDAY('ARG Gas Firm'!A173,3),'Master Data'!$A$2:$A$8,0),2)</f>
        <v>Su</v>
      </c>
      <c r="D173" s="73"/>
      <c r="E173" s="73"/>
      <c r="F173" s="73"/>
      <c r="G173" s="73"/>
      <c r="I173" s="73">
        <f t="shared" si="43"/>
        <v>2</v>
      </c>
      <c r="J173" s="73">
        <f t="shared" si="40"/>
        <v>0</v>
      </c>
      <c r="K173" s="73">
        <f t="shared" si="41"/>
        <v>0</v>
      </c>
      <c r="L173" s="73">
        <f t="shared" si="42"/>
        <v>0</v>
      </c>
      <c r="M173" s="73">
        <f>SUM(J$97:J173)</f>
        <v>435266</v>
      </c>
      <c r="N173" s="73">
        <f>SUM(J$6:J173)</f>
        <v>423563</v>
      </c>
      <c r="P173" s="73">
        <f t="shared" si="30"/>
        <v>0</v>
      </c>
      <c r="Q173" s="73">
        <f t="shared" si="35"/>
        <v>0</v>
      </c>
      <c r="R173" s="73">
        <f t="shared" si="36"/>
        <v>0</v>
      </c>
      <c r="S173" s="71">
        <f t="shared" si="31"/>
        <v>0</v>
      </c>
      <c r="T173" s="71">
        <f t="shared" si="32"/>
        <v>0</v>
      </c>
      <c r="U173" s="71">
        <f t="shared" si="37"/>
        <v>2E-3</v>
      </c>
      <c r="V173" s="71">
        <f t="shared" si="33"/>
        <v>435.26600000000002</v>
      </c>
      <c r="W173" s="71">
        <f t="shared" si="34"/>
        <v>423.56299999999999</v>
      </c>
    </row>
    <row r="174" spans="1:23" hidden="1">
      <c r="A174" s="63">
        <f t="shared" si="38"/>
        <v>37060</v>
      </c>
      <c r="B174" s="65" t="str">
        <f>INDEX('Master Data'!$A$2:$B$8,MATCH(WEEKDAY('ARG Gas Firm'!A174,3),'Master Data'!$A$2:$A$8,0),2)</f>
        <v>M</v>
      </c>
      <c r="D174" s="73">
        <v>-14906034.164646093</v>
      </c>
      <c r="E174" s="73">
        <v>4263921.1441931194</v>
      </c>
      <c r="F174" s="73"/>
      <c r="G174" s="73">
        <v>3</v>
      </c>
      <c r="I174" s="73">
        <f t="shared" si="43"/>
        <v>3</v>
      </c>
      <c r="J174" s="73">
        <f t="shared" si="40"/>
        <v>1</v>
      </c>
      <c r="K174" s="73">
        <f t="shared" si="41"/>
        <v>0</v>
      </c>
      <c r="L174" s="73">
        <f t="shared" si="42"/>
        <v>0</v>
      </c>
      <c r="M174" s="73">
        <f>SUM(J$97:J174)</f>
        <v>435267</v>
      </c>
      <c r="N174" s="73">
        <f>SUM(J$6:J174)</f>
        <v>423564</v>
      </c>
      <c r="P174" s="73">
        <f t="shared" si="30"/>
        <v>-14.906034164646092</v>
      </c>
      <c r="Q174" s="73">
        <f t="shared" si="35"/>
        <v>4.2639211441931195</v>
      </c>
      <c r="R174" s="73">
        <f t="shared" si="36"/>
        <v>0</v>
      </c>
      <c r="S174" s="71">
        <f t="shared" si="31"/>
        <v>1E-3</v>
      </c>
      <c r="T174" s="71">
        <f t="shared" si="32"/>
        <v>0</v>
      </c>
      <c r="U174" s="71">
        <f t="shared" si="37"/>
        <v>3.0000000000000001E-3</v>
      </c>
      <c r="V174" s="71">
        <f t="shared" si="33"/>
        <v>435.267</v>
      </c>
      <c r="W174" s="71">
        <f t="shared" si="34"/>
        <v>423.56400000000002</v>
      </c>
    </row>
    <row r="175" spans="1:23" hidden="1">
      <c r="A175" s="63">
        <f t="shared" si="38"/>
        <v>37061</v>
      </c>
      <c r="B175" s="65" t="str">
        <f>INDEX('Master Data'!$A$2:$B$8,MATCH(WEEKDAY('ARG Gas Firm'!A175,3),'Master Data'!$A$2:$A$8,0),2)</f>
        <v>T</v>
      </c>
      <c r="D175" s="73">
        <v>-14987044.574934594</v>
      </c>
      <c r="E175" s="73">
        <v>4293207.1267220983</v>
      </c>
      <c r="F175" s="73"/>
      <c r="G175" s="73">
        <v>5</v>
      </c>
      <c r="I175" s="73">
        <f t="shared" si="43"/>
        <v>5</v>
      </c>
      <c r="J175" s="73">
        <f t="shared" si="40"/>
        <v>2</v>
      </c>
      <c r="K175" s="73">
        <f t="shared" si="41"/>
        <v>0</v>
      </c>
      <c r="L175" s="73">
        <f t="shared" si="42"/>
        <v>0</v>
      </c>
      <c r="M175" s="73">
        <f>SUM(J$97:J175)</f>
        <v>435269</v>
      </c>
      <c r="N175" s="73">
        <f>SUM(J$6:J175)</f>
        <v>423566</v>
      </c>
      <c r="P175" s="73">
        <f t="shared" si="30"/>
        <v>-14.987044574934595</v>
      </c>
      <c r="Q175" s="73">
        <f t="shared" si="35"/>
        <v>4.2932071267220984</v>
      </c>
      <c r="R175" s="73">
        <f t="shared" si="36"/>
        <v>0</v>
      </c>
      <c r="S175" s="71">
        <f t="shared" si="31"/>
        <v>2E-3</v>
      </c>
      <c r="T175" s="71">
        <f t="shared" si="32"/>
        <v>0</v>
      </c>
      <c r="U175" s="71">
        <f t="shared" si="37"/>
        <v>5.0000000000000001E-3</v>
      </c>
      <c r="V175" s="71">
        <f t="shared" si="33"/>
        <v>435.26900000000001</v>
      </c>
      <c r="W175" s="71">
        <f t="shared" si="34"/>
        <v>423.56599999999997</v>
      </c>
    </row>
    <row r="176" spans="1:23" hidden="1">
      <c r="A176" s="63">
        <f t="shared" si="38"/>
        <v>37062</v>
      </c>
      <c r="B176" s="65" t="str">
        <f>INDEX('Master Data'!$A$2:$B$8,MATCH(WEEKDAY('ARG Gas Firm'!A176,3),'Master Data'!$A$2:$A$8,0),2)</f>
        <v>W</v>
      </c>
      <c r="D176" s="73">
        <v>-14938948.47086871</v>
      </c>
      <c r="E176" s="73">
        <v>4271239.3415927636</v>
      </c>
      <c r="F176" s="73"/>
      <c r="G176" s="73">
        <v>3</v>
      </c>
      <c r="I176" s="73">
        <f t="shared" si="43"/>
        <v>3</v>
      </c>
      <c r="J176" s="73">
        <f t="shared" si="40"/>
        <v>-2</v>
      </c>
      <c r="K176" s="73">
        <f t="shared" si="41"/>
        <v>0</v>
      </c>
      <c r="L176" s="73">
        <f t="shared" si="42"/>
        <v>0</v>
      </c>
      <c r="M176" s="73">
        <f>SUM(J$97:J176)</f>
        <v>435267</v>
      </c>
      <c r="N176" s="73">
        <f>SUM(J$6:J176)</f>
        <v>423564</v>
      </c>
      <c r="P176" s="73">
        <f t="shared" si="30"/>
        <v>-14.938948470868711</v>
      </c>
      <c r="Q176" s="73">
        <f t="shared" si="35"/>
        <v>4.2712393415927634</v>
      </c>
      <c r="R176" s="73">
        <f t="shared" si="36"/>
        <v>0</v>
      </c>
      <c r="S176" s="71">
        <f t="shared" si="31"/>
        <v>-2E-3</v>
      </c>
      <c r="T176" s="71">
        <f t="shared" si="32"/>
        <v>0</v>
      </c>
      <c r="U176" s="71">
        <f t="shared" si="37"/>
        <v>3.0000000000000001E-3</v>
      </c>
      <c r="V176" s="71">
        <f t="shared" si="33"/>
        <v>435.267</v>
      </c>
      <c r="W176" s="71">
        <f t="shared" si="34"/>
        <v>423.56400000000002</v>
      </c>
    </row>
    <row r="177" spans="1:23" hidden="1">
      <c r="A177" s="63">
        <f t="shared" si="38"/>
        <v>37063</v>
      </c>
      <c r="B177" s="65" t="str">
        <f>INDEX('Master Data'!$A$2:$B$8,MATCH(WEEKDAY('ARG Gas Firm'!A177,3),'Master Data'!$A$2:$A$8,0),2)</f>
        <v>Th</v>
      </c>
      <c r="D177" s="73">
        <v>-14940852.440263057</v>
      </c>
      <c r="E177" s="73">
        <v>4269146.0467997473</v>
      </c>
      <c r="F177" s="73"/>
      <c r="G177" s="73">
        <v>3</v>
      </c>
      <c r="I177" s="73">
        <f t="shared" si="43"/>
        <v>3</v>
      </c>
      <c r="J177" s="73">
        <f t="shared" si="40"/>
        <v>0</v>
      </c>
      <c r="K177" s="73">
        <f t="shared" si="41"/>
        <v>0</v>
      </c>
      <c r="L177" s="73">
        <f t="shared" si="42"/>
        <v>0</v>
      </c>
      <c r="M177" s="73">
        <f>SUM(J$97:J177)</f>
        <v>435267</v>
      </c>
      <c r="N177" s="73">
        <f>SUM(J$6:J177)</f>
        <v>423564</v>
      </c>
      <c r="P177" s="73">
        <f t="shared" si="30"/>
        <v>-14.940852440263058</v>
      </c>
      <c r="Q177" s="73">
        <f t="shared" si="35"/>
        <v>4.2691460467997473</v>
      </c>
      <c r="R177" s="73">
        <f t="shared" si="36"/>
        <v>0</v>
      </c>
      <c r="S177" s="71">
        <f t="shared" si="31"/>
        <v>0</v>
      </c>
      <c r="T177" s="71">
        <f t="shared" si="32"/>
        <v>0</v>
      </c>
      <c r="U177" s="71">
        <f t="shared" si="37"/>
        <v>3.0000000000000001E-3</v>
      </c>
      <c r="V177" s="71">
        <f t="shared" si="33"/>
        <v>435.267</v>
      </c>
      <c r="W177" s="71">
        <f t="shared" si="34"/>
        <v>423.56400000000002</v>
      </c>
    </row>
    <row r="178" spans="1:23" hidden="1">
      <c r="A178" s="63">
        <f t="shared" si="38"/>
        <v>37064</v>
      </c>
      <c r="B178" s="65" t="str">
        <f>INDEX('Master Data'!$A$2:$B$8,MATCH(WEEKDAY('ARG Gas Firm'!A178,3),'Master Data'!$A$2:$A$8,0),2)</f>
        <v>F</v>
      </c>
      <c r="D178" s="73">
        <v>-15014100.410078138</v>
      </c>
      <c r="E178" s="73">
        <v>4279436.8000059053</v>
      </c>
      <c r="F178" s="73"/>
      <c r="G178" s="73">
        <v>93161</v>
      </c>
      <c r="I178" s="73">
        <f t="shared" si="43"/>
        <v>93161</v>
      </c>
      <c r="J178" s="73">
        <f t="shared" si="40"/>
        <v>93158</v>
      </c>
      <c r="K178" s="73">
        <f t="shared" si="41"/>
        <v>0</v>
      </c>
      <c r="L178" s="73">
        <f t="shared" si="42"/>
        <v>0</v>
      </c>
      <c r="M178" s="73">
        <f>SUM(J$97:J178)</f>
        <v>528425</v>
      </c>
      <c r="N178" s="73">
        <f>SUM(J$6:J178)</f>
        <v>516722</v>
      </c>
      <c r="P178" s="73">
        <f t="shared" si="30"/>
        <v>-15.014100410078138</v>
      </c>
      <c r="Q178" s="73">
        <f t="shared" si="35"/>
        <v>4.2794368000059055</v>
      </c>
      <c r="R178" s="73">
        <f t="shared" si="36"/>
        <v>0</v>
      </c>
      <c r="S178" s="71">
        <f t="shared" si="31"/>
        <v>93.158000000000001</v>
      </c>
      <c r="T178" s="71">
        <f t="shared" si="32"/>
        <v>0</v>
      </c>
      <c r="U178" s="71">
        <f t="shared" si="37"/>
        <v>93.161000000000001</v>
      </c>
      <c r="V178" s="71">
        <f t="shared" si="33"/>
        <v>528.42499999999995</v>
      </c>
      <c r="W178" s="71">
        <f t="shared" si="34"/>
        <v>516.72199999999998</v>
      </c>
    </row>
    <row r="179" spans="1:23" hidden="1">
      <c r="A179" s="63">
        <f t="shared" si="38"/>
        <v>37065</v>
      </c>
      <c r="B179" s="65" t="str">
        <f>INDEX('Master Data'!$A$2:$B$8,MATCH(WEEKDAY('ARG Gas Firm'!A179,3),'Master Data'!$A$2:$A$8,0),2)</f>
        <v>Sa</v>
      </c>
      <c r="D179" s="73"/>
      <c r="E179" s="73"/>
      <c r="F179" s="73"/>
      <c r="G179" s="73"/>
      <c r="I179" s="73">
        <f t="shared" si="43"/>
        <v>93161</v>
      </c>
      <c r="J179" s="73">
        <f t="shared" si="40"/>
        <v>0</v>
      </c>
      <c r="K179" s="73">
        <f t="shared" si="41"/>
        <v>0</v>
      </c>
      <c r="L179" s="73">
        <f t="shared" si="42"/>
        <v>0</v>
      </c>
      <c r="M179" s="73">
        <f>SUM(J$97:J179)</f>
        <v>528425</v>
      </c>
      <c r="N179" s="73">
        <f>SUM(J$6:J179)</f>
        <v>516722</v>
      </c>
      <c r="P179" s="73">
        <f t="shared" si="30"/>
        <v>0</v>
      </c>
      <c r="Q179" s="73">
        <f t="shared" si="35"/>
        <v>0</v>
      </c>
      <c r="R179" s="73">
        <f t="shared" si="36"/>
        <v>0</v>
      </c>
      <c r="S179" s="71">
        <f t="shared" si="31"/>
        <v>0</v>
      </c>
      <c r="T179" s="71">
        <f t="shared" si="32"/>
        <v>0</v>
      </c>
      <c r="U179" s="71">
        <f t="shared" si="37"/>
        <v>93.161000000000001</v>
      </c>
      <c r="V179" s="71">
        <f t="shared" si="33"/>
        <v>528.42499999999995</v>
      </c>
      <c r="W179" s="71">
        <f t="shared" si="34"/>
        <v>516.72199999999998</v>
      </c>
    </row>
    <row r="180" spans="1:23" hidden="1">
      <c r="A180" s="63">
        <f t="shared" si="38"/>
        <v>37066</v>
      </c>
      <c r="B180" s="65" t="str">
        <f>INDEX('Master Data'!$A$2:$B$8,MATCH(WEEKDAY('ARG Gas Firm'!A180,3),'Master Data'!$A$2:$A$8,0),2)</f>
        <v>Su</v>
      </c>
      <c r="D180" s="73"/>
      <c r="E180" s="73"/>
      <c r="F180" s="73"/>
      <c r="G180" s="73"/>
      <c r="I180" s="73">
        <f t="shared" si="43"/>
        <v>93161</v>
      </c>
      <c r="J180" s="73">
        <f t="shared" si="40"/>
        <v>0</v>
      </c>
      <c r="K180" s="73">
        <f t="shared" si="41"/>
        <v>0</v>
      </c>
      <c r="L180" s="73">
        <f t="shared" si="42"/>
        <v>0</v>
      </c>
      <c r="M180" s="73">
        <f>SUM(J$97:J180)</f>
        <v>528425</v>
      </c>
      <c r="N180" s="73">
        <f>SUM(J$6:J180)</f>
        <v>516722</v>
      </c>
      <c r="P180" s="73">
        <f t="shared" si="30"/>
        <v>0</v>
      </c>
      <c r="Q180" s="73">
        <f t="shared" si="35"/>
        <v>0</v>
      </c>
      <c r="R180" s="73">
        <f t="shared" si="36"/>
        <v>0</v>
      </c>
      <c r="S180" s="71">
        <f t="shared" si="31"/>
        <v>0</v>
      </c>
      <c r="T180" s="71">
        <f t="shared" si="32"/>
        <v>0</v>
      </c>
      <c r="U180" s="71">
        <f t="shared" si="37"/>
        <v>93.161000000000001</v>
      </c>
      <c r="V180" s="71">
        <f t="shared" si="33"/>
        <v>528.42499999999995</v>
      </c>
      <c r="W180" s="71">
        <f t="shared" si="34"/>
        <v>516.72199999999998</v>
      </c>
    </row>
    <row r="181" spans="1:23" hidden="1">
      <c r="A181" s="63">
        <f t="shared" si="38"/>
        <v>37067</v>
      </c>
      <c r="B181" s="65" t="str">
        <f>INDEX('Master Data'!$A$2:$B$8,MATCH(WEEKDAY('ARG Gas Firm'!A181,3),'Master Data'!$A$2:$A$8,0),2)</f>
        <v>M</v>
      </c>
      <c r="D181" s="73">
        <v>-15015221.893671827</v>
      </c>
      <c r="E181" s="73">
        <v>4279326.641471344</v>
      </c>
      <c r="F181" s="73"/>
      <c r="G181" s="73">
        <v>93161</v>
      </c>
      <c r="I181" s="73">
        <f t="shared" si="43"/>
        <v>93161</v>
      </c>
      <c r="J181" s="73">
        <f t="shared" si="40"/>
        <v>0</v>
      </c>
      <c r="K181" s="73">
        <f t="shared" si="41"/>
        <v>0</v>
      </c>
      <c r="L181" s="73">
        <f t="shared" si="42"/>
        <v>0</v>
      </c>
      <c r="M181" s="73">
        <f>SUM(J$97:J181)</f>
        <v>528425</v>
      </c>
      <c r="N181" s="73">
        <f>SUM(J$6:J181)</f>
        <v>516722</v>
      </c>
      <c r="P181" s="73">
        <f t="shared" si="30"/>
        <v>-15.015221893671827</v>
      </c>
      <c r="Q181" s="73">
        <f t="shared" si="35"/>
        <v>4.2793266414713438</v>
      </c>
      <c r="R181" s="73">
        <f t="shared" si="36"/>
        <v>0</v>
      </c>
      <c r="S181" s="71">
        <f t="shared" si="31"/>
        <v>0</v>
      </c>
      <c r="T181" s="71">
        <f t="shared" si="32"/>
        <v>0</v>
      </c>
      <c r="U181" s="71">
        <f t="shared" si="37"/>
        <v>93.161000000000001</v>
      </c>
      <c r="V181" s="71">
        <f t="shared" si="33"/>
        <v>528.42499999999995</v>
      </c>
      <c r="W181" s="71">
        <f t="shared" si="34"/>
        <v>516.72199999999998</v>
      </c>
    </row>
    <row r="182" spans="1:23" hidden="1">
      <c r="A182" s="63">
        <f t="shared" si="38"/>
        <v>37068</v>
      </c>
      <c r="B182" s="65" t="str">
        <f>INDEX('Master Data'!$A$2:$B$8,MATCH(WEEKDAY('ARG Gas Firm'!A182,3),'Master Data'!$A$2:$A$8,0),2)</f>
        <v>T</v>
      </c>
      <c r="D182" s="73">
        <v>-14965082.107863432</v>
      </c>
      <c r="E182" s="73">
        <v>4267841.3925185362</v>
      </c>
      <c r="F182" s="73"/>
      <c r="G182" s="73">
        <v>93160</v>
      </c>
      <c r="I182" s="73">
        <f t="shared" si="43"/>
        <v>93160</v>
      </c>
      <c r="J182" s="73">
        <f t="shared" si="40"/>
        <v>-1</v>
      </c>
      <c r="K182" s="73">
        <f t="shared" si="41"/>
        <v>0</v>
      </c>
      <c r="L182" s="73">
        <f t="shared" si="42"/>
        <v>0</v>
      </c>
      <c r="M182" s="73">
        <f>SUM(J$97:J182)</f>
        <v>528424</v>
      </c>
      <c r="N182" s="73">
        <f>SUM(J$6:J182)</f>
        <v>516721</v>
      </c>
      <c r="P182" s="73">
        <f t="shared" si="30"/>
        <v>-14.965082107863433</v>
      </c>
      <c r="Q182" s="73">
        <f t="shared" si="35"/>
        <v>4.2678413925185366</v>
      </c>
      <c r="R182" s="73">
        <f t="shared" si="36"/>
        <v>0</v>
      </c>
      <c r="S182" s="71">
        <f t="shared" si="31"/>
        <v>-1E-3</v>
      </c>
      <c r="T182" s="71">
        <f t="shared" si="32"/>
        <v>0</v>
      </c>
      <c r="U182" s="71">
        <f t="shared" si="37"/>
        <v>93.16</v>
      </c>
      <c r="V182" s="71">
        <f t="shared" si="33"/>
        <v>528.42399999999998</v>
      </c>
      <c r="W182" s="71">
        <f t="shared" si="34"/>
        <v>516.721</v>
      </c>
    </row>
    <row r="183" spans="1:23" hidden="1">
      <c r="A183" s="63">
        <f t="shared" si="38"/>
        <v>37069</v>
      </c>
      <c r="B183" s="65" t="str">
        <f>INDEX('Master Data'!$A$2:$B$8,MATCH(WEEKDAY('ARG Gas Firm'!A183,3),'Master Data'!$A$2:$A$8,0),2)</f>
        <v>W</v>
      </c>
      <c r="D183" s="73">
        <v>-14924490.49026252</v>
      </c>
      <c r="E183" s="73">
        <v>4257276.4405767573</v>
      </c>
      <c r="F183" s="73"/>
      <c r="G183" s="73">
        <v>93160</v>
      </c>
      <c r="I183" s="73">
        <f t="shared" si="43"/>
        <v>93160</v>
      </c>
      <c r="J183" s="73">
        <f t="shared" si="40"/>
        <v>0</v>
      </c>
      <c r="K183" s="73">
        <f t="shared" si="41"/>
        <v>0</v>
      </c>
      <c r="L183" s="73">
        <f t="shared" si="42"/>
        <v>0</v>
      </c>
      <c r="M183" s="73">
        <f>SUM(J$97:J183)</f>
        <v>528424</v>
      </c>
      <c r="N183" s="73">
        <f>SUM(J$6:J183)</f>
        <v>516721</v>
      </c>
      <c r="P183" s="73">
        <f t="shared" si="30"/>
        <v>-14.924490490262519</v>
      </c>
      <c r="Q183" s="73">
        <f t="shared" si="35"/>
        <v>4.2572764405767574</v>
      </c>
      <c r="R183" s="73">
        <f t="shared" si="36"/>
        <v>0</v>
      </c>
      <c r="S183" s="71">
        <f t="shared" si="31"/>
        <v>0</v>
      </c>
      <c r="T183" s="71">
        <f t="shared" si="32"/>
        <v>0</v>
      </c>
      <c r="U183" s="71">
        <f t="shared" si="37"/>
        <v>93.16</v>
      </c>
      <c r="V183" s="71">
        <f t="shared" si="33"/>
        <v>528.42399999999998</v>
      </c>
      <c r="W183" s="71">
        <f t="shared" si="34"/>
        <v>516.721</v>
      </c>
    </row>
    <row r="184" spans="1:23" hidden="1">
      <c r="A184" s="63">
        <f t="shared" si="38"/>
        <v>37070</v>
      </c>
      <c r="B184" s="65" t="str">
        <f>INDEX('Master Data'!$A$2:$B$8,MATCH(WEEKDAY('ARG Gas Firm'!A184,3),'Master Data'!$A$2:$A$8,0),2)</f>
        <v>Th</v>
      </c>
      <c r="D184" s="73">
        <v>-14844852.366083192</v>
      </c>
      <c r="E184" s="73">
        <v>4238165.6358654136</v>
      </c>
      <c r="F184" s="73"/>
      <c r="G184" s="73">
        <v>92806</v>
      </c>
      <c r="I184" s="73">
        <f t="shared" si="43"/>
        <v>92806</v>
      </c>
      <c r="J184" s="73">
        <f t="shared" si="40"/>
        <v>-354</v>
      </c>
      <c r="K184" s="73">
        <f t="shared" si="41"/>
        <v>0</v>
      </c>
      <c r="L184" s="73">
        <f t="shared" si="42"/>
        <v>0</v>
      </c>
      <c r="M184" s="73">
        <f>SUM(J$97:J184)</f>
        <v>528070</v>
      </c>
      <c r="N184" s="73">
        <f>SUM(J$6:J184)</f>
        <v>516367</v>
      </c>
      <c r="P184" s="73">
        <f t="shared" si="30"/>
        <v>-14.844852366083192</v>
      </c>
      <c r="Q184" s="73">
        <f t="shared" si="35"/>
        <v>4.2381656358654132</v>
      </c>
      <c r="R184" s="73">
        <f t="shared" si="36"/>
        <v>0</v>
      </c>
      <c r="S184" s="71">
        <f t="shared" si="31"/>
        <v>-0.35399999999999998</v>
      </c>
      <c r="T184" s="71">
        <f t="shared" si="32"/>
        <v>0</v>
      </c>
      <c r="U184" s="71">
        <f t="shared" si="37"/>
        <v>92.805999999999997</v>
      </c>
      <c r="V184" s="71">
        <f t="shared" si="33"/>
        <v>528.07000000000005</v>
      </c>
      <c r="W184" s="71">
        <f t="shared" si="34"/>
        <v>516.36699999999996</v>
      </c>
    </row>
    <row r="185" spans="1:23" hidden="1">
      <c r="A185" s="63">
        <f t="shared" si="38"/>
        <v>37071</v>
      </c>
      <c r="B185" s="65" t="str">
        <f>INDEX('Master Data'!$A$2:$B$8,MATCH(WEEKDAY('ARG Gas Firm'!A185,3),'Master Data'!$A$2:$A$8,0),2)</f>
        <v>F</v>
      </c>
      <c r="D185" s="73">
        <v>-15818383.591671186</v>
      </c>
      <c r="E185" s="73">
        <v>4233572.8370515537</v>
      </c>
      <c r="F185" s="73"/>
      <c r="G185" s="73">
        <v>1169374</v>
      </c>
      <c r="I185" s="73">
        <f t="shared" si="43"/>
        <v>1169374</v>
      </c>
      <c r="J185" s="73">
        <f t="shared" si="40"/>
        <v>1076568</v>
      </c>
      <c r="K185" s="73">
        <f t="shared" si="41"/>
        <v>0</v>
      </c>
      <c r="L185" s="73">
        <f t="shared" si="42"/>
        <v>0</v>
      </c>
      <c r="M185" s="73">
        <f>SUM(J$97:J185)</f>
        <v>1604638</v>
      </c>
      <c r="N185" s="73">
        <f>SUM(J$6:J185)</f>
        <v>1592935</v>
      </c>
      <c r="P185" s="73">
        <f t="shared" si="30"/>
        <v>-15.818383591671186</v>
      </c>
      <c r="Q185" s="73">
        <f t="shared" si="35"/>
        <v>4.233572837051554</v>
      </c>
      <c r="R185" s="73">
        <f t="shared" si="36"/>
        <v>0</v>
      </c>
      <c r="S185" s="71">
        <f t="shared" si="31"/>
        <v>1076.568</v>
      </c>
      <c r="T185" s="71">
        <f t="shared" si="32"/>
        <v>0</v>
      </c>
      <c r="U185" s="71">
        <f t="shared" si="37"/>
        <v>1169.374</v>
      </c>
      <c r="V185" s="71">
        <f t="shared" si="33"/>
        <v>1604.6379999999999</v>
      </c>
      <c r="W185" s="71">
        <f t="shared" si="34"/>
        <v>1592.9349999999999</v>
      </c>
    </row>
    <row r="186" spans="1:23">
      <c r="A186" s="63">
        <f t="shared" si="38"/>
        <v>37072</v>
      </c>
      <c r="B186" s="65" t="str">
        <f>INDEX('Master Data'!$A$2:$B$8,MATCH(WEEKDAY('ARG Gas Firm'!A186,3),'Master Data'!$A$2:$A$8,0),2)</f>
        <v>Sa</v>
      </c>
      <c r="D186" s="73"/>
      <c r="E186" s="73"/>
      <c r="F186" s="73"/>
      <c r="G186" s="73"/>
      <c r="I186" s="73">
        <f t="shared" si="43"/>
        <v>1169374</v>
      </c>
      <c r="J186" s="73">
        <f t="shared" si="40"/>
        <v>0</v>
      </c>
      <c r="K186" s="73">
        <f t="shared" si="41"/>
        <v>0</v>
      </c>
      <c r="L186" s="73">
        <f t="shared" si="42"/>
        <v>0</v>
      </c>
      <c r="M186" s="73">
        <f>SUM(J$97:J186)</f>
        <v>1604638</v>
      </c>
      <c r="N186" s="73">
        <f>SUM(J$6:J186)</f>
        <v>1592935</v>
      </c>
      <c r="P186" s="73">
        <f t="shared" si="30"/>
        <v>0</v>
      </c>
      <c r="Q186" s="73">
        <f t="shared" si="35"/>
        <v>0</v>
      </c>
      <c r="R186" s="73">
        <f t="shared" si="36"/>
        <v>0</v>
      </c>
      <c r="S186" s="71">
        <f t="shared" si="31"/>
        <v>0</v>
      </c>
      <c r="T186" s="71">
        <f t="shared" si="32"/>
        <v>0</v>
      </c>
      <c r="U186" s="71">
        <f t="shared" si="37"/>
        <v>1169.374</v>
      </c>
      <c r="V186" s="71">
        <f t="shared" si="33"/>
        <v>1604.6379999999999</v>
      </c>
      <c r="W186" s="71">
        <f t="shared" si="34"/>
        <v>1592.9349999999999</v>
      </c>
    </row>
    <row r="187" spans="1:23" hidden="1">
      <c r="A187" s="63">
        <f t="shared" si="38"/>
        <v>37073</v>
      </c>
      <c r="B187" s="65" t="str">
        <f>INDEX('Master Data'!$A$2:$B$8,MATCH(WEEKDAY('ARG Gas Firm'!A187,3),'Master Data'!$A$2:$A$8,0),2)</f>
        <v>Su</v>
      </c>
      <c r="D187" s="73"/>
      <c r="E187" s="73"/>
      <c r="F187" s="73"/>
      <c r="G187" s="73"/>
      <c r="I187" s="73">
        <f t="shared" si="43"/>
        <v>0</v>
      </c>
      <c r="J187" s="73">
        <f t="shared" si="40"/>
        <v>0</v>
      </c>
      <c r="K187" s="73">
        <f t="shared" si="41"/>
        <v>0</v>
      </c>
      <c r="L187" s="73">
        <f t="shared" si="42"/>
        <v>0</v>
      </c>
      <c r="M187" s="73">
        <f>SUM(J$97:J187)</f>
        <v>1604638</v>
      </c>
      <c r="N187" s="73">
        <f>SUM(J$6:J187)</f>
        <v>1592935</v>
      </c>
      <c r="P187" s="73">
        <f t="shared" si="30"/>
        <v>0</v>
      </c>
      <c r="Q187" s="73">
        <f t="shared" si="35"/>
        <v>0</v>
      </c>
      <c r="R187" s="73">
        <f t="shared" si="36"/>
        <v>0</v>
      </c>
      <c r="S187" s="71">
        <f t="shared" si="31"/>
        <v>0</v>
      </c>
      <c r="T187" s="71">
        <f t="shared" si="32"/>
        <v>0</v>
      </c>
      <c r="U187" s="71">
        <f t="shared" si="37"/>
        <v>0</v>
      </c>
      <c r="V187" s="71">
        <f t="shared" si="33"/>
        <v>1604.6379999999999</v>
      </c>
      <c r="W187" s="71">
        <f t="shared" si="34"/>
        <v>1592.9349999999999</v>
      </c>
    </row>
    <row r="188" spans="1:23" hidden="1">
      <c r="A188" s="63">
        <f t="shared" si="38"/>
        <v>37074</v>
      </c>
      <c r="B188" s="65" t="str">
        <f>INDEX('Master Data'!$A$2:$B$8,MATCH(WEEKDAY('ARG Gas Firm'!A188,3),'Master Data'!$A$2:$A$8,0),2)</f>
        <v>M</v>
      </c>
      <c r="D188" s="73">
        <v>-15848833.241693519</v>
      </c>
      <c r="E188" s="73">
        <v>4243161.030760658</v>
      </c>
      <c r="F188" s="73"/>
      <c r="G188" s="102">
        <v>29</v>
      </c>
      <c r="I188" s="73">
        <f t="shared" si="43"/>
        <v>29</v>
      </c>
      <c r="J188" s="73">
        <f t="shared" si="40"/>
        <v>29</v>
      </c>
      <c r="K188" s="73">
        <f t="shared" si="41"/>
        <v>0</v>
      </c>
      <c r="L188" s="73">
        <f t="shared" si="42"/>
        <v>0</v>
      </c>
      <c r="M188" s="73">
        <f>SUM(J$188:J188)</f>
        <v>29</v>
      </c>
      <c r="N188" s="73">
        <f>SUM(J$6:J188)</f>
        <v>1592964</v>
      </c>
      <c r="P188" s="73">
        <f t="shared" si="30"/>
        <v>-15.848833241693519</v>
      </c>
      <c r="Q188" s="73">
        <f t="shared" si="35"/>
        <v>4.2431610307606578</v>
      </c>
      <c r="R188" s="73">
        <f t="shared" si="36"/>
        <v>0</v>
      </c>
      <c r="S188" s="71">
        <f t="shared" si="31"/>
        <v>2.9000000000000001E-2</v>
      </c>
      <c r="T188" s="71">
        <f t="shared" si="32"/>
        <v>0</v>
      </c>
      <c r="U188" s="71">
        <f t="shared" si="37"/>
        <v>2.9000000000000001E-2</v>
      </c>
      <c r="V188" s="71">
        <f t="shared" si="33"/>
        <v>2.9000000000000001E-2</v>
      </c>
      <c r="W188" s="71">
        <f t="shared" si="34"/>
        <v>1592.9639999999999</v>
      </c>
    </row>
    <row r="189" spans="1:23" hidden="1">
      <c r="A189" s="63">
        <f t="shared" si="38"/>
        <v>37075</v>
      </c>
      <c r="B189" s="65" t="str">
        <f>INDEX('Master Data'!$A$2:$B$8,MATCH(WEEKDAY('ARG Gas Firm'!A189,3),'Master Data'!$A$2:$A$8,0),2)</f>
        <v>T</v>
      </c>
      <c r="D189" s="73">
        <v>-15831010.929746861</v>
      </c>
      <c r="E189" s="73">
        <v>4240018.2502371175</v>
      </c>
      <c r="F189" s="73"/>
      <c r="G189" s="102">
        <v>29</v>
      </c>
      <c r="I189" s="73">
        <f t="shared" si="43"/>
        <v>29</v>
      </c>
      <c r="J189" s="73">
        <f t="shared" si="40"/>
        <v>0</v>
      </c>
      <c r="K189" s="73">
        <f t="shared" si="41"/>
        <v>0</v>
      </c>
      <c r="L189" s="73">
        <f t="shared" si="42"/>
        <v>0</v>
      </c>
      <c r="M189" s="73">
        <f>SUM(J$188:J189)</f>
        <v>29</v>
      </c>
      <c r="N189" s="73">
        <f>SUM(J$6:J189)</f>
        <v>1592964</v>
      </c>
      <c r="P189" s="73">
        <f t="shared" si="30"/>
        <v>-15.83101092974686</v>
      </c>
      <c r="Q189" s="73">
        <f t="shared" si="35"/>
        <v>4.2400182502371173</v>
      </c>
      <c r="R189" s="73">
        <f t="shared" si="36"/>
        <v>0</v>
      </c>
      <c r="S189" s="71">
        <f t="shared" si="31"/>
        <v>0</v>
      </c>
      <c r="T189" s="71">
        <f t="shared" si="32"/>
        <v>0</v>
      </c>
      <c r="U189" s="71">
        <f t="shared" si="37"/>
        <v>2.9000000000000001E-2</v>
      </c>
      <c r="V189" s="71">
        <f t="shared" si="33"/>
        <v>2.9000000000000001E-2</v>
      </c>
      <c r="W189" s="71">
        <f t="shared" si="34"/>
        <v>1592.9639999999999</v>
      </c>
    </row>
    <row r="190" spans="1:23" hidden="1">
      <c r="A190" s="63">
        <f t="shared" si="38"/>
        <v>37076</v>
      </c>
      <c r="B190" s="65" t="str">
        <f>INDEX('Master Data'!$A$2:$B$8,MATCH(WEEKDAY('ARG Gas Firm'!A190,3),'Master Data'!$A$2:$A$8,0),2)</f>
        <v>W</v>
      </c>
      <c r="D190" s="73"/>
      <c r="E190" s="73"/>
      <c r="F190" s="73"/>
      <c r="G190" s="73"/>
      <c r="I190" s="73">
        <f>IF(MONTH($A190)=MONTH($A189),IF(G190=0,I189,G190),G190)</f>
        <v>29</v>
      </c>
      <c r="J190" s="73">
        <f t="shared" si="40"/>
        <v>0</v>
      </c>
      <c r="K190" s="73">
        <f t="shared" si="41"/>
        <v>0</v>
      </c>
      <c r="L190" s="73">
        <f t="shared" si="42"/>
        <v>0</v>
      </c>
      <c r="M190" s="73">
        <f>SUM(J$188:J190)</f>
        <v>29</v>
      </c>
      <c r="N190" s="73">
        <f>SUM(J$6:J190)</f>
        <v>1592964</v>
      </c>
      <c r="P190" s="73">
        <f>D190/P$3</f>
        <v>0</v>
      </c>
      <c r="Q190" s="73">
        <f>E190/P$3</f>
        <v>0</v>
      </c>
      <c r="R190" s="73">
        <f>F190/R$3</f>
        <v>0</v>
      </c>
      <c r="S190" s="71">
        <f t="shared" si="31"/>
        <v>0</v>
      </c>
      <c r="T190" s="71">
        <f t="shared" si="32"/>
        <v>0</v>
      </c>
      <c r="U190" s="71">
        <f t="shared" si="37"/>
        <v>2.9000000000000001E-2</v>
      </c>
      <c r="V190" s="71">
        <f t="shared" si="33"/>
        <v>2.9000000000000001E-2</v>
      </c>
      <c r="W190" s="71">
        <f t="shared" si="34"/>
        <v>1592.9639999999999</v>
      </c>
    </row>
    <row r="191" spans="1:23" hidden="1">
      <c r="A191" s="63">
        <f t="shared" si="38"/>
        <v>37077</v>
      </c>
      <c r="B191" s="65" t="str">
        <f>INDEX('Master Data'!$A$2:$B$8,MATCH(WEEKDAY('ARG Gas Firm'!A191,3),'Master Data'!$A$2:$A$8,0),2)</f>
        <v>Th</v>
      </c>
      <c r="D191" s="73">
        <v>-15820521.04703225</v>
      </c>
      <c r="E191" s="73">
        <v>4236923.830626322</v>
      </c>
      <c r="F191" s="73"/>
      <c r="G191" s="73">
        <v>30</v>
      </c>
      <c r="I191" s="73">
        <f>IF(MONTH($A191)=MONTH($A190),IF(G191=0,I190,G191),G191)</f>
        <v>30</v>
      </c>
      <c r="J191" s="73">
        <f t="shared" si="40"/>
        <v>1</v>
      </c>
      <c r="K191" s="73">
        <f t="shared" si="41"/>
        <v>0</v>
      </c>
      <c r="L191" s="73">
        <f t="shared" si="42"/>
        <v>0</v>
      </c>
      <c r="M191" s="73">
        <f>SUM(J$188:J191)</f>
        <v>30</v>
      </c>
      <c r="N191" s="73">
        <f>SUM(J$6:J191)</f>
        <v>1592965</v>
      </c>
      <c r="P191" s="73">
        <f>D191/P$3</f>
        <v>-15.820521047032249</v>
      </c>
      <c r="Q191" s="73">
        <f>E191/P$3</f>
        <v>4.2369238306263224</v>
      </c>
      <c r="R191" s="73">
        <f>F191/R$3</f>
        <v>0</v>
      </c>
      <c r="S191" s="71">
        <f t="shared" si="31"/>
        <v>1E-3</v>
      </c>
      <c r="T191" s="71">
        <f t="shared" si="32"/>
        <v>0</v>
      </c>
      <c r="U191" s="71">
        <f t="shared" si="37"/>
        <v>0.03</v>
      </c>
      <c r="V191" s="71">
        <f t="shared" si="33"/>
        <v>0.03</v>
      </c>
      <c r="W191" s="71">
        <f t="shared" si="34"/>
        <v>1592.9649999999999</v>
      </c>
    </row>
    <row r="192" spans="1:23" hidden="1">
      <c r="A192" s="63">
        <f t="shared" si="38"/>
        <v>37078</v>
      </c>
      <c r="B192" s="65" t="str">
        <f>INDEX('Master Data'!$A$2:$B$8,MATCH(WEEKDAY('ARG Gas Firm'!A192,3),'Master Data'!$A$2:$A$8,0),2)</f>
        <v>F</v>
      </c>
      <c r="D192" s="73">
        <v>-15875936.009300161</v>
      </c>
      <c r="E192" s="73">
        <v>4251338.3852407886</v>
      </c>
      <c r="F192" s="73"/>
      <c r="G192" s="73">
        <v>28</v>
      </c>
      <c r="I192" s="73">
        <f t="shared" si="43"/>
        <v>28</v>
      </c>
      <c r="J192" s="73">
        <f t="shared" si="40"/>
        <v>-2</v>
      </c>
      <c r="K192" s="73">
        <f t="shared" si="41"/>
        <v>0</v>
      </c>
      <c r="L192" s="73">
        <f t="shared" si="42"/>
        <v>0</v>
      </c>
      <c r="M192" s="73">
        <f>SUM(J$188:J192)</f>
        <v>28</v>
      </c>
      <c r="N192" s="73">
        <f>SUM(J$6:J192)</f>
        <v>1592963</v>
      </c>
      <c r="P192" s="73">
        <f t="shared" si="30"/>
        <v>-15.875936009300162</v>
      </c>
      <c r="Q192" s="73">
        <f t="shared" si="35"/>
        <v>4.2513383852407882</v>
      </c>
      <c r="R192" s="73">
        <f t="shared" si="36"/>
        <v>0</v>
      </c>
      <c r="S192" s="71">
        <f t="shared" si="31"/>
        <v>-2E-3</v>
      </c>
      <c r="T192" s="71">
        <f t="shared" si="32"/>
        <v>0</v>
      </c>
      <c r="U192" s="71">
        <f t="shared" si="37"/>
        <v>2.8000000000000001E-2</v>
      </c>
      <c r="V192" s="71">
        <f t="shared" si="33"/>
        <v>2.8000000000000001E-2</v>
      </c>
      <c r="W192" s="71">
        <f t="shared" si="34"/>
        <v>1592.963</v>
      </c>
    </row>
    <row r="193" spans="1:23" hidden="1">
      <c r="A193" s="63">
        <f t="shared" si="38"/>
        <v>37079</v>
      </c>
      <c r="B193" s="65" t="str">
        <f>INDEX('Master Data'!$A$2:$B$8,MATCH(WEEKDAY('ARG Gas Firm'!A193,3),'Master Data'!$A$2:$A$8,0),2)</f>
        <v>Sa</v>
      </c>
      <c r="D193" s="73"/>
      <c r="E193" s="73"/>
      <c r="F193" s="73"/>
      <c r="G193" s="73"/>
      <c r="I193" s="73">
        <f t="shared" si="43"/>
        <v>28</v>
      </c>
      <c r="J193" s="73">
        <f t="shared" si="40"/>
        <v>0</v>
      </c>
      <c r="K193" s="73">
        <f t="shared" si="41"/>
        <v>0</v>
      </c>
      <c r="L193" s="73">
        <f t="shared" si="42"/>
        <v>0</v>
      </c>
      <c r="M193" s="73">
        <f>SUM(J$188:J193)</f>
        <v>28</v>
      </c>
      <c r="N193" s="73">
        <f>SUM(J$6:J193)</f>
        <v>1592963</v>
      </c>
      <c r="P193" s="73">
        <f t="shared" si="30"/>
        <v>0</v>
      </c>
      <c r="Q193" s="73">
        <f t="shared" si="35"/>
        <v>0</v>
      </c>
      <c r="R193" s="73">
        <f t="shared" si="36"/>
        <v>0</v>
      </c>
      <c r="S193" s="71">
        <f t="shared" si="31"/>
        <v>0</v>
      </c>
      <c r="T193" s="71">
        <f t="shared" si="32"/>
        <v>0</v>
      </c>
      <c r="U193" s="71">
        <f t="shared" si="37"/>
        <v>2.8000000000000001E-2</v>
      </c>
      <c r="V193" s="71">
        <f t="shared" si="33"/>
        <v>2.8000000000000001E-2</v>
      </c>
      <c r="W193" s="71">
        <f t="shared" si="34"/>
        <v>1592.963</v>
      </c>
    </row>
    <row r="194" spans="1:23" hidden="1">
      <c r="A194" s="63">
        <f t="shared" si="38"/>
        <v>37080</v>
      </c>
      <c r="B194" s="65" t="str">
        <f>INDEX('Master Data'!$A$2:$B$8,MATCH(WEEKDAY('ARG Gas Firm'!A194,3),'Master Data'!$A$2:$A$8,0),2)</f>
        <v>Su</v>
      </c>
      <c r="D194" s="73"/>
      <c r="E194" s="73"/>
      <c r="F194" s="73"/>
      <c r="G194" s="73"/>
      <c r="I194" s="73">
        <f t="shared" si="43"/>
        <v>28</v>
      </c>
      <c r="J194" s="73">
        <f t="shared" si="40"/>
        <v>0</v>
      </c>
      <c r="K194" s="73">
        <f t="shared" si="41"/>
        <v>0</v>
      </c>
      <c r="L194" s="73">
        <f t="shared" si="42"/>
        <v>0</v>
      </c>
      <c r="M194" s="73">
        <f>SUM(J$188:J194)</f>
        <v>28</v>
      </c>
      <c r="N194" s="73">
        <f>SUM(J$6:J194)</f>
        <v>1592963</v>
      </c>
      <c r="P194" s="73">
        <f t="shared" si="30"/>
        <v>0</v>
      </c>
      <c r="Q194" s="73">
        <f t="shared" si="35"/>
        <v>0</v>
      </c>
      <c r="R194" s="73">
        <f t="shared" si="36"/>
        <v>0</v>
      </c>
      <c r="S194" s="71">
        <f t="shared" si="31"/>
        <v>0</v>
      </c>
      <c r="T194" s="71">
        <f t="shared" si="32"/>
        <v>0</v>
      </c>
      <c r="U194" s="71">
        <f t="shared" si="37"/>
        <v>2.8000000000000001E-2</v>
      </c>
      <c r="V194" s="71">
        <f t="shared" si="33"/>
        <v>2.8000000000000001E-2</v>
      </c>
      <c r="W194" s="71">
        <f t="shared" si="34"/>
        <v>1592.963</v>
      </c>
    </row>
    <row r="195" spans="1:23" hidden="1">
      <c r="A195" s="63">
        <f t="shared" si="38"/>
        <v>37081</v>
      </c>
      <c r="B195" s="65" t="str">
        <f>INDEX('Master Data'!$A$2:$B$8,MATCH(WEEKDAY('ARG Gas Firm'!A195,3),'Master Data'!$A$2:$A$8,0),2)</f>
        <v>M</v>
      </c>
      <c r="D195" s="73">
        <v>-15892115.93822404</v>
      </c>
      <c r="E195" s="73">
        <v>4255486.82896927</v>
      </c>
      <c r="F195" s="73"/>
      <c r="G195" s="73">
        <v>27</v>
      </c>
      <c r="I195" s="73">
        <f t="shared" si="43"/>
        <v>27</v>
      </c>
      <c r="J195" s="73">
        <f t="shared" si="40"/>
        <v>-1</v>
      </c>
      <c r="K195" s="73">
        <f t="shared" si="41"/>
        <v>0</v>
      </c>
      <c r="L195" s="73">
        <f t="shared" si="42"/>
        <v>0</v>
      </c>
      <c r="M195" s="73">
        <f>SUM(J$188:J195)</f>
        <v>27</v>
      </c>
      <c r="N195" s="73">
        <f>SUM(J$6:J195)</f>
        <v>1592962</v>
      </c>
      <c r="P195" s="73">
        <f t="shared" si="30"/>
        <v>-15.892115938224039</v>
      </c>
      <c r="Q195" s="73">
        <f t="shared" si="35"/>
        <v>4.2554868289692696</v>
      </c>
      <c r="R195" s="73">
        <f t="shared" si="36"/>
        <v>0</v>
      </c>
      <c r="S195" s="71">
        <f t="shared" si="31"/>
        <v>-1E-3</v>
      </c>
      <c r="T195" s="71">
        <f t="shared" si="32"/>
        <v>0</v>
      </c>
      <c r="U195" s="71">
        <f t="shared" si="37"/>
        <v>2.7E-2</v>
      </c>
      <c r="V195" s="71">
        <f t="shared" si="33"/>
        <v>2.7E-2</v>
      </c>
      <c r="W195" s="71">
        <f t="shared" si="34"/>
        <v>1592.962</v>
      </c>
    </row>
    <row r="196" spans="1:23" hidden="1">
      <c r="A196" s="63">
        <f t="shared" si="38"/>
        <v>37082</v>
      </c>
      <c r="B196" s="65" t="str">
        <f>INDEX('Master Data'!$A$2:$B$8,MATCH(WEEKDAY('ARG Gas Firm'!A196,3),'Master Data'!$A$2:$A$8,0),2)</f>
        <v>T</v>
      </c>
      <c r="D196" s="73">
        <v>-15934584.844358822</v>
      </c>
      <c r="E196" s="73">
        <v>4263713.4815269988</v>
      </c>
      <c r="F196" s="73"/>
      <c r="G196" s="73">
        <v>26</v>
      </c>
      <c r="I196" s="73">
        <f t="shared" si="43"/>
        <v>26</v>
      </c>
      <c r="J196" s="73">
        <f t="shared" si="40"/>
        <v>-1</v>
      </c>
      <c r="K196" s="73">
        <f t="shared" si="41"/>
        <v>0</v>
      </c>
      <c r="L196" s="73">
        <f t="shared" si="42"/>
        <v>0</v>
      </c>
      <c r="M196" s="73">
        <f>SUM(J$188:J196)</f>
        <v>26</v>
      </c>
      <c r="N196" s="73">
        <f>SUM(J$6:J196)</f>
        <v>1592961</v>
      </c>
      <c r="P196" s="73">
        <f t="shared" si="30"/>
        <v>-15.934584844358822</v>
      </c>
      <c r="Q196" s="73">
        <f t="shared" si="35"/>
        <v>4.2637134815269988</v>
      </c>
      <c r="R196" s="73">
        <f t="shared" si="36"/>
        <v>0</v>
      </c>
      <c r="S196" s="71">
        <f t="shared" si="31"/>
        <v>-1E-3</v>
      </c>
      <c r="T196" s="71">
        <f t="shared" si="32"/>
        <v>0</v>
      </c>
      <c r="U196" s="71">
        <f t="shared" si="37"/>
        <v>2.5999999999999999E-2</v>
      </c>
      <c r="V196" s="71">
        <f t="shared" si="33"/>
        <v>2.5999999999999999E-2</v>
      </c>
      <c r="W196" s="71">
        <f t="shared" si="34"/>
        <v>1592.961</v>
      </c>
    </row>
    <row r="197" spans="1:23" hidden="1">
      <c r="A197" s="63">
        <f t="shared" si="38"/>
        <v>37083</v>
      </c>
      <c r="B197" s="65" t="str">
        <f>INDEX('Master Data'!$A$2:$B$8,MATCH(WEEKDAY('ARG Gas Firm'!A197,3),'Master Data'!$A$2:$A$8,0),2)</f>
        <v>W</v>
      </c>
      <c r="D197" s="73">
        <v>-15935900.237796301</v>
      </c>
      <c r="E197" s="73">
        <v>4265312.8530279044</v>
      </c>
      <c r="F197" s="73"/>
      <c r="G197" s="73">
        <v>26</v>
      </c>
      <c r="I197" s="73">
        <f t="shared" si="43"/>
        <v>26</v>
      </c>
      <c r="J197" s="73">
        <f t="shared" si="40"/>
        <v>0</v>
      </c>
      <c r="K197" s="73">
        <f t="shared" si="41"/>
        <v>0</v>
      </c>
      <c r="L197" s="73">
        <f t="shared" si="42"/>
        <v>0</v>
      </c>
      <c r="M197" s="73">
        <f>SUM(J$188:J197)</f>
        <v>26</v>
      </c>
      <c r="N197" s="73">
        <f>SUM(J$6:J197)</f>
        <v>1592961</v>
      </c>
      <c r="P197" s="73">
        <f t="shared" si="30"/>
        <v>-15.9359002377963</v>
      </c>
      <c r="Q197" s="73">
        <f t="shared" si="35"/>
        <v>4.2653128530279041</v>
      </c>
      <c r="R197" s="73">
        <f t="shared" si="36"/>
        <v>0</v>
      </c>
      <c r="S197" s="71">
        <f t="shared" si="31"/>
        <v>0</v>
      </c>
      <c r="T197" s="71">
        <f t="shared" si="32"/>
        <v>0</v>
      </c>
      <c r="U197" s="71">
        <f t="shared" si="37"/>
        <v>2.5999999999999999E-2</v>
      </c>
      <c r="V197" s="71">
        <f t="shared" si="33"/>
        <v>2.5999999999999999E-2</v>
      </c>
      <c r="W197" s="71">
        <f t="shared" si="34"/>
        <v>1592.961</v>
      </c>
    </row>
    <row r="198" spans="1:23" hidden="1">
      <c r="A198" s="63">
        <f t="shared" si="38"/>
        <v>37084</v>
      </c>
      <c r="B198" s="65" t="str">
        <f>INDEX('Master Data'!$A$2:$B$8,MATCH(WEEKDAY('ARG Gas Firm'!A198,3),'Master Data'!$A$2:$A$8,0),2)</f>
        <v>Th</v>
      </c>
      <c r="D198" s="73">
        <v>-15933825.487417098</v>
      </c>
      <c r="E198" s="73">
        <v>4262188.3298752969</v>
      </c>
      <c r="F198" s="73"/>
      <c r="G198" s="73">
        <v>26</v>
      </c>
      <c r="I198" s="73">
        <f t="shared" si="43"/>
        <v>26</v>
      </c>
      <c r="J198" s="73">
        <f t="shared" si="40"/>
        <v>0</v>
      </c>
      <c r="K198" s="73">
        <f t="shared" si="41"/>
        <v>0</v>
      </c>
      <c r="L198" s="73">
        <f t="shared" si="42"/>
        <v>0</v>
      </c>
      <c r="M198" s="73">
        <f>SUM(J$188:J198)</f>
        <v>26</v>
      </c>
      <c r="N198" s="73">
        <f>SUM(J$6:J198)</f>
        <v>1592961</v>
      </c>
      <c r="P198" s="73">
        <f t="shared" ref="P198:P261" si="44">D198/P$3</f>
        <v>-15.933825487417097</v>
      </c>
      <c r="Q198" s="73">
        <f t="shared" si="35"/>
        <v>4.2621883298752969</v>
      </c>
      <c r="R198" s="73">
        <f t="shared" si="36"/>
        <v>0</v>
      </c>
      <c r="S198" s="71">
        <f t="shared" ref="S198:S261" si="45">J198/$R$3</f>
        <v>0</v>
      </c>
      <c r="T198" s="71">
        <f t="shared" ref="T198:T261" si="46">L198/$R$3</f>
        <v>0</v>
      </c>
      <c r="U198" s="71">
        <f t="shared" si="37"/>
        <v>2.5999999999999999E-2</v>
      </c>
      <c r="V198" s="71">
        <f t="shared" ref="V198:V261" si="47">M198/$R$3</f>
        <v>2.5999999999999999E-2</v>
      </c>
      <c r="W198" s="71">
        <f t="shared" ref="W198:W261" si="48">N198/$R$3</f>
        <v>1592.961</v>
      </c>
    </row>
    <row r="199" spans="1:23" hidden="1">
      <c r="A199" s="63">
        <f t="shared" si="38"/>
        <v>37085</v>
      </c>
      <c r="B199" s="65" t="str">
        <f>INDEX('Master Data'!$A$2:$B$8,MATCH(WEEKDAY('ARG Gas Firm'!A199,3),'Master Data'!$A$2:$A$8,0),2)</f>
        <v>F</v>
      </c>
      <c r="D199" s="73">
        <v>-15950101.836195355</v>
      </c>
      <c r="E199" s="73">
        <v>4265787.8351435428</v>
      </c>
      <c r="F199" s="73"/>
      <c r="G199" s="73">
        <v>26</v>
      </c>
      <c r="I199" s="73">
        <f t="shared" si="43"/>
        <v>26</v>
      </c>
      <c r="J199" s="73">
        <f t="shared" si="40"/>
        <v>0</v>
      </c>
      <c r="K199" s="73">
        <f t="shared" si="41"/>
        <v>0</v>
      </c>
      <c r="L199" s="73">
        <f t="shared" si="42"/>
        <v>0</v>
      </c>
      <c r="M199" s="73">
        <f>SUM(J$188:J199)</f>
        <v>26</v>
      </c>
      <c r="N199" s="73">
        <f>SUM(J$6:J199)</f>
        <v>1592961</v>
      </c>
      <c r="P199" s="73">
        <f t="shared" si="44"/>
        <v>-15.950101836195355</v>
      </c>
      <c r="Q199" s="73">
        <f t="shared" ref="Q199:Q262" si="49">E199/P$3</f>
        <v>4.2657878351435432</v>
      </c>
      <c r="R199" s="73">
        <f t="shared" ref="R199:R262" si="50">F199/R$3</f>
        <v>0</v>
      </c>
      <c r="S199" s="71">
        <f t="shared" si="45"/>
        <v>0</v>
      </c>
      <c r="T199" s="71">
        <f t="shared" si="46"/>
        <v>0</v>
      </c>
      <c r="U199" s="71">
        <f t="shared" ref="U199:U262" si="51">I199/$R$3</f>
        <v>2.5999999999999999E-2</v>
      </c>
      <c r="V199" s="71">
        <f t="shared" si="47"/>
        <v>2.5999999999999999E-2</v>
      </c>
      <c r="W199" s="71">
        <f t="shared" si="48"/>
        <v>1592.961</v>
      </c>
    </row>
    <row r="200" spans="1:23" hidden="1">
      <c r="A200" s="63">
        <f t="shared" ref="A200:A263" si="52">A199+1</f>
        <v>37086</v>
      </c>
      <c r="B200" s="65" t="str">
        <f>INDEX('Master Data'!$A$2:$B$8,MATCH(WEEKDAY('ARG Gas Firm'!A200,3),'Master Data'!$A$2:$A$8,0),2)</f>
        <v>Sa</v>
      </c>
      <c r="D200" s="73"/>
      <c r="E200" s="73"/>
      <c r="F200" s="73"/>
      <c r="G200" s="73"/>
      <c r="I200" s="73">
        <f t="shared" si="43"/>
        <v>26</v>
      </c>
      <c r="J200" s="73">
        <f t="shared" si="40"/>
        <v>0</v>
      </c>
      <c r="K200" s="73">
        <f t="shared" si="41"/>
        <v>0</v>
      </c>
      <c r="L200" s="73">
        <f t="shared" si="42"/>
        <v>0</v>
      </c>
      <c r="M200" s="73">
        <f>SUM(J$188:J200)</f>
        <v>26</v>
      </c>
      <c r="N200" s="73">
        <f>SUM(J$6:J200)</f>
        <v>1592961</v>
      </c>
      <c r="P200" s="73">
        <f t="shared" si="44"/>
        <v>0</v>
      </c>
      <c r="Q200" s="73">
        <f t="shared" si="49"/>
        <v>0</v>
      </c>
      <c r="R200" s="73">
        <f t="shared" si="50"/>
        <v>0</v>
      </c>
      <c r="S200" s="71">
        <f t="shared" si="45"/>
        <v>0</v>
      </c>
      <c r="T200" s="71">
        <f t="shared" si="46"/>
        <v>0</v>
      </c>
      <c r="U200" s="71">
        <f t="shared" si="51"/>
        <v>2.5999999999999999E-2</v>
      </c>
      <c r="V200" s="71">
        <f t="shared" si="47"/>
        <v>2.5999999999999999E-2</v>
      </c>
      <c r="W200" s="71">
        <f t="shared" si="48"/>
        <v>1592.961</v>
      </c>
    </row>
    <row r="201" spans="1:23" hidden="1">
      <c r="A201" s="63">
        <f t="shared" si="52"/>
        <v>37087</v>
      </c>
      <c r="B201" s="65" t="str">
        <f>INDEX('Master Data'!$A$2:$B$8,MATCH(WEEKDAY('ARG Gas Firm'!A201,3),'Master Data'!$A$2:$A$8,0),2)</f>
        <v>Su</v>
      </c>
      <c r="D201" s="73"/>
      <c r="E201" s="73"/>
      <c r="F201" s="73"/>
      <c r="G201" s="73"/>
      <c r="I201" s="73">
        <f t="shared" si="43"/>
        <v>26</v>
      </c>
      <c r="J201" s="73">
        <f t="shared" si="40"/>
        <v>0</v>
      </c>
      <c r="K201" s="73">
        <f t="shared" si="41"/>
        <v>0</v>
      </c>
      <c r="L201" s="73">
        <f t="shared" si="42"/>
        <v>0</v>
      </c>
      <c r="M201" s="73">
        <f>SUM(J$188:J201)</f>
        <v>26</v>
      </c>
      <c r="N201" s="73">
        <f>SUM(J$6:J201)</f>
        <v>1592961</v>
      </c>
      <c r="P201" s="73">
        <f t="shared" si="44"/>
        <v>0</v>
      </c>
      <c r="Q201" s="73">
        <f t="shared" si="49"/>
        <v>0</v>
      </c>
      <c r="R201" s="73">
        <f t="shared" si="50"/>
        <v>0</v>
      </c>
      <c r="S201" s="71">
        <f t="shared" si="45"/>
        <v>0</v>
      </c>
      <c r="T201" s="71">
        <f t="shared" si="46"/>
        <v>0</v>
      </c>
      <c r="U201" s="71">
        <f t="shared" si="51"/>
        <v>2.5999999999999999E-2</v>
      </c>
      <c r="V201" s="71">
        <f t="shared" si="47"/>
        <v>2.5999999999999999E-2</v>
      </c>
      <c r="W201" s="71">
        <f t="shared" si="48"/>
        <v>1592.961</v>
      </c>
    </row>
    <row r="202" spans="1:23" hidden="1">
      <c r="A202" s="63">
        <f t="shared" si="52"/>
        <v>37088</v>
      </c>
      <c r="B202" s="65" t="str">
        <f>INDEX('Master Data'!$A$2:$B$8,MATCH(WEEKDAY('ARG Gas Firm'!A202,3),'Master Data'!$A$2:$A$8,0),2)</f>
        <v>M</v>
      </c>
      <c r="D202" s="73">
        <v>-15990698.774781061</v>
      </c>
      <c r="E202" s="73">
        <v>4274186.9576104498</v>
      </c>
      <c r="F202" s="73"/>
      <c r="G202" s="73">
        <v>24</v>
      </c>
      <c r="I202" s="73">
        <f t="shared" si="43"/>
        <v>24</v>
      </c>
      <c r="J202" s="73">
        <f t="shared" si="40"/>
        <v>-2</v>
      </c>
      <c r="K202" s="73">
        <f t="shared" si="41"/>
        <v>0</v>
      </c>
      <c r="L202" s="73">
        <f t="shared" si="42"/>
        <v>0</v>
      </c>
      <c r="M202" s="73">
        <f>SUM(J$188:J202)</f>
        <v>24</v>
      </c>
      <c r="N202" s="73">
        <f>SUM(J$6:J202)</f>
        <v>1592959</v>
      </c>
      <c r="P202" s="73">
        <f t="shared" si="44"/>
        <v>-15.990698774781061</v>
      </c>
      <c r="Q202" s="73">
        <f t="shared" si="49"/>
        <v>4.2741869576104499</v>
      </c>
      <c r="R202" s="73">
        <f t="shared" si="50"/>
        <v>0</v>
      </c>
      <c r="S202" s="71">
        <f t="shared" si="45"/>
        <v>-2E-3</v>
      </c>
      <c r="T202" s="71">
        <f t="shared" si="46"/>
        <v>0</v>
      </c>
      <c r="U202" s="71">
        <f t="shared" si="51"/>
        <v>2.4E-2</v>
      </c>
      <c r="V202" s="71">
        <f t="shared" si="47"/>
        <v>2.4E-2</v>
      </c>
      <c r="W202" s="71">
        <f t="shared" si="48"/>
        <v>1592.9590000000001</v>
      </c>
    </row>
    <row r="203" spans="1:23" hidden="1">
      <c r="A203" s="63">
        <f t="shared" si="52"/>
        <v>37089</v>
      </c>
      <c r="B203" s="65" t="str">
        <f>INDEX('Master Data'!$A$2:$B$8,MATCH(WEEKDAY('ARG Gas Firm'!A203,3),'Master Data'!$A$2:$A$8,0),2)</f>
        <v>T</v>
      </c>
      <c r="D203" s="73">
        <v>-15988170.442514289</v>
      </c>
      <c r="E203" s="73">
        <v>4275272.2484914912</v>
      </c>
      <c r="F203" s="73"/>
      <c r="G203" s="73">
        <v>24</v>
      </c>
      <c r="I203" s="73">
        <f t="shared" si="43"/>
        <v>24</v>
      </c>
      <c r="J203" s="73">
        <f t="shared" si="40"/>
        <v>0</v>
      </c>
      <c r="K203" s="73">
        <f t="shared" si="41"/>
        <v>0</v>
      </c>
      <c r="L203" s="73">
        <f t="shared" si="42"/>
        <v>0</v>
      </c>
      <c r="M203" s="73">
        <f>SUM(J$188:J203)</f>
        <v>24</v>
      </c>
      <c r="N203" s="73">
        <f>SUM(J$6:J203)</f>
        <v>1592959</v>
      </c>
      <c r="P203" s="73">
        <f t="shared" si="44"/>
        <v>-15.988170442514289</v>
      </c>
      <c r="Q203" s="73">
        <f t="shared" si="49"/>
        <v>4.2752722484914916</v>
      </c>
      <c r="R203" s="73">
        <f t="shared" si="50"/>
        <v>0</v>
      </c>
      <c r="S203" s="71">
        <f t="shared" si="45"/>
        <v>0</v>
      </c>
      <c r="T203" s="71">
        <f t="shared" si="46"/>
        <v>0</v>
      </c>
      <c r="U203" s="71">
        <f t="shared" si="51"/>
        <v>2.4E-2</v>
      </c>
      <c r="V203" s="71">
        <f t="shared" si="47"/>
        <v>2.4E-2</v>
      </c>
      <c r="W203" s="71">
        <f t="shared" si="48"/>
        <v>1592.9590000000001</v>
      </c>
    </row>
    <row r="204" spans="1:23" hidden="1">
      <c r="A204" s="63">
        <f t="shared" si="52"/>
        <v>37090</v>
      </c>
      <c r="B204" s="65" t="str">
        <f>INDEX('Master Data'!$A$2:$B$8,MATCH(WEEKDAY('ARG Gas Firm'!A204,3),'Master Data'!$A$2:$A$8,0),2)</f>
        <v>W</v>
      </c>
      <c r="D204" s="73">
        <v>-16077344.334912887</v>
      </c>
      <c r="E204" s="73">
        <v>4296655.1544232983</v>
      </c>
      <c r="F204" s="73"/>
      <c r="G204" s="73">
        <v>22</v>
      </c>
      <c r="I204" s="73">
        <f t="shared" si="43"/>
        <v>22</v>
      </c>
      <c r="J204" s="73">
        <f t="shared" si="40"/>
        <v>-2</v>
      </c>
      <c r="K204" s="73">
        <f t="shared" si="41"/>
        <v>0</v>
      </c>
      <c r="L204" s="73">
        <f t="shared" si="42"/>
        <v>0</v>
      </c>
      <c r="M204" s="73">
        <f>SUM(J$188:J204)</f>
        <v>22</v>
      </c>
      <c r="N204" s="73">
        <f>SUM(J$6:J204)</f>
        <v>1592957</v>
      </c>
      <c r="P204" s="73">
        <f t="shared" si="44"/>
        <v>-16.077344334912887</v>
      </c>
      <c r="Q204" s="73">
        <f t="shared" si="49"/>
        <v>4.2966551544232985</v>
      </c>
      <c r="R204" s="73">
        <f t="shared" si="50"/>
        <v>0</v>
      </c>
      <c r="S204" s="71">
        <f t="shared" si="45"/>
        <v>-2E-3</v>
      </c>
      <c r="T204" s="71">
        <f t="shared" si="46"/>
        <v>0</v>
      </c>
      <c r="U204" s="71">
        <f t="shared" si="51"/>
        <v>2.1999999999999999E-2</v>
      </c>
      <c r="V204" s="71">
        <f t="shared" si="47"/>
        <v>2.1999999999999999E-2</v>
      </c>
      <c r="W204" s="71">
        <f t="shared" si="48"/>
        <v>1592.9570000000001</v>
      </c>
    </row>
    <row r="205" spans="1:23" hidden="1">
      <c r="A205" s="63">
        <f t="shared" si="52"/>
        <v>37091</v>
      </c>
      <c r="B205" s="65" t="str">
        <f>INDEX('Master Data'!$A$2:$B$8,MATCH(WEEKDAY('ARG Gas Firm'!A205,3),'Master Data'!$A$2:$A$8,0),2)</f>
        <v>Th</v>
      </c>
      <c r="D205" s="73">
        <v>-16069295.907799225</v>
      </c>
      <c r="E205" s="73">
        <v>4294107.5512413131</v>
      </c>
      <c r="F205" s="73"/>
      <c r="G205" s="73">
        <v>22</v>
      </c>
      <c r="I205" s="73">
        <f t="shared" si="43"/>
        <v>22</v>
      </c>
      <c r="J205" s="73">
        <f t="shared" si="40"/>
        <v>0</v>
      </c>
      <c r="K205" s="73">
        <f t="shared" si="41"/>
        <v>0</v>
      </c>
      <c r="L205" s="73">
        <f t="shared" si="42"/>
        <v>0</v>
      </c>
      <c r="M205" s="73">
        <f>SUM(J$188:J205)</f>
        <v>22</v>
      </c>
      <c r="N205" s="73">
        <f>SUM(J$6:J205)</f>
        <v>1592957</v>
      </c>
      <c r="P205" s="73">
        <f t="shared" si="44"/>
        <v>-16.069295907799226</v>
      </c>
      <c r="Q205" s="73">
        <f t="shared" si="49"/>
        <v>4.2941075512413134</v>
      </c>
      <c r="R205" s="73">
        <f t="shared" si="50"/>
        <v>0</v>
      </c>
      <c r="S205" s="71">
        <f t="shared" si="45"/>
        <v>0</v>
      </c>
      <c r="T205" s="71">
        <f t="shared" si="46"/>
        <v>0</v>
      </c>
      <c r="U205" s="71">
        <f t="shared" si="51"/>
        <v>2.1999999999999999E-2</v>
      </c>
      <c r="V205" s="71">
        <f t="shared" si="47"/>
        <v>2.1999999999999999E-2</v>
      </c>
      <c r="W205" s="71">
        <f t="shared" si="48"/>
        <v>1592.9570000000001</v>
      </c>
    </row>
    <row r="206" spans="1:23" hidden="1">
      <c r="A206" s="63">
        <f t="shared" si="52"/>
        <v>37092</v>
      </c>
      <c r="B206" s="65" t="str">
        <f>INDEX('Master Data'!$A$2:$B$8,MATCH(WEEKDAY('ARG Gas Firm'!A206,3),'Master Data'!$A$2:$A$8,0),2)</f>
        <v>F</v>
      </c>
      <c r="D206" s="73">
        <v>-16069050.373397846</v>
      </c>
      <c r="E206" s="73">
        <v>4294415.6084336238</v>
      </c>
      <c r="F206" s="73"/>
      <c r="G206" s="73">
        <v>22</v>
      </c>
      <c r="I206" s="73">
        <f t="shared" si="43"/>
        <v>22</v>
      </c>
      <c r="J206" s="73">
        <f t="shared" si="40"/>
        <v>0</v>
      </c>
      <c r="K206" s="73">
        <f t="shared" si="41"/>
        <v>0</v>
      </c>
      <c r="L206" s="73">
        <f t="shared" si="42"/>
        <v>0</v>
      </c>
      <c r="M206" s="73">
        <f>SUM(J$188:J206)</f>
        <v>22</v>
      </c>
      <c r="N206" s="73">
        <f>SUM(J$6:J206)</f>
        <v>1592957</v>
      </c>
      <c r="P206" s="73">
        <f t="shared" si="44"/>
        <v>-16.069050373397847</v>
      </c>
      <c r="Q206" s="73">
        <f t="shared" si="49"/>
        <v>4.2944156084336234</v>
      </c>
      <c r="R206" s="73">
        <f t="shared" si="50"/>
        <v>0</v>
      </c>
      <c r="S206" s="71">
        <f t="shared" si="45"/>
        <v>0</v>
      </c>
      <c r="T206" s="71">
        <f t="shared" si="46"/>
        <v>0</v>
      </c>
      <c r="U206" s="71">
        <f t="shared" si="51"/>
        <v>2.1999999999999999E-2</v>
      </c>
      <c r="V206" s="71">
        <f t="shared" si="47"/>
        <v>2.1999999999999999E-2</v>
      </c>
      <c r="W206" s="71">
        <f t="shared" si="48"/>
        <v>1592.9570000000001</v>
      </c>
    </row>
    <row r="207" spans="1:23" hidden="1">
      <c r="A207" s="63">
        <f t="shared" si="52"/>
        <v>37093</v>
      </c>
      <c r="B207" s="65" t="str">
        <f>INDEX('Master Data'!$A$2:$B$8,MATCH(WEEKDAY('ARG Gas Firm'!A207,3),'Master Data'!$A$2:$A$8,0),2)</f>
        <v>Sa</v>
      </c>
      <c r="D207" s="73"/>
      <c r="E207" s="73"/>
      <c r="F207" s="73"/>
      <c r="G207" s="73"/>
      <c r="I207" s="73">
        <f t="shared" si="43"/>
        <v>22</v>
      </c>
      <c r="J207" s="73">
        <f t="shared" si="40"/>
        <v>0</v>
      </c>
      <c r="K207" s="73">
        <f t="shared" si="41"/>
        <v>0</v>
      </c>
      <c r="L207" s="73">
        <f t="shared" si="42"/>
        <v>0</v>
      </c>
      <c r="M207" s="73">
        <f>SUM(J$188:J207)</f>
        <v>22</v>
      </c>
      <c r="N207" s="73">
        <f>SUM(J$6:J207)</f>
        <v>1592957</v>
      </c>
      <c r="P207" s="73">
        <f t="shared" si="44"/>
        <v>0</v>
      </c>
      <c r="Q207" s="73">
        <f t="shared" si="49"/>
        <v>0</v>
      </c>
      <c r="R207" s="73">
        <f t="shared" si="50"/>
        <v>0</v>
      </c>
      <c r="S207" s="71">
        <f t="shared" si="45"/>
        <v>0</v>
      </c>
      <c r="T207" s="71">
        <f t="shared" si="46"/>
        <v>0</v>
      </c>
      <c r="U207" s="71">
        <f t="shared" si="51"/>
        <v>2.1999999999999999E-2</v>
      </c>
      <c r="V207" s="71">
        <f t="shared" si="47"/>
        <v>2.1999999999999999E-2</v>
      </c>
      <c r="W207" s="71">
        <f t="shared" si="48"/>
        <v>1592.9570000000001</v>
      </c>
    </row>
    <row r="208" spans="1:23" hidden="1">
      <c r="A208" s="63">
        <f t="shared" si="52"/>
        <v>37094</v>
      </c>
      <c r="B208" s="65" t="str">
        <f>INDEX('Master Data'!$A$2:$B$8,MATCH(WEEKDAY('ARG Gas Firm'!A208,3),'Master Data'!$A$2:$A$8,0),2)</f>
        <v>Su</v>
      </c>
      <c r="D208" s="73"/>
      <c r="E208" s="73"/>
      <c r="F208" s="73"/>
      <c r="G208" s="73"/>
      <c r="I208" s="73">
        <f t="shared" si="43"/>
        <v>22</v>
      </c>
      <c r="J208" s="73">
        <f t="shared" si="40"/>
        <v>0</v>
      </c>
      <c r="K208" s="73">
        <f t="shared" si="41"/>
        <v>0</v>
      </c>
      <c r="L208" s="73">
        <f t="shared" si="42"/>
        <v>0</v>
      </c>
      <c r="M208" s="73">
        <f>SUM(J$188:J208)</f>
        <v>22</v>
      </c>
      <c r="N208" s="73">
        <f>SUM(J$6:J208)</f>
        <v>1592957</v>
      </c>
      <c r="P208" s="73">
        <f t="shared" si="44"/>
        <v>0</v>
      </c>
      <c r="Q208" s="73">
        <f t="shared" si="49"/>
        <v>0</v>
      </c>
      <c r="R208" s="73">
        <f t="shared" si="50"/>
        <v>0</v>
      </c>
      <c r="S208" s="71">
        <f t="shared" si="45"/>
        <v>0</v>
      </c>
      <c r="T208" s="71">
        <f t="shared" si="46"/>
        <v>0</v>
      </c>
      <c r="U208" s="71">
        <f t="shared" si="51"/>
        <v>2.1999999999999999E-2</v>
      </c>
      <c r="V208" s="71">
        <f t="shared" si="47"/>
        <v>2.1999999999999999E-2</v>
      </c>
      <c r="W208" s="71">
        <f t="shared" si="48"/>
        <v>1592.9570000000001</v>
      </c>
    </row>
    <row r="209" spans="1:23" hidden="1">
      <c r="A209" s="63">
        <f t="shared" si="52"/>
        <v>37095</v>
      </c>
      <c r="B209" s="65" t="str">
        <f>INDEX('Master Data'!$A$2:$B$8,MATCH(WEEKDAY('ARG Gas Firm'!A209,3),'Master Data'!$A$2:$A$8,0),2)</f>
        <v>M</v>
      </c>
      <c r="D209" s="73">
        <v>-16084325.810188111</v>
      </c>
      <c r="E209" s="73">
        <v>4297653.8247325281</v>
      </c>
      <c r="F209" s="73"/>
      <c r="G209" s="73">
        <v>22</v>
      </c>
      <c r="I209" s="73">
        <f t="shared" si="43"/>
        <v>22</v>
      </c>
      <c r="J209" s="73">
        <f t="shared" si="40"/>
        <v>0</v>
      </c>
      <c r="K209" s="73">
        <f t="shared" si="41"/>
        <v>0</v>
      </c>
      <c r="L209" s="73">
        <f t="shared" si="42"/>
        <v>0</v>
      </c>
      <c r="M209" s="73">
        <f>SUM(J$188:J209)</f>
        <v>22</v>
      </c>
      <c r="N209" s="73">
        <f>SUM(J$6:J209)</f>
        <v>1592957</v>
      </c>
      <c r="P209" s="73">
        <f t="shared" si="44"/>
        <v>-16.084325810188112</v>
      </c>
      <c r="Q209" s="73">
        <f t="shared" si="49"/>
        <v>4.297653824732528</v>
      </c>
      <c r="R209" s="73">
        <f t="shared" si="50"/>
        <v>0</v>
      </c>
      <c r="S209" s="71">
        <f t="shared" si="45"/>
        <v>0</v>
      </c>
      <c r="T209" s="71">
        <f t="shared" si="46"/>
        <v>0</v>
      </c>
      <c r="U209" s="71">
        <f t="shared" si="51"/>
        <v>2.1999999999999999E-2</v>
      </c>
      <c r="V209" s="71">
        <f t="shared" si="47"/>
        <v>2.1999999999999999E-2</v>
      </c>
      <c r="W209" s="71">
        <f t="shared" si="48"/>
        <v>1592.9570000000001</v>
      </c>
    </row>
    <row r="210" spans="1:23" hidden="1">
      <c r="A210" s="63">
        <f t="shared" si="52"/>
        <v>37096</v>
      </c>
      <c r="B210" s="65" t="str">
        <f>INDEX('Master Data'!$A$2:$B$8,MATCH(WEEKDAY('ARG Gas Firm'!A210,3),'Master Data'!$A$2:$A$8,0),2)</f>
        <v>T</v>
      </c>
      <c r="D210" s="73">
        <v>-16096102.12575517</v>
      </c>
      <c r="E210" s="73">
        <v>4301463.1657938538</v>
      </c>
      <c r="F210" s="73"/>
      <c r="G210" s="73">
        <v>22</v>
      </c>
      <c r="I210" s="73">
        <f t="shared" si="43"/>
        <v>22</v>
      </c>
      <c r="J210" s="73">
        <f t="shared" si="40"/>
        <v>0</v>
      </c>
      <c r="K210" s="73">
        <f t="shared" si="41"/>
        <v>0</v>
      </c>
      <c r="L210" s="73">
        <f t="shared" si="42"/>
        <v>0</v>
      </c>
      <c r="M210" s="73">
        <f>SUM(J$188:J210)</f>
        <v>22</v>
      </c>
      <c r="N210" s="73">
        <f>SUM(J$6:J210)</f>
        <v>1592957</v>
      </c>
      <c r="P210" s="73">
        <f t="shared" si="44"/>
        <v>-16.09610212575517</v>
      </c>
      <c r="Q210" s="73">
        <f t="shared" si="49"/>
        <v>4.3014631657938542</v>
      </c>
      <c r="R210" s="73">
        <f t="shared" si="50"/>
        <v>0</v>
      </c>
      <c r="S210" s="71">
        <f t="shared" si="45"/>
        <v>0</v>
      </c>
      <c r="T210" s="71">
        <f t="shared" si="46"/>
        <v>0</v>
      </c>
      <c r="U210" s="71">
        <f t="shared" si="51"/>
        <v>2.1999999999999999E-2</v>
      </c>
      <c r="V210" s="71">
        <f t="shared" si="47"/>
        <v>2.1999999999999999E-2</v>
      </c>
      <c r="W210" s="71">
        <f t="shared" si="48"/>
        <v>1592.9570000000001</v>
      </c>
    </row>
    <row r="211" spans="1:23" hidden="1">
      <c r="A211" s="63">
        <f t="shared" si="52"/>
        <v>37097</v>
      </c>
      <c r="B211" s="65" t="str">
        <f>INDEX('Master Data'!$A$2:$B$8,MATCH(WEEKDAY('ARG Gas Firm'!A211,3),'Master Data'!$A$2:$A$8,0),2)</f>
        <v>W</v>
      </c>
      <c r="D211" s="73">
        <v>-16074556.83387769</v>
      </c>
      <c r="E211" s="73">
        <v>4299219.2265401548</v>
      </c>
      <c r="F211" s="73"/>
      <c r="G211" s="73">
        <v>22</v>
      </c>
      <c r="I211" s="73">
        <f t="shared" si="43"/>
        <v>22</v>
      </c>
      <c r="J211" s="73">
        <f t="shared" si="40"/>
        <v>0</v>
      </c>
      <c r="K211" s="73">
        <f t="shared" si="41"/>
        <v>0</v>
      </c>
      <c r="L211" s="73">
        <f t="shared" si="42"/>
        <v>0</v>
      </c>
      <c r="M211" s="73">
        <f>SUM(J$188:J211)</f>
        <v>22</v>
      </c>
      <c r="N211" s="73">
        <f>SUM(J$6:J211)</f>
        <v>1592957</v>
      </c>
      <c r="P211" s="73">
        <f t="shared" si="44"/>
        <v>-16.07455683387769</v>
      </c>
      <c r="Q211" s="73">
        <f t="shared" si="49"/>
        <v>4.2992192265401545</v>
      </c>
      <c r="R211" s="73">
        <f t="shared" si="50"/>
        <v>0</v>
      </c>
      <c r="S211" s="71">
        <f t="shared" si="45"/>
        <v>0</v>
      </c>
      <c r="T211" s="71">
        <f t="shared" si="46"/>
        <v>0</v>
      </c>
      <c r="U211" s="71">
        <f t="shared" si="51"/>
        <v>2.1999999999999999E-2</v>
      </c>
      <c r="V211" s="71">
        <f t="shared" si="47"/>
        <v>2.1999999999999999E-2</v>
      </c>
      <c r="W211" s="71">
        <f t="shared" si="48"/>
        <v>1592.9570000000001</v>
      </c>
    </row>
    <row r="212" spans="1:23" hidden="1">
      <c r="A212" s="63">
        <f t="shared" si="52"/>
        <v>37098</v>
      </c>
      <c r="B212" s="65" t="str">
        <f>INDEX('Master Data'!$A$2:$B$8,MATCH(WEEKDAY('ARG Gas Firm'!A212,3),'Master Data'!$A$2:$A$8,0),2)</f>
        <v>Th</v>
      </c>
      <c r="D212" s="73">
        <v>-16091333.194616975</v>
      </c>
      <c r="E212" s="73">
        <v>4302901.0589859132</v>
      </c>
      <c r="F212" s="73"/>
      <c r="G212" s="73">
        <v>22</v>
      </c>
      <c r="I212" s="73">
        <f t="shared" si="43"/>
        <v>22</v>
      </c>
      <c r="J212" s="73">
        <f t="shared" ref="J212:J275" si="53">IF(MONTH($A212)=MONTH($A211),SUM(I212-I211),I212)</f>
        <v>0</v>
      </c>
      <c r="K212" s="73">
        <f t="shared" ref="K212:K275" si="54">IF(WEEKDAY(A212,3)&gt;4,0,(IF(A212&lt;K$2,0,IF(A212&lt;=K$3,1,0))))</f>
        <v>0</v>
      </c>
      <c r="L212" s="73">
        <f t="shared" ref="L212:L275" si="55">J212*K212</f>
        <v>0</v>
      </c>
      <c r="M212" s="73">
        <f>SUM(J$188:J212)</f>
        <v>22</v>
      </c>
      <c r="N212" s="73">
        <f>SUM(J$6:J212)</f>
        <v>1592957</v>
      </c>
      <c r="P212" s="73">
        <f t="shared" si="44"/>
        <v>-16.091333194616976</v>
      </c>
      <c r="Q212" s="73">
        <f t="shared" si="49"/>
        <v>4.3029010589859134</v>
      </c>
      <c r="R212" s="73">
        <f t="shared" si="50"/>
        <v>0</v>
      </c>
      <c r="S212" s="71">
        <f t="shared" si="45"/>
        <v>0</v>
      </c>
      <c r="T212" s="71">
        <f t="shared" si="46"/>
        <v>0</v>
      </c>
      <c r="U212" s="71">
        <f t="shared" si="51"/>
        <v>2.1999999999999999E-2</v>
      </c>
      <c r="V212" s="71">
        <f t="shared" si="47"/>
        <v>2.1999999999999999E-2</v>
      </c>
      <c r="W212" s="71">
        <f t="shared" si="48"/>
        <v>1592.9570000000001</v>
      </c>
    </row>
    <row r="213" spans="1:23" hidden="1">
      <c r="A213" s="63">
        <f t="shared" si="52"/>
        <v>37099</v>
      </c>
      <c r="B213" s="65" t="str">
        <f>INDEX('Master Data'!$A$2:$B$8,MATCH(WEEKDAY('ARG Gas Firm'!A213,3),'Master Data'!$A$2:$A$8,0),2)</f>
        <v>F</v>
      </c>
      <c r="D213" s="73">
        <v>-16144456.349527422</v>
      </c>
      <c r="E213" s="73">
        <v>4315801.1893911716</v>
      </c>
      <c r="F213" s="73"/>
      <c r="G213" s="73">
        <v>21</v>
      </c>
      <c r="I213" s="73">
        <f t="shared" si="43"/>
        <v>21</v>
      </c>
      <c r="J213" s="73">
        <f t="shared" si="53"/>
        <v>-1</v>
      </c>
      <c r="K213" s="73">
        <f t="shared" si="54"/>
        <v>0</v>
      </c>
      <c r="L213" s="73">
        <f t="shared" si="55"/>
        <v>0</v>
      </c>
      <c r="M213" s="73">
        <f>SUM(J$188:J213)</f>
        <v>21</v>
      </c>
      <c r="N213" s="73">
        <f>SUM(J$6:J213)</f>
        <v>1592956</v>
      </c>
      <c r="P213" s="73">
        <f t="shared" si="44"/>
        <v>-16.144456349527424</v>
      </c>
      <c r="Q213" s="73">
        <f t="shared" si="49"/>
        <v>4.3158011893911716</v>
      </c>
      <c r="R213" s="73">
        <f t="shared" si="50"/>
        <v>0</v>
      </c>
      <c r="S213" s="71">
        <f t="shared" si="45"/>
        <v>-1E-3</v>
      </c>
      <c r="T213" s="71">
        <f t="shared" si="46"/>
        <v>0</v>
      </c>
      <c r="U213" s="71">
        <f t="shared" si="51"/>
        <v>2.1000000000000001E-2</v>
      </c>
      <c r="V213" s="71">
        <f t="shared" si="47"/>
        <v>2.1000000000000001E-2</v>
      </c>
      <c r="W213" s="71">
        <f t="shared" si="48"/>
        <v>1592.9559999999999</v>
      </c>
    </row>
    <row r="214" spans="1:23" hidden="1">
      <c r="A214" s="63">
        <f t="shared" si="52"/>
        <v>37100</v>
      </c>
      <c r="B214" s="65" t="str">
        <f>INDEX('Master Data'!$A$2:$B$8,MATCH(WEEKDAY('ARG Gas Firm'!A214,3),'Master Data'!$A$2:$A$8,0),2)</f>
        <v>Sa</v>
      </c>
      <c r="D214" s="73"/>
      <c r="E214" s="73"/>
      <c r="F214" s="73"/>
      <c r="G214" s="73"/>
      <c r="I214" s="73">
        <f t="shared" si="43"/>
        <v>21</v>
      </c>
      <c r="J214" s="73">
        <f t="shared" si="53"/>
        <v>0</v>
      </c>
      <c r="K214" s="73">
        <f t="shared" si="54"/>
        <v>0</v>
      </c>
      <c r="L214" s="73">
        <f t="shared" si="55"/>
        <v>0</v>
      </c>
      <c r="M214" s="73">
        <f>SUM(J$188:J214)</f>
        <v>21</v>
      </c>
      <c r="N214" s="73">
        <f>SUM(J$6:J214)</f>
        <v>1592956</v>
      </c>
      <c r="P214" s="73">
        <f t="shared" si="44"/>
        <v>0</v>
      </c>
      <c r="Q214" s="73">
        <f t="shared" si="49"/>
        <v>0</v>
      </c>
      <c r="R214" s="73">
        <f t="shared" si="50"/>
        <v>0</v>
      </c>
      <c r="S214" s="71">
        <f t="shared" si="45"/>
        <v>0</v>
      </c>
      <c r="T214" s="71">
        <f t="shared" si="46"/>
        <v>0</v>
      </c>
      <c r="U214" s="71">
        <f t="shared" si="51"/>
        <v>2.1000000000000001E-2</v>
      </c>
      <c r="V214" s="71">
        <f t="shared" si="47"/>
        <v>2.1000000000000001E-2</v>
      </c>
      <c r="W214" s="71">
        <f t="shared" si="48"/>
        <v>1592.9559999999999</v>
      </c>
    </row>
    <row r="215" spans="1:23" hidden="1">
      <c r="A215" s="63">
        <f t="shared" si="52"/>
        <v>37101</v>
      </c>
      <c r="B215" s="65" t="str">
        <f>INDEX('Master Data'!$A$2:$B$8,MATCH(WEEKDAY('ARG Gas Firm'!A215,3),'Master Data'!$A$2:$A$8,0),2)</f>
        <v>Su</v>
      </c>
      <c r="D215" s="73"/>
      <c r="E215" s="73"/>
      <c r="F215" s="73"/>
      <c r="G215" s="73"/>
      <c r="I215" s="73">
        <f t="shared" si="43"/>
        <v>21</v>
      </c>
      <c r="J215" s="73">
        <f t="shared" si="53"/>
        <v>0</v>
      </c>
      <c r="K215" s="73">
        <f t="shared" si="54"/>
        <v>0</v>
      </c>
      <c r="L215" s="73">
        <f t="shared" si="55"/>
        <v>0</v>
      </c>
      <c r="M215" s="73">
        <f>SUM(J$188:J215)</f>
        <v>21</v>
      </c>
      <c r="N215" s="73">
        <f>SUM(J$6:J215)</f>
        <v>1592956</v>
      </c>
      <c r="P215" s="73">
        <f t="shared" si="44"/>
        <v>0</v>
      </c>
      <c r="Q215" s="73">
        <f t="shared" si="49"/>
        <v>0</v>
      </c>
      <c r="R215" s="73">
        <f t="shared" si="50"/>
        <v>0</v>
      </c>
      <c r="S215" s="71">
        <f t="shared" si="45"/>
        <v>0</v>
      </c>
      <c r="T215" s="71">
        <f t="shared" si="46"/>
        <v>0</v>
      </c>
      <c r="U215" s="71">
        <f t="shared" si="51"/>
        <v>2.1000000000000001E-2</v>
      </c>
      <c r="V215" s="71">
        <f t="shared" si="47"/>
        <v>2.1000000000000001E-2</v>
      </c>
      <c r="W215" s="71">
        <f t="shared" si="48"/>
        <v>1592.9559999999999</v>
      </c>
    </row>
    <row r="216" spans="1:23" hidden="1">
      <c r="A216" s="63">
        <f t="shared" si="52"/>
        <v>37102</v>
      </c>
      <c r="B216" s="65" t="str">
        <f>INDEX('Master Data'!$A$2:$B$8,MATCH(WEEKDAY('ARG Gas Firm'!A216,3),'Master Data'!$A$2:$A$8,0),2)</f>
        <v>M</v>
      </c>
      <c r="D216" s="73">
        <v>-16158761.222321877</v>
      </c>
      <c r="E216" s="73">
        <v>4319891.4419717826</v>
      </c>
      <c r="F216" s="73"/>
      <c r="G216" s="73">
        <v>20</v>
      </c>
      <c r="I216" s="73">
        <f t="shared" si="43"/>
        <v>20</v>
      </c>
      <c r="J216" s="73">
        <f t="shared" si="53"/>
        <v>-1</v>
      </c>
      <c r="K216" s="73">
        <f t="shared" si="54"/>
        <v>0</v>
      </c>
      <c r="L216" s="73">
        <f t="shared" si="55"/>
        <v>0</v>
      </c>
      <c r="M216" s="73">
        <f>SUM(J$188:J216)</f>
        <v>20</v>
      </c>
      <c r="N216" s="73">
        <f>SUM(J$6:J216)</f>
        <v>1592955</v>
      </c>
      <c r="P216" s="73">
        <f t="shared" si="44"/>
        <v>-16.158761222321878</v>
      </c>
      <c r="Q216" s="73">
        <f t="shared" si="49"/>
        <v>4.3198914419717829</v>
      </c>
      <c r="R216" s="73">
        <f t="shared" si="50"/>
        <v>0</v>
      </c>
      <c r="S216" s="71">
        <f t="shared" si="45"/>
        <v>-1E-3</v>
      </c>
      <c r="T216" s="71">
        <f t="shared" si="46"/>
        <v>0</v>
      </c>
      <c r="U216" s="71">
        <f t="shared" si="51"/>
        <v>0.02</v>
      </c>
      <c r="V216" s="71">
        <f t="shared" si="47"/>
        <v>0.02</v>
      </c>
      <c r="W216" s="71">
        <f t="shared" si="48"/>
        <v>1592.9549999999999</v>
      </c>
    </row>
    <row r="217" spans="1:23">
      <c r="A217" s="63">
        <f t="shared" si="52"/>
        <v>37103</v>
      </c>
      <c r="B217" s="65" t="str">
        <f>INDEX('Master Data'!$A$2:$B$8,MATCH(WEEKDAY('ARG Gas Firm'!A217,3),'Master Data'!$A$2:$A$8,0),2)</f>
        <v>T</v>
      </c>
      <c r="D217" s="73">
        <v>-16199347.615999237</v>
      </c>
      <c r="E217" s="73">
        <v>4329089.6191657158</v>
      </c>
      <c r="F217" s="73"/>
      <c r="G217" s="73">
        <v>20</v>
      </c>
      <c r="I217" s="73">
        <f t="shared" si="43"/>
        <v>20</v>
      </c>
      <c r="J217" s="73">
        <f t="shared" si="53"/>
        <v>0</v>
      </c>
      <c r="K217" s="73">
        <f t="shared" si="54"/>
        <v>0</v>
      </c>
      <c r="L217" s="73">
        <f t="shared" si="55"/>
        <v>0</v>
      </c>
      <c r="M217" s="73">
        <f>SUM(J$188:J217)</f>
        <v>20</v>
      </c>
      <c r="N217" s="73">
        <f>SUM(J$6:J217)</f>
        <v>1592955</v>
      </c>
      <c r="P217" s="73">
        <f t="shared" si="44"/>
        <v>-16.199347615999237</v>
      </c>
      <c r="Q217" s="73">
        <f t="shared" si="49"/>
        <v>4.3290896191657158</v>
      </c>
      <c r="R217" s="73">
        <f t="shared" si="50"/>
        <v>0</v>
      </c>
      <c r="S217" s="71">
        <f t="shared" si="45"/>
        <v>0</v>
      </c>
      <c r="T217" s="71">
        <f t="shared" si="46"/>
        <v>0</v>
      </c>
      <c r="U217" s="71">
        <f t="shared" si="51"/>
        <v>0.02</v>
      </c>
      <c r="V217" s="71">
        <f t="shared" si="47"/>
        <v>0.02</v>
      </c>
      <c r="W217" s="71">
        <f t="shared" si="48"/>
        <v>1592.9549999999999</v>
      </c>
    </row>
    <row r="218" spans="1:23" hidden="1">
      <c r="A218" s="63">
        <f t="shared" si="52"/>
        <v>37104</v>
      </c>
      <c r="B218" s="65" t="str">
        <f>INDEX('Master Data'!$A$2:$B$8,MATCH(WEEKDAY('ARG Gas Firm'!A218,3),'Master Data'!$A$2:$A$8,0),2)</f>
        <v>W</v>
      </c>
      <c r="D218" s="73">
        <v>-16185896.974930152</v>
      </c>
      <c r="E218" s="73">
        <v>4326176.3286242029</v>
      </c>
      <c r="F218" s="73"/>
      <c r="G218" s="73">
        <v>0</v>
      </c>
      <c r="I218" s="73">
        <f t="shared" si="43"/>
        <v>0</v>
      </c>
      <c r="J218" s="73">
        <f t="shared" si="53"/>
        <v>0</v>
      </c>
      <c r="K218" s="73">
        <f t="shared" si="54"/>
        <v>0</v>
      </c>
      <c r="L218" s="73">
        <f t="shared" si="55"/>
        <v>0</v>
      </c>
      <c r="M218" s="73">
        <f>SUM(J$188:J218)</f>
        <v>20</v>
      </c>
      <c r="N218" s="73">
        <f>SUM(J$6:J218)</f>
        <v>1592955</v>
      </c>
      <c r="P218" s="73">
        <f t="shared" si="44"/>
        <v>-16.185896974930152</v>
      </c>
      <c r="Q218" s="73">
        <f t="shared" si="49"/>
        <v>4.3261763286242028</v>
      </c>
      <c r="R218" s="73">
        <f t="shared" si="50"/>
        <v>0</v>
      </c>
      <c r="S218" s="71">
        <f t="shared" si="45"/>
        <v>0</v>
      </c>
      <c r="T218" s="71">
        <f t="shared" si="46"/>
        <v>0</v>
      </c>
      <c r="U218" s="71">
        <f t="shared" si="51"/>
        <v>0</v>
      </c>
      <c r="V218" s="71">
        <f t="shared" si="47"/>
        <v>0.02</v>
      </c>
      <c r="W218" s="71">
        <f t="shared" si="48"/>
        <v>1592.9549999999999</v>
      </c>
    </row>
    <row r="219" spans="1:23" hidden="1">
      <c r="A219" s="63">
        <f t="shared" si="52"/>
        <v>37105</v>
      </c>
      <c r="B219" s="65" t="str">
        <f>INDEX('Master Data'!$A$2:$B$8,MATCH(WEEKDAY('ARG Gas Firm'!A219,3),'Master Data'!$A$2:$A$8,0),2)</f>
        <v>Th</v>
      </c>
      <c r="D219" s="73">
        <v>-16136091.027867271</v>
      </c>
      <c r="E219" s="73">
        <v>4314465.7855537478</v>
      </c>
      <c r="F219" s="73"/>
      <c r="G219" s="73">
        <v>252</v>
      </c>
      <c r="I219" s="73">
        <f t="shared" si="43"/>
        <v>252</v>
      </c>
      <c r="J219" s="73">
        <f t="shared" si="53"/>
        <v>252</v>
      </c>
      <c r="K219" s="73">
        <f t="shared" si="54"/>
        <v>0</v>
      </c>
      <c r="L219" s="73">
        <f t="shared" si="55"/>
        <v>0</v>
      </c>
      <c r="M219" s="73">
        <f>SUM(J$188:J219)</f>
        <v>272</v>
      </c>
      <c r="N219" s="73">
        <f>SUM(J$6:J219)</f>
        <v>1593207</v>
      </c>
      <c r="P219" s="73">
        <f t="shared" si="44"/>
        <v>-16.13609102786727</v>
      </c>
      <c r="Q219" s="73">
        <f t="shared" si="49"/>
        <v>4.3144657855537476</v>
      </c>
      <c r="R219" s="73">
        <f t="shared" si="50"/>
        <v>0</v>
      </c>
      <c r="S219" s="71">
        <f t="shared" si="45"/>
        <v>0.252</v>
      </c>
      <c r="T219" s="71">
        <f t="shared" si="46"/>
        <v>0</v>
      </c>
      <c r="U219" s="71">
        <f t="shared" si="51"/>
        <v>0.252</v>
      </c>
      <c r="V219" s="71">
        <f t="shared" si="47"/>
        <v>0.27200000000000002</v>
      </c>
      <c r="W219" s="71">
        <f t="shared" si="48"/>
        <v>1593.2070000000001</v>
      </c>
    </row>
    <row r="220" spans="1:23" hidden="1">
      <c r="A220" s="63">
        <f t="shared" si="52"/>
        <v>37106</v>
      </c>
      <c r="B220" s="65" t="str">
        <f>INDEX('Master Data'!$A$2:$B$8,MATCH(WEEKDAY('ARG Gas Firm'!A220,3),'Master Data'!$A$2:$A$8,0),2)</f>
        <v>F</v>
      </c>
      <c r="D220" s="73">
        <v>-16124789.754829995</v>
      </c>
      <c r="E220" s="73">
        <v>4312849.0329122422</v>
      </c>
      <c r="F220" s="73"/>
      <c r="G220" s="73">
        <v>252</v>
      </c>
      <c r="I220" s="73">
        <f t="shared" si="43"/>
        <v>252</v>
      </c>
      <c r="J220" s="73">
        <f t="shared" si="53"/>
        <v>0</v>
      </c>
      <c r="K220" s="73">
        <f t="shared" si="54"/>
        <v>0</v>
      </c>
      <c r="L220" s="73">
        <f t="shared" si="55"/>
        <v>0</v>
      </c>
      <c r="M220" s="73">
        <f>SUM(J$188:J220)</f>
        <v>272</v>
      </c>
      <c r="N220" s="73">
        <f>SUM(J$6:J220)</f>
        <v>1593207</v>
      </c>
      <c r="P220" s="73">
        <f t="shared" si="44"/>
        <v>-16.124789754829994</v>
      </c>
      <c r="Q220" s="73">
        <f t="shared" si="49"/>
        <v>4.3128490329122426</v>
      </c>
      <c r="R220" s="73">
        <f t="shared" si="50"/>
        <v>0</v>
      </c>
      <c r="S220" s="71">
        <f t="shared" si="45"/>
        <v>0</v>
      </c>
      <c r="T220" s="71">
        <f t="shared" si="46"/>
        <v>0</v>
      </c>
      <c r="U220" s="71">
        <f t="shared" si="51"/>
        <v>0.252</v>
      </c>
      <c r="V220" s="71">
        <f t="shared" si="47"/>
        <v>0.27200000000000002</v>
      </c>
      <c r="W220" s="71">
        <f t="shared" si="48"/>
        <v>1593.2070000000001</v>
      </c>
    </row>
    <row r="221" spans="1:23" hidden="1">
      <c r="A221" s="63">
        <f t="shared" si="52"/>
        <v>37107</v>
      </c>
      <c r="B221" s="65" t="str">
        <f>INDEX('Master Data'!$A$2:$B$8,MATCH(WEEKDAY('ARG Gas Firm'!A221,3),'Master Data'!$A$2:$A$8,0),2)</f>
        <v>Sa</v>
      </c>
      <c r="D221" s="73"/>
      <c r="E221" s="73"/>
      <c r="F221" s="73"/>
      <c r="G221" s="73"/>
      <c r="I221" s="73">
        <f t="shared" si="43"/>
        <v>252</v>
      </c>
      <c r="J221" s="73">
        <f t="shared" si="53"/>
        <v>0</v>
      </c>
      <c r="K221" s="73">
        <f t="shared" si="54"/>
        <v>0</v>
      </c>
      <c r="L221" s="73">
        <f t="shared" si="55"/>
        <v>0</v>
      </c>
      <c r="M221" s="73">
        <f>SUM(J$188:J221)</f>
        <v>272</v>
      </c>
      <c r="N221" s="73">
        <f>SUM(J$6:J221)</f>
        <v>1593207</v>
      </c>
      <c r="P221" s="73">
        <f t="shared" si="44"/>
        <v>0</v>
      </c>
      <c r="Q221" s="73">
        <f t="shared" si="49"/>
        <v>0</v>
      </c>
      <c r="R221" s="73">
        <f t="shared" si="50"/>
        <v>0</v>
      </c>
      <c r="S221" s="71">
        <f t="shared" si="45"/>
        <v>0</v>
      </c>
      <c r="T221" s="71">
        <f t="shared" si="46"/>
        <v>0</v>
      </c>
      <c r="U221" s="71">
        <f t="shared" si="51"/>
        <v>0.252</v>
      </c>
      <c r="V221" s="71">
        <f t="shared" si="47"/>
        <v>0.27200000000000002</v>
      </c>
      <c r="W221" s="71">
        <f t="shared" si="48"/>
        <v>1593.2070000000001</v>
      </c>
    </row>
    <row r="222" spans="1:23" hidden="1">
      <c r="A222" s="63">
        <f t="shared" si="52"/>
        <v>37108</v>
      </c>
      <c r="B222" s="65" t="str">
        <f>INDEX('Master Data'!$A$2:$B$8,MATCH(WEEKDAY('ARG Gas Firm'!A222,3),'Master Data'!$A$2:$A$8,0),2)</f>
        <v>Su</v>
      </c>
      <c r="D222" s="73"/>
      <c r="E222" s="73"/>
      <c r="F222" s="73"/>
      <c r="G222" s="73"/>
      <c r="I222" s="73">
        <f t="shared" si="43"/>
        <v>252</v>
      </c>
      <c r="J222" s="73">
        <f t="shared" si="53"/>
        <v>0</v>
      </c>
      <c r="K222" s="73">
        <f t="shared" si="54"/>
        <v>0</v>
      </c>
      <c r="L222" s="73">
        <f t="shared" si="55"/>
        <v>0</v>
      </c>
      <c r="M222" s="73">
        <f>SUM(J$188:J222)</f>
        <v>272</v>
      </c>
      <c r="N222" s="73">
        <f>SUM(J$6:J222)</f>
        <v>1593207</v>
      </c>
      <c r="P222" s="73">
        <f t="shared" si="44"/>
        <v>0</v>
      </c>
      <c r="Q222" s="73">
        <f t="shared" si="49"/>
        <v>0</v>
      </c>
      <c r="R222" s="73">
        <f t="shared" si="50"/>
        <v>0</v>
      </c>
      <c r="S222" s="71">
        <f t="shared" si="45"/>
        <v>0</v>
      </c>
      <c r="T222" s="71">
        <f t="shared" si="46"/>
        <v>0</v>
      </c>
      <c r="U222" s="71">
        <f t="shared" si="51"/>
        <v>0.252</v>
      </c>
      <c r="V222" s="71">
        <f t="shared" si="47"/>
        <v>0.27200000000000002</v>
      </c>
      <c r="W222" s="71">
        <f t="shared" si="48"/>
        <v>1593.2070000000001</v>
      </c>
    </row>
    <row r="223" spans="1:23" hidden="1">
      <c r="A223" s="63">
        <f t="shared" si="52"/>
        <v>37109</v>
      </c>
      <c r="B223" s="65" t="str">
        <f>INDEX('Master Data'!$A$2:$B$8,MATCH(WEEKDAY('ARG Gas Firm'!A223,3),'Master Data'!$A$2:$A$8,0),2)</f>
        <v>M</v>
      </c>
      <c r="D223" s="73">
        <v>-16142173.017803174</v>
      </c>
      <c r="E223" s="73">
        <v>4317431.2955606487</v>
      </c>
      <c r="F223" s="73"/>
      <c r="G223" s="73">
        <v>251</v>
      </c>
      <c r="I223" s="73">
        <f t="shared" si="43"/>
        <v>251</v>
      </c>
      <c r="J223" s="73">
        <f t="shared" si="53"/>
        <v>-1</v>
      </c>
      <c r="K223" s="73">
        <f t="shared" si="54"/>
        <v>0</v>
      </c>
      <c r="L223" s="73">
        <f t="shared" si="55"/>
        <v>0</v>
      </c>
      <c r="M223" s="73">
        <f>SUM(J$188:J223)</f>
        <v>271</v>
      </c>
      <c r="N223" s="73">
        <f>SUM(J$6:J223)</f>
        <v>1593206</v>
      </c>
      <c r="P223" s="73">
        <f t="shared" si="44"/>
        <v>-16.142173017803174</v>
      </c>
      <c r="Q223" s="73">
        <f t="shared" si="49"/>
        <v>4.3174312955606489</v>
      </c>
      <c r="R223" s="73">
        <f t="shared" si="50"/>
        <v>0</v>
      </c>
      <c r="S223" s="71">
        <f t="shared" si="45"/>
        <v>-1E-3</v>
      </c>
      <c r="T223" s="71">
        <f t="shared" si="46"/>
        <v>0</v>
      </c>
      <c r="U223" s="71">
        <f t="shared" si="51"/>
        <v>0.251</v>
      </c>
      <c r="V223" s="71">
        <f t="shared" si="47"/>
        <v>0.27100000000000002</v>
      </c>
      <c r="W223" s="71">
        <f t="shared" si="48"/>
        <v>1593.2059999999999</v>
      </c>
    </row>
    <row r="224" spans="1:23" hidden="1">
      <c r="A224" s="63">
        <f t="shared" si="52"/>
        <v>37110</v>
      </c>
      <c r="B224" s="65" t="str">
        <f>INDEX('Master Data'!$A$2:$B$8,MATCH(WEEKDAY('ARG Gas Firm'!A224,3),'Master Data'!$A$2:$A$8,0),2)</f>
        <v>T</v>
      </c>
      <c r="D224" s="73">
        <v>-16141256.699874153</v>
      </c>
      <c r="E224" s="73">
        <v>4317303.3087727856</v>
      </c>
      <c r="F224" s="73"/>
      <c r="G224" s="73">
        <v>251</v>
      </c>
      <c r="I224" s="73">
        <f t="shared" si="43"/>
        <v>251</v>
      </c>
      <c r="J224" s="73">
        <f t="shared" si="53"/>
        <v>0</v>
      </c>
      <c r="K224" s="73">
        <f t="shared" si="54"/>
        <v>0</v>
      </c>
      <c r="L224" s="73">
        <f t="shared" si="55"/>
        <v>0</v>
      </c>
      <c r="M224" s="73">
        <f>SUM(J$188:J224)</f>
        <v>271</v>
      </c>
      <c r="N224" s="73">
        <f>SUM(J$6:J224)</f>
        <v>1593206</v>
      </c>
      <c r="P224" s="73">
        <f t="shared" si="44"/>
        <v>-16.141256699874152</v>
      </c>
      <c r="Q224" s="73">
        <f t="shared" si="49"/>
        <v>4.3173033087727859</v>
      </c>
      <c r="R224" s="73">
        <f t="shared" si="50"/>
        <v>0</v>
      </c>
      <c r="S224" s="71">
        <f t="shared" si="45"/>
        <v>0</v>
      </c>
      <c r="T224" s="71">
        <f t="shared" si="46"/>
        <v>0</v>
      </c>
      <c r="U224" s="71">
        <f t="shared" si="51"/>
        <v>0.251</v>
      </c>
      <c r="V224" s="71">
        <f t="shared" si="47"/>
        <v>0.27100000000000002</v>
      </c>
      <c r="W224" s="71">
        <f t="shared" si="48"/>
        <v>1593.2059999999999</v>
      </c>
    </row>
    <row r="225" spans="1:23" hidden="1">
      <c r="A225" s="63">
        <f t="shared" si="52"/>
        <v>37111</v>
      </c>
      <c r="B225" s="65" t="str">
        <f>INDEX('Master Data'!$A$2:$B$8,MATCH(WEEKDAY('ARG Gas Firm'!A225,3),'Master Data'!$A$2:$A$8,0),2)</f>
        <v>W</v>
      </c>
      <c r="D225" s="73">
        <v>-16214683.681450976</v>
      </c>
      <c r="E225" s="73">
        <v>4332506.1699715452</v>
      </c>
      <c r="F225" s="73"/>
      <c r="G225" s="73">
        <v>250</v>
      </c>
      <c r="I225" s="73">
        <f t="shared" si="43"/>
        <v>250</v>
      </c>
      <c r="J225" s="73">
        <f t="shared" si="53"/>
        <v>-1</v>
      </c>
      <c r="K225" s="73">
        <f t="shared" si="54"/>
        <v>0</v>
      </c>
      <c r="L225" s="73">
        <f t="shared" si="55"/>
        <v>0</v>
      </c>
      <c r="M225" s="73">
        <f>SUM(J$188:J225)</f>
        <v>270</v>
      </c>
      <c r="N225" s="73">
        <f>SUM(J$6:J225)</f>
        <v>1593205</v>
      </c>
      <c r="P225" s="73">
        <f t="shared" si="44"/>
        <v>-16.214683681450975</v>
      </c>
      <c r="Q225" s="73">
        <f t="shared" si="49"/>
        <v>4.3325061699715448</v>
      </c>
      <c r="R225" s="73">
        <f t="shared" si="50"/>
        <v>0</v>
      </c>
      <c r="S225" s="71">
        <f t="shared" si="45"/>
        <v>-1E-3</v>
      </c>
      <c r="T225" s="71">
        <f t="shared" si="46"/>
        <v>0</v>
      </c>
      <c r="U225" s="71">
        <f t="shared" si="51"/>
        <v>0.25</v>
      </c>
      <c r="V225" s="71">
        <f t="shared" si="47"/>
        <v>0.27</v>
      </c>
      <c r="W225" s="71">
        <f t="shared" si="48"/>
        <v>1593.2049999999999</v>
      </c>
    </row>
    <row r="226" spans="1:23" hidden="1">
      <c r="A226" s="63">
        <f t="shared" si="52"/>
        <v>37112</v>
      </c>
      <c r="B226" s="65" t="str">
        <f>INDEX('Master Data'!$A$2:$B$8,MATCH(WEEKDAY('ARG Gas Firm'!A226,3),'Master Data'!$A$2:$A$8,0),2)</f>
        <v>Th</v>
      </c>
      <c r="D226" s="73">
        <v>-16189055.314548483</v>
      </c>
      <c r="E226" s="73">
        <v>4328044.0599749787</v>
      </c>
      <c r="F226" s="73"/>
      <c r="G226" s="73">
        <v>250</v>
      </c>
      <c r="I226" s="73">
        <f t="shared" si="43"/>
        <v>250</v>
      </c>
      <c r="J226" s="73">
        <f t="shared" si="53"/>
        <v>0</v>
      </c>
      <c r="K226" s="73">
        <f t="shared" si="54"/>
        <v>0</v>
      </c>
      <c r="L226" s="73">
        <f t="shared" si="55"/>
        <v>0</v>
      </c>
      <c r="M226" s="73">
        <f>SUM(J$188:J226)</f>
        <v>270</v>
      </c>
      <c r="N226" s="73">
        <f>SUM(J$6:J226)</f>
        <v>1593205</v>
      </c>
      <c r="P226" s="73">
        <f t="shared" si="44"/>
        <v>-16.189055314548483</v>
      </c>
      <c r="Q226" s="73">
        <f t="shared" si="49"/>
        <v>4.328044059974979</v>
      </c>
      <c r="R226" s="73">
        <f t="shared" si="50"/>
        <v>0</v>
      </c>
      <c r="S226" s="71">
        <f t="shared" si="45"/>
        <v>0</v>
      </c>
      <c r="T226" s="71">
        <f t="shared" si="46"/>
        <v>0</v>
      </c>
      <c r="U226" s="71">
        <f t="shared" si="51"/>
        <v>0.25</v>
      </c>
      <c r="V226" s="71">
        <f t="shared" si="47"/>
        <v>0.27</v>
      </c>
      <c r="W226" s="71">
        <f t="shared" si="48"/>
        <v>1593.2049999999999</v>
      </c>
    </row>
    <row r="227" spans="1:23" hidden="1">
      <c r="A227" s="63">
        <f t="shared" si="52"/>
        <v>37113</v>
      </c>
      <c r="B227" s="65" t="str">
        <f>INDEX('Master Data'!$A$2:$B$8,MATCH(WEEKDAY('ARG Gas Firm'!A227,3),'Master Data'!$A$2:$A$8,0),2)</f>
        <v>F</v>
      </c>
      <c r="D227" s="73">
        <v>-16202253.676730769</v>
      </c>
      <c r="E227" s="73">
        <v>4329599.0348017998</v>
      </c>
      <c r="F227" s="73"/>
      <c r="G227" s="73">
        <v>250</v>
      </c>
      <c r="I227" s="73">
        <f t="shared" si="43"/>
        <v>250</v>
      </c>
      <c r="J227" s="73">
        <f t="shared" si="53"/>
        <v>0</v>
      </c>
      <c r="K227" s="73">
        <f t="shared" si="54"/>
        <v>0</v>
      </c>
      <c r="L227" s="73">
        <f t="shared" si="55"/>
        <v>0</v>
      </c>
      <c r="M227" s="73">
        <f>SUM(J$188:J227)</f>
        <v>270</v>
      </c>
      <c r="N227" s="73">
        <f>SUM(J$6:J227)</f>
        <v>1593205</v>
      </c>
      <c r="P227" s="73">
        <f t="shared" si="44"/>
        <v>-16.20225367673077</v>
      </c>
      <c r="Q227" s="73">
        <f t="shared" si="49"/>
        <v>4.3295990348017996</v>
      </c>
      <c r="R227" s="73">
        <f t="shared" si="50"/>
        <v>0</v>
      </c>
      <c r="S227" s="71">
        <f t="shared" si="45"/>
        <v>0</v>
      </c>
      <c r="T227" s="71">
        <f t="shared" si="46"/>
        <v>0</v>
      </c>
      <c r="U227" s="71">
        <f t="shared" si="51"/>
        <v>0.25</v>
      </c>
      <c r="V227" s="71">
        <f t="shared" si="47"/>
        <v>0.27</v>
      </c>
      <c r="W227" s="71">
        <f t="shared" si="48"/>
        <v>1593.2049999999999</v>
      </c>
    </row>
    <row r="228" spans="1:23" hidden="1">
      <c r="A228" s="63">
        <f t="shared" si="52"/>
        <v>37114</v>
      </c>
      <c r="B228" s="65" t="str">
        <f>INDEX('Master Data'!$A$2:$B$8,MATCH(WEEKDAY('ARG Gas Firm'!A228,3),'Master Data'!$A$2:$A$8,0),2)</f>
        <v>Sa</v>
      </c>
      <c r="D228" s="73"/>
      <c r="E228" s="73"/>
      <c r="F228" s="73"/>
      <c r="G228" s="73"/>
      <c r="I228" s="73">
        <f t="shared" si="43"/>
        <v>250</v>
      </c>
      <c r="J228" s="73">
        <f t="shared" si="53"/>
        <v>0</v>
      </c>
      <c r="K228" s="73">
        <f t="shared" si="54"/>
        <v>0</v>
      </c>
      <c r="L228" s="73">
        <f t="shared" si="55"/>
        <v>0</v>
      </c>
      <c r="M228" s="73">
        <f>SUM(J$188:J228)</f>
        <v>270</v>
      </c>
      <c r="N228" s="73">
        <f>SUM(J$6:J228)</f>
        <v>1593205</v>
      </c>
      <c r="P228" s="73">
        <f t="shared" si="44"/>
        <v>0</v>
      </c>
      <c r="Q228" s="73">
        <f t="shared" si="49"/>
        <v>0</v>
      </c>
      <c r="R228" s="73">
        <f t="shared" si="50"/>
        <v>0</v>
      </c>
      <c r="S228" s="71">
        <f t="shared" si="45"/>
        <v>0</v>
      </c>
      <c r="T228" s="71">
        <f t="shared" si="46"/>
        <v>0</v>
      </c>
      <c r="U228" s="71">
        <f t="shared" si="51"/>
        <v>0.25</v>
      </c>
      <c r="V228" s="71">
        <f t="shared" si="47"/>
        <v>0.27</v>
      </c>
      <c r="W228" s="71">
        <f t="shared" si="48"/>
        <v>1593.2049999999999</v>
      </c>
    </row>
    <row r="229" spans="1:23" hidden="1">
      <c r="A229" s="63">
        <f t="shared" si="52"/>
        <v>37115</v>
      </c>
      <c r="B229" s="65" t="str">
        <f>INDEX('Master Data'!$A$2:$B$8,MATCH(WEEKDAY('ARG Gas Firm'!A229,3),'Master Data'!$A$2:$A$8,0),2)</f>
        <v>Su</v>
      </c>
      <c r="D229" s="73"/>
      <c r="E229" s="73"/>
      <c r="F229" s="73"/>
      <c r="G229" s="73"/>
      <c r="I229" s="73">
        <f t="shared" si="43"/>
        <v>250</v>
      </c>
      <c r="J229" s="73">
        <f t="shared" si="53"/>
        <v>0</v>
      </c>
      <c r="K229" s="73">
        <f t="shared" si="54"/>
        <v>0</v>
      </c>
      <c r="L229" s="73">
        <f t="shared" si="55"/>
        <v>0</v>
      </c>
      <c r="M229" s="73">
        <f>SUM(J$188:J229)</f>
        <v>270</v>
      </c>
      <c r="N229" s="73">
        <f>SUM(J$6:J229)</f>
        <v>1593205</v>
      </c>
      <c r="P229" s="73">
        <f t="shared" si="44"/>
        <v>0</v>
      </c>
      <c r="Q229" s="73">
        <f t="shared" si="49"/>
        <v>0</v>
      </c>
      <c r="R229" s="73">
        <f t="shared" si="50"/>
        <v>0</v>
      </c>
      <c r="S229" s="71">
        <f t="shared" si="45"/>
        <v>0</v>
      </c>
      <c r="T229" s="71">
        <f t="shared" si="46"/>
        <v>0</v>
      </c>
      <c r="U229" s="71">
        <f t="shared" si="51"/>
        <v>0.25</v>
      </c>
      <c r="V229" s="71">
        <f t="shared" si="47"/>
        <v>0.27</v>
      </c>
      <c r="W229" s="71">
        <f t="shared" si="48"/>
        <v>1593.2049999999999</v>
      </c>
    </row>
    <row r="230" spans="1:23" hidden="1">
      <c r="A230" s="63">
        <f t="shared" si="52"/>
        <v>37116</v>
      </c>
      <c r="B230" s="65" t="str">
        <f>INDEX('Master Data'!$A$2:$B$8,MATCH(WEEKDAY('ARG Gas Firm'!A230,3),'Master Data'!$A$2:$A$8,0),2)</f>
        <v>M</v>
      </c>
      <c r="D230" s="73">
        <v>-16272786.418968642</v>
      </c>
      <c r="E230" s="73">
        <v>4347899.6412609844</v>
      </c>
      <c r="F230" s="73"/>
      <c r="G230" s="73">
        <v>244</v>
      </c>
      <c r="I230" s="73">
        <f t="shared" ref="I230:I293" si="56">IF(MONTH($A230)=MONTH($A229),IF(G230=0,I229,G230),G230)</f>
        <v>244</v>
      </c>
      <c r="J230" s="73">
        <f t="shared" si="53"/>
        <v>-6</v>
      </c>
      <c r="K230" s="73">
        <f t="shared" si="54"/>
        <v>0</v>
      </c>
      <c r="L230" s="73">
        <f t="shared" si="55"/>
        <v>0</v>
      </c>
      <c r="M230" s="73">
        <f>SUM(J$188:J230)</f>
        <v>264</v>
      </c>
      <c r="N230" s="73">
        <f>SUM(J$6:J230)</f>
        <v>1593199</v>
      </c>
      <c r="P230" s="73">
        <f t="shared" si="44"/>
        <v>-16.272786418968643</v>
      </c>
      <c r="Q230" s="73">
        <f t="shared" si="49"/>
        <v>4.3478996412609847</v>
      </c>
      <c r="R230" s="73">
        <f t="shared" si="50"/>
        <v>0</v>
      </c>
      <c r="S230" s="71">
        <f t="shared" si="45"/>
        <v>-6.0000000000000001E-3</v>
      </c>
      <c r="T230" s="71">
        <f t="shared" si="46"/>
        <v>0</v>
      </c>
      <c r="U230" s="71">
        <f t="shared" si="51"/>
        <v>0.24399999999999999</v>
      </c>
      <c r="V230" s="71">
        <f t="shared" si="47"/>
        <v>0.26400000000000001</v>
      </c>
      <c r="W230" s="71">
        <f t="shared" si="48"/>
        <v>1593.1990000000001</v>
      </c>
    </row>
    <row r="231" spans="1:23" hidden="1">
      <c r="A231" s="63">
        <f t="shared" si="52"/>
        <v>37117</v>
      </c>
      <c r="B231" s="65" t="str">
        <f>INDEX('Master Data'!$A$2:$B$8,MATCH(WEEKDAY('ARG Gas Firm'!A231,3),'Master Data'!$A$2:$A$8,0),2)</f>
        <v>T</v>
      </c>
      <c r="D231" s="73">
        <v>-16256185.753342707</v>
      </c>
      <c r="E231" s="73">
        <v>4342291.5012234151</v>
      </c>
      <c r="F231" s="73"/>
      <c r="G231" s="73">
        <v>245</v>
      </c>
      <c r="I231" s="73">
        <f t="shared" si="56"/>
        <v>245</v>
      </c>
      <c r="J231" s="73">
        <f t="shared" si="53"/>
        <v>1</v>
      </c>
      <c r="K231" s="73">
        <f t="shared" si="54"/>
        <v>0</v>
      </c>
      <c r="L231" s="73">
        <f t="shared" si="55"/>
        <v>0</v>
      </c>
      <c r="M231" s="73">
        <f>SUM(J$188:J231)</f>
        <v>265</v>
      </c>
      <c r="N231" s="73">
        <f>SUM(J$6:J231)</f>
        <v>1593200</v>
      </c>
      <c r="P231" s="73">
        <f t="shared" si="44"/>
        <v>-16.256185753342706</v>
      </c>
      <c r="Q231" s="73">
        <f t="shared" si="49"/>
        <v>4.3422915012234151</v>
      </c>
      <c r="R231" s="73">
        <f t="shared" si="50"/>
        <v>0</v>
      </c>
      <c r="S231" s="71">
        <f t="shared" si="45"/>
        <v>1E-3</v>
      </c>
      <c r="T231" s="71">
        <f t="shared" si="46"/>
        <v>0</v>
      </c>
      <c r="U231" s="71">
        <f t="shared" si="51"/>
        <v>0.245</v>
      </c>
      <c r="V231" s="71">
        <f t="shared" si="47"/>
        <v>0.26500000000000001</v>
      </c>
      <c r="W231" s="71">
        <f t="shared" si="48"/>
        <v>1593.2</v>
      </c>
    </row>
    <row r="232" spans="1:23" hidden="1">
      <c r="A232" s="63">
        <f t="shared" si="52"/>
        <v>37118</v>
      </c>
      <c r="B232" s="65" t="str">
        <f>INDEX('Master Data'!$A$2:$B$8,MATCH(WEEKDAY('ARG Gas Firm'!A232,3),'Master Data'!$A$2:$A$8,0),2)</f>
        <v>W</v>
      </c>
      <c r="D232" s="73">
        <v>-16222764.161675202</v>
      </c>
      <c r="E232" s="73">
        <v>4333550.3005059734</v>
      </c>
      <c r="F232" s="73"/>
      <c r="G232" s="73">
        <v>246</v>
      </c>
      <c r="I232" s="73">
        <f t="shared" si="56"/>
        <v>246</v>
      </c>
      <c r="J232" s="73">
        <f t="shared" si="53"/>
        <v>1</v>
      </c>
      <c r="K232" s="73">
        <f t="shared" si="54"/>
        <v>0</v>
      </c>
      <c r="L232" s="73">
        <f t="shared" si="55"/>
        <v>0</v>
      </c>
      <c r="M232" s="73">
        <f>SUM(J$188:J232)</f>
        <v>266</v>
      </c>
      <c r="N232" s="73">
        <f>SUM(J$6:J232)</f>
        <v>1593201</v>
      </c>
      <c r="P232" s="73">
        <f t="shared" si="44"/>
        <v>-16.222764161675201</v>
      </c>
      <c r="Q232" s="73">
        <f t="shared" si="49"/>
        <v>4.3335503005059737</v>
      </c>
      <c r="R232" s="73">
        <f t="shared" si="50"/>
        <v>0</v>
      </c>
      <c r="S232" s="71">
        <f t="shared" si="45"/>
        <v>1E-3</v>
      </c>
      <c r="T232" s="71">
        <f t="shared" si="46"/>
        <v>0</v>
      </c>
      <c r="U232" s="71">
        <f t="shared" si="51"/>
        <v>0.246</v>
      </c>
      <c r="V232" s="71">
        <f t="shared" si="47"/>
        <v>0.26600000000000001</v>
      </c>
      <c r="W232" s="71">
        <f t="shared" si="48"/>
        <v>1593.201</v>
      </c>
    </row>
    <row r="233" spans="1:23" hidden="1">
      <c r="A233" s="63">
        <f t="shared" si="52"/>
        <v>37119</v>
      </c>
      <c r="B233" s="65" t="str">
        <f>INDEX('Master Data'!$A$2:$B$8,MATCH(WEEKDAY('ARG Gas Firm'!A233,3),'Master Data'!$A$2:$A$8,0),2)</f>
        <v>Th</v>
      </c>
      <c r="D233" s="73">
        <v>-16248699.327070486</v>
      </c>
      <c r="E233" s="73">
        <v>4341264.7695995392</v>
      </c>
      <c r="F233" s="73"/>
      <c r="G233" s="73">
        <v>245</v>
      </c>
      <c r="I233" s="73">
        <f t="shared" si="56"/>
        <v>245</v>
      </c>
      <c r="J233" s="73">
        <f t="shared" si="53"/>
        <v>-1</v>
      </c>
      <c r="K233" s="73">
        <f t="shared" si="54"/>
        <v>0</v>
      </c>
      <c r="L233" s="73">
        <f t="shared" si="55"/>
        <v>0</v>
      </c>
      <c r="M233" s="73">
        <f>SUM(J$188:J233)</f>
        <v>265</v>
      </c>
      <c r="N233" s="73">
        <f>SUM(J$6:J233)</f>
        <v>1593200</v>
      </c>
      <c r="P233" s="73">
        <f t="shared" si="44"/>
        <v>-16.248699327070486</v>
      </c>
      <c r="Q233" s="73">
        <f t="shared" si="49"/>
        <v>4.3412647695995394</v>
      </c>
      <c r="R233" s="73">
        <f t="shared" si="50"/>
        <v>0</v>
      </c>
      <c r="S233" s="71">
        <f t="shared" si="45"/>
        <v>-1E-3</v>
      </c>
      <c r="T233" s="71">
        <f t="shared" si="46"/>
        <v>0</v>
      </c>
      <c r="U233" s="71">
        <f t="shared" si="51"/>
        <v>0.245</v>
      </c>
      <c r="V233" s="71">
        <f t="shared" si="47"/>
        <v>0.26500000000000001</v>
      </c>
      <c r="W233" s="71">
        <f t="shared" si="48"/>
        <v>1593.2</v>
      </c>
    </row>
    <row r="234" spans="1:23" hidden="1">
      <c r="A234" s="63">
        <f t="shared" si="52"/>
        <v>37120</v>
      </c>
      <c r="B234" s="65" t="str">
        <f>INDEX('Master Data'!$A$2:$B$8,MATCH(WEEKDAY('ARG Gas Firm'!A234,3),'Master Data'!$A$2:$A$8,0),2)</f>
        <v>F</v>
      </c>
      <c r="D234" s="73">
        <v>-16308379.750918021</v>
      </c>
      <c r="E234" s="73">
        <v>4352200.0272915494</v>
      </c>
      <c r="F234" s="73"/>
      <c r="G234" s="73">
        <v>243</v>
      </c>
      <c r="I234" s="73">
        <f t="shared" si="56"/>
        <v>243</v>
      </c>
      <c r="J234" s="73">
        <f t="shared" si="53"/>
        <v>-2</v>
      </c>
      <c r="K234" s="73">
        <f t="shared" si="54"/>
        <v>0</v>
      </c>
      <c r="L234" s="73">
        <f t="shared" si="55"/>
        <v>0</v>
      </c>
      <c r="M234" s="73">
        <f>SUM(J$188:J234)</f>
        <v>263</v>
      </c>
      <c r="N234" s="73">
        <f>SUM(J$6:J234)</f>
        <v>1593198</v>
      </c>
      <c r="P234" s="73">
        <f t="shared" si="44"/>
        <v>-16.308379750918022</v>
      </c>
      <c r="Q234" s="73">
        <f t="shared" si="49"/>
        <v>4.3522000272915493</v>
      </c>
      <c r="R234" s="73">
        <f t="shared" si="50"/>
        <v>0</v>
      </c>
      <c r="S234" s="71">
        <f t="shared" si="45"/>
        <v>-2E-3</v>
      </c>
      <c r="T234" s="71">
        <f t="shared" si="46"/>
        <v>0</v>
      </c>
      <c r="U234" s="71">
        <f t="shared" si="51"/>
        <v>0.24299999999999999</v>
      </c>
      <c r="V234" s="71">
        <f t="shared" si="47"/>
        <v>0.26300000000000001</v>
      </c>
      <c r="W234" s="71">
        <f t="shared" si="48"/>
        <v>1593.1980000000001</v>
      </c>
    </row>
    <row r="235" spans="1:23" hidden="1">
      <c r="A235" s="63">
        <f t="shared" si="52"/>
        <v>37121</v>
      </c>
      <c r="B235" s="65" t="str">
        <f>INDEX('Master Data'!$A$2:$B$8,MATCH(WEEKDAY('ARG Gas Firm'!A235,3),'Master Data'!$A$2:$A$8,0),2)</f>
        <v>Sa</v>
      </c>
      <c r="D235" s="73"/>
      <c r="E235" s="73"/>
      <c r="F235" s="73"/>
      <c r="G235" s="73"/>
      <c r="I235" s="73">
        <f t="shared" si="56"/>
        <v>243</v>
      </c>
      <c r="J235" s="73">
        <f t="shared" si="53"/>
        <v>0</v>
      </c>
      <c r="K235" s="73">
        <f t="shared" si="54"/>
        <v>0</v>
      </c>
      <c r="L235" s="73">
        <f t="shared" si="55"/>
        <v>0</v>
      </c>
      <c r="M235" s="73">
        <f>SUM(J$188:J235)</f>
        <v>263</v>
      </c>
      <c r="N235" s="73">
        <f>SUM(J$6:J235)</f>
        <v>1593198</v>
      </c>
      <c r="P235" s="73">
        <f t="shared" si="44"/>
        <v>0</v>
      </c>
      <c r="Q235" s="73">
        <f t="shared" si="49"/>
        <v>0</v>
      </c>
      <c r="R235" s="73">
        <f t="shared" si="50"/>
        <v>0</v>
      </c>
      <c r="S235" s="71">
        <f t="shared" si="45"/>
        <v>0</v>
      </c>
      <c r="T235" s="71">
        <f t="shared" si="46"/>
        <v>0</v>
      </c>
      <c r="U235" s="71">
        <f t="shared" si="51"/>
        <v>0.24299999999999999</v>
      </c>
      <c r="V235" s="71">
        <f t="shared" si="47"/>
        <v>0.26300000000000001</v>
      </c>
      <c r="W235" s="71">
        <f t="shared" si="48"/>
        <v>1593.1980000000001</v>
      </c>
    </row>
    <row r="236" spans="1:23" hidden="1">
      <c r="A236" s="63">
        <f t="shared" si="52"/>
        <v>37122</v>
      </c>
      <c r="B236" s="65" t="str">
        <f>INDEX('Master Data'!$A$2:$B$8,MATCH(WEEKDAY('ARG Gas Firm'!A236,3),'Master Data'!$A$2:$A$8,0),2)</f>
        <v>Su</v>
      </c>
      <c r="D236" s="73"/>
      <c r="E236" s="73"/>
      <c r="F236" s="73"/>
      <c r="G236" s="73"/>
      <c r="I236" s="73">
        <f t="shared" si="56"/>
        <v>243</v>
      </c>
      <c r="J236" s="73">
        <f t="shared" si="53"/>
        <v>0</v>
      </c>
      <c r="K236" s="73">
        <f t="shared" si="54"/>
        <v>0</v>
      </c>
      <c r="L236" s="73">
        <f t="shared" si="55"/>
        <v>0</v>
      </c>
      <c r="M236" s="73">
        <f>SUM(J$188:J236)</f>
        <v>263</v>
      </c>
      <c r="N236" s="73">
        <f>SUM(J$6:J236)</f>
        <v>1593198</v>
      </c>
      <c r="P236" s="73">
        <f t="shared" si="44"/>
        <v>0</v>
      </c>
      <c r="Q236" s="73">
        <f t="shared" si="49"/>
        <v>0</v>
      </c>
      <c r="R236" s="73">
        <f t="shared" si="50"/>
        <v>0</v>
      </c>
      <c r="S236" s="71">
        <f t="shared" si="45"/>
        <v>0</v>
      </c>
      <c r="T236" s="71">
        <f t="shared" si="46"/>
        <v>0</v>
      </c>
      <c r="U236" s="71">
        <f t="shared" si="51"/>
        <v>0.24299999999999999</v>
      </c>
      <c r="V236" s="71">
        <f t="shared" si="47"/>
        <v>0.26300000000000001</v>
      </c>
      <c r="W236" s="71">
        <f t="shared" si="48"/>
        <v>1593.1980000000001</v>
      </c>
    </row>
    <row r="237" spans="1:23" hidden="1">
      <c r="A237" s="63">
        <f t="shared" si="52"/>
        <v>37123</v>
      </c>
      <c r="B237" s="65" t="str">
        <f>INDEX('Master Data'!$A$2:$B$8,MATCH(WEEKDAY('ARG Gas Firm'!A237,3),'Master Data'!$A$2:$A$8,0),2)</f>
        <v>M</v>
      </c>
      <c r="D237" s="73">
        <v>-16273194.178991232</v>
      </c>
      <c r="E237" s="73">
        <v>4345341.3867354589</v>
      </c>
      <c r="F237" s="73"/>
      <c r="G237" s="73">
        <v>245</v>
      </c>
      <c r="I237" s="73">
        <f t="shared" si="56"/>
        <v>245</v>
      </c>
      <c r="J237" s="73">
        <f t="shared" si="53"/>
        <v>2</v>
      </c>
      <c r="K237" s="73">
        <f t="shared" si="54"/>
        <v>0</v>
      </c>
      <c r="L237" s="73">
        <f t="shared" si="55"/>
        <v>0</v>
      </c>
      <c r="M237" s="73">
        <f>SUM(J$188:J237)</f>
        <v>265</v>
      </c>
      <c r="N237" s="73">
        <f>SUM(J$6:J237)</f>
        <v>1593200</v>
      </c>
      <c r="P237" s="73">
        <f t="shared" si="44"/>
        <v>-16.273194178991233</v>
      </c>
      <c r="Q237" s="73">
        <f t="shared" si="49"/>
        <v>4.3453413867354591</v>
      </c>
      <c r="R237" s="73">
        <f t="shared" si="50"/>
        <v>0</v>
      </c>
      <c r="S237" s="71">
        <f t="shared" si="45"/>
        <v>2E-3</v>
      </c>
      <c r="T237" s="71">
        <f t="shared" si="46"/>
        <v>0</v>
      </c>
      <c r="U237" s="71">
        <f t="shared" si="51"/>
        <v>0.245</v>
      </c>
      <c r="V237" s="71">
        <f t="shared" si="47"/>
        <v>0.26500000000000001</v>
      </c>
      <c r="W237" s="71">
        <f t="shared" si="48"/>
        <v>1593.2</v>
      </c>
    </row>
    <row r="238" spans="1:23" hidden="1">
      <c r="A238" s="63">
        <f t="shared" si="52"/>
        <v>37124</v>
      </c>
      <c r="B238" s="65" t="str">
        <f>INDEX('Master Data'!$A$2:$B$8,MATCH(WEEKDAY('ARG Gas Firm'!A238,3),'Master Data'!$A$2:$A$8,0),2)</f>
        <v>T</v>
      </c>
      <c r="D238" s="73">
        <v>-16309441.002428377</v>
      </c>
      <c r="E238" s="73">
        <v>4352643.9017725661</v>
      </c>
      <c r="F238" s="73"/>
      <c r="G238" s="73">
        <v>244</v>
      </c>
      <c r="I238" s="73">
        <f t="shared" si="56"/>
        <v>244</v>
      </c>
      <c r="J238" s="73">
        <f t="shared" si="53"/>
        <v>-1</v>
      </c>
      <c r="K238" s="73">
        <f t="shared" si="54"/>
        <v>0</v>
      </c>
      <c r="L238" s="73">
        <f t="shared" si="55"/>
        <v>0</v>
      </c>
      <c r="M238" s="73">
        <f>SUM(J$188:J238)</f>
        <v>264</v>
      </c>
      <c r="N238" s="73">
        <f>SUM(J$6:J238)</f>
        <v>1593199</v>
      </c>
      <c r="P238" s="73">
        <f t="shared" si="44"/>
        <v>-16.309441002428375</v>
      </c>
      <c r="Q238" s="73">
        <f t="shared" si="49"/>
        <v>4.3526439017725664</v>
      </c>
      <c r="R238" s="73">
        <f t="shared" si="50"/>
        <v>0</v>
      </c>
      <c r="S238" s="71">
        <f t="shared" si="45"/>
        <v>-1E-3</v>
      </c>
      <c r="T238" s="71">
        <f t="shared" si="46"/>
        <v>0</v>
      </c>
      <c r="U238" s="71">
        <f t="shared" si="51"/>
        <v>0.24399999999999999</v>
      </c>
      <c r="V238" s="71">
        <f t="shared" si="47"/>
        <v>0.26400000000000001</v>
      </c>
      <c r="W238" s="71">
        <f t="shared" si="48"/>
        <v>1593.1990000000001</v>
      </c>
    </row>
    <row r="239" spans="1:23" hidden="1">
      <c r="A239" s="63">
        <f t="shared" si="52"/>
        <v>37125</v>
      </c>
      <c r="B239" s="65" t="str">
        <f>INDEX('Master Data'!$A$2:$B$8,MATCH(WEEKDAY('ARG Gas Firm'!A239,3),'Master Data'!$A$2:$A$8,0),2)</f>
        <v>W</v>
      </c>
      <c r="D239" s="73">
        <v>-16293085.725560317</v>
      </c>
      <c r="E239" s="73">
        <v>4350013.8766805809</v>
      </c>
      <c r="F239" s="73"/>
      <c r="G239" s="73">
        <v>245</v>
      </c>
      <c r="I239" s="73">
        <f t="shared" si="56"/>
        <v>245</v>
      </c>
      <c r="J239" s="73">
        <f t="shared" si="53"/>
        <v>1</v>
      </c>
      <c r="K239" s="73">
        <f t="shared" si="54"/>
        <v>0</v>
      </c>
      <c r="L239" s="73">
        <f t="shared" si="55"/>
        <v>0</v>
      </c>
      <c r="M239" s="73">
        <f>SUM(J$188:J239)</f>
        <v>265</v>
      </c>
      <c r="N239" s="73">
        <f>SUM(J$6:J239)</f>
        <v>1593200</v>
      </c>
      <c r="P239" s="73">
        <f t="shared" si="44"/>
        <v>-16.293085725560317</v>
      </c>
      <c r="Q239" s="73">
        <f t="shared" si="49"/>
        <v>4.3500138766805811</v>
      </c>
      <c r="R239" s="73">
        <f t="shared" si="50"/>
        <v>0</v>
      </c>
      <c r="S239" s="71">
        <f t="shared" si="45"/>
        <v>1E-3</v>
      </c>
      <c r="T239" s="71">
        <f t="shared" si="46"/>
        <v>0</v>
      </c>
      <c r="U239" s="71">
        <f t="shared" si="51"/>
        <v>0.245</v>
      </c>
      <c r="V239" s="71">
        <f t="shared" si="47"/>
        <v>0.26500000000000001</v>
      </c>
      <c r="W239" s="71">
        <f t="shared" si="48"/>
        <v>1593.2</v>
      </c>
    </row>
    <row r="240" spans="1:23" hidden="1">
      <c r="A240" s="63">
        <f t="shared" si="52"/>
        <v>37126</v>
      </c>
      <c r="B240" s="65" t="str">
        <f>INDEX('Master Data'!$A$2:$B$8,MATCH(WEEKDAY('ARG Gas Firm'!A240,3),'Master Data'!$A$2:$A$8,0),2)</f>
        <v>Th</v>
      </c>
      <c r="D240" s="73">
        <v>-16302112.095942983</v>
      </c>
      <c r="E240" s="73">
        <v>4350682.035676457</v>
      </c>
      <c r="F240" s="73"/>
      <c r="G240" s="73">
        <v>245</v>
      </c>
      <c r="I240" s="73">
        <f t="shared" si="56"/>
        <v>245</v>
      </c>
      <c r="J240" s="73">
        <f t="shared" si="53"/>
        <v>0</v>
      </c>
      <c r="K240" s="73">
        <f t="shared" si="54"/>
        <v>0</v>
      </c>
      <c r="L240" s="73">
        <f t="shared" si="55"/>
        <v>0</v>
      </c>
      <c r="M240" s="73">
        <f>SUM(J$188:J240)</f>
        <v>265</v>
      </c>
      <c r="N240" s="73">
        <f>SUM(J$6:J240)</f>
        <v>1593200</v>
      </c>
      <c r="P240" s="73">
        <f t="shared" si="44"/>
        <v>-16.302112095942984</v>
      </c>
      <c r="Q240" s="73">
        <f t="shared" si="49"/>
        <v>4.3506820356764573</v>
      </c>
      <c r="R240" s="73">
        <f t="shared" si="50"/>
        <v>0</v>
      </c>
      <c r="S240" s="71">
        <f t="shared" si="45"/>
        <v>0</v>
      </c>
      <c r="T240" s="71">
        <f t="shared" si="46"/>
        <v>0</v>
      </c>
      <c r="U240" s="71">
        <f t="shared" si="51"/>
        <v>0.245</v>
      </c>
      <c r="V240" s="71">
        <f t="shared" si="47"/>
        <v>0.26500000000000001</v>
      </c>
      <c r="W240" s="71">
        <f t="shared" si="48"/>
        <v>1593.2</v>
      </c>
    </row>
    <row r="241" spans="1:23" hidden="1">
      <c r="A241" s="63">
        <f t="shared" si="52"/>
        <v>37127</v>
      </c>
      <c r="B241" s="65" t="str">
        <f>INDEX('Master Data'!$A$2:$B$8,MATCH(WEEKDAY('ARG Gas Firm'!A241,3),'Master Data'!$A$2:$A$8,0),2)</f>
        <v>F</v>
      </c>
      <c r="D241" s="73">
        <v>-16276254.75883792</v>
      </c>
      <c r="E241" s="73">
        <v>4346085.630639608</v>
      </c>
      <c r="F241" s="73"/>
      <c r="G241" s="73">
        <v>245</v>
      </c>
      <c r="I241" s="73">
        <f t="shared" si="56"/>
        <v>245</v>
      </c>
      <c r="J241" s="73">
        <f t="shared" si="53"/>
        <v>0</v>
      </c>
      <c r="K241" s="73">
        <f t="shared" si="54"/>
        <v>0</v>
      </c>
      <c r="L241" s="73">
        <f t="shared" si="55"/>
        <v>0</v>
      </c>
      <c r="M241" s="73">
        <f>SUM(J$188:J241)</f>
        <v>265</v>
      </c>
      <c r="N241" s="73">
        <f>SUM(J$6:J241)</f>
        <v>1593200</v>
      </c>
      <c r="P241" s="73">
        <f t="shared" si="44"/>
        <v>-16.276254758837919</v>
      </c>
      <c r="Q241" s="73">
        <f t="shared" si="49"/>
        <v>4.3460856306396076</v>
      </c>
      <c r="R241" s="73">
        <f t="shared" si="50"/>
        <v>0</v>
      </c>
      <c r="S241" s="71">
        <f t="shared" si="45"/>
        <v>0</v>
      </c>
      <c r="T241" s="71">
        <f t="shared" si="46"/>
        <v>0</v>
      </c>
      <c r="U241" s="71">
        <f t="shared" si="51"/>
        <v>0.245</v>
      </c>
      <c r="V241" s="71">
        <f t="shared" si="47"/>
        <v>0.26500000000000001</v>
      </c>
      <c r="W241" s="71">
        <f t="shared" si="48"/>
        <v>1593.2</v>
      </c>
    </row>
    <row r="242" spans="1:23" hidden="1">
      <c r="A242" s="63">
        <f t="shared" si="52"/>
        <v>37128</v>
      </c>
      <c r="B242" s="65" t="str">
        <f>INDEX('Master Data'!$A$2:$B$8,MATCH(WEEKDAY('ARG Gas Firm'!A242,3),'Master Data'!$A$2:$A$8,0),2)</f>
        <v>Sa</v>
      </c>
      <c r="D242" s="73"/>
      <c r="E242" s="73"/>
      <c r="F242" s="73"/>
      <c r="G242" s="73"/>
      <c r="I242" s="73">
        <f t="shared" si="56"/>
        <v>245</v>
      </c>
      <c r="J242" s="73">
        <f t="shared" si="53"/>
        <v>0</v>
      </c>
      <c r="K242" s="73">
        <f t="shared" si="54"/>
        <v>0</v>
      </c>
      <c r="L242" s="73">
        <f t="shared" si="55"/>
        <v>0</v>
      </c>
      <c r="M242" s="73">
        <f>SUM(J$188:J242)</f>
        <v>265</v>
      </c>
      <c r="N242" s="73">
        <f>SUM(J$6:J242)</f>
        <v>1593200</v>
      </c>
      <c r="P242" s="73">
        <f t="shared" si="44"/>
        <v>0</v>
      </c>
      <c r="Q242" s="73">
        <f t="shared" si="49"/>
        <v>0</v>
      </c>
      <c r="R242" s="73">
        <f t="shared" si="50"/>
        <v>0</v>
      </c>
      <c r="S242" s="71">
        <f t="shared" si="45"/>
        <v>0</v>
      </c>
      <c r="T242" s="71">
        <f t="shared" si="46"/>
        <v>0</v>
      </c>
      <c r="U242" s="71">
        <f t="shared" si="51"/>
        <v>0.245</v>
      </c>
      <c r="V242" s="71">
        <f t="shared" si="47"/>
        <v>0.26500000000000001</v>
      </c>
      <c r="W242" s="71">
        <f t="shared" si="48"/>
        <v>1593.2</v>
      </c>
    </row>
    <row r="243" spans="1:23" hidden="1">
      <c r="A243" s="63">
        <f t="shared" si="52"/>
        <v>37129</v>
      </c>
      <c r="B243" s="65" t="str">
        <f>INDEX('Master Data'!$A$2:$B$8,MATCH(WEEKDAY('ARG Gas Firm'!A243,3),'Master Data'!$A$2:$A$8,0),2)</f>
        <v>Su</v>
      </c>
      <c r="D243" s="73"/>
      <c r="E243" s="73"/>
      <c r="F243" s="73"/>
      <c r="G243" s="73"/>
      <c r="I243" s="73">
        <f t="shared" si="56"/>
        <v>245</v>
      </c>
      <c r="J243" s="73">
        <f t="shared" si="53"/>
        <v>0</v>
      </c>
      <c r="K243" s="73">
        <f t="shared" si="54"/>
        <v>0</v>
      </c>
      <c r="L243" s="73">
        <f t="shared" si="55"/>
        <v>0</v>
      </c>
      <c r="M243" s="73">
        <f>SUM(J$188:J243)</f>
        <v>265</v>
      </c>
      <c r="N243" s="73">
        <f>SUM(J$6:J243)</f>
        <v>1593200</v>
      </c>
      <c r="P243" s="73">
        <f t="shared" si="44"/>
        <v>0</v>
      </c>
      <c r="Q243" s="73">
        <f t="shared" si="49"/>
        <v>0</v>
      </c>
      <c r="R243" s="73">
        <f t="shared" si="50"/>
        <v>0</v>
      </c>
      <c r="S243" s="71">
        <f t="shared" si="45"/>
        <v>0</v>
      </c>
      <c r="T243" s="71">
        <f t="shared" si="46"/>
        <v>0</v>
      </c>
      <c r="U243" s="71">
        <f t="shared" si="51"/>
        <v>0.245</v>
      </c>
      <c r="V243" s="71">
        <f t="shared" si="47"/>
        <v>0.26500000000000001</v>
      </c>
      <c r="W243" s="71">
        <f t="shared" si="48"/>
        <v>1593.2</v>
      </c>
    </row>
    <row r="244" spans="1:23" hidden="1">
      <c r="A244" s="63">
        <f t="shared" si="52"/>
        <v>37130</v>
      </c>
      <c r="B244" s="65" t="str">
        <f>INDEX('Master Data'!$A$2:$B$8,MATCH(WEEKDAY('ARG Gas Firm'!A244,3),'Master Data'!$A$2:$A$8,0),2)</f>
        <v>M</v>
      </c>
      <c r="D244" s="73">
        <v>-16284481.946878361</v>
      </c>
      <c r="E244" s="73">
        <v>4347589.1130781705</v>
      </c>
      <c r="F244" s="73"/>
      <c r="G244" s="73">
        <v>245</v>
      </c>
      <c r="I244" s="73">
        <f t="shared" si="56"/>
        <v>245</v>
      </c>
      <c r="J244" s="73">
        <f t="shared" si="53"/>
        <v>0</v>
      </c>
      <c r="K244" s="73">
        <f t="shared" si="54"/>
        <v>0</v>
      </c>
      <c r="L244" s="73">
        <f t="shared" si="55"/>
        <v>0</v>
      </c>
      <c r="M244" s="73">
        <f>SUM(J$188:J244)</f>
        <v>265</v>
      </c>
      <c r="N244" s="73">
        <f>SUM(J$6:J244)</f>
        <v>1593200</v>
      </c>
      <c r="P244" s="73">
        <f t="shared" si="44"/>
        <v>-16.284481946878362</v>
      </c>
      <c r="Q244" s="73">
        <f t="shared" si="49"/>
        <v>4.3475891130781701</v>
      </c>
      <c r="R244" s="73">
        <f t="shared" si="50"/>
        <v>0</v>
      </c>
      <c r="S244" s="71">
        <f t="shared" si="45"/>
        <v>0</v>
      </c>
      <c r="T244" s="71">
        <f t="shared" si="46"/>
        <v>0</v>
      </c>
      <c r="U244" s="71">
        <f t="shared" si="51"/>
        <v>0.245</v>
      </c>
      <c r="V244" s="71">
        <f t="shared" si="47"/>
        <v>0.26500000000000001</v>
      </c>
      <c r="W244" s="71">
        <f t="shared" si="48"/>
        <v>1593.2</v>
      </c>
    </row>
    <row r="245" spans="1:23" hidden="1">
      <c r="A245" s="63">
        <f t="shared" si="52"/>
        <v>37131</v>
      </c>
      <c r="B245" s="65" t="str">
        <f>INDEX('Master Data'!$A$2:$B$8,MATCH(WEEKDAY('ARG Gas Firm'!A245,3),'Master Data'!$A$2:$A$8,0),2)</f>
        <v>T</v>
      </c>
      <c r="D245" s="73">
        <v>-16349337.980491793</v>
      </c>
      <c r="E245" s="73">
        <v>4361347.5406088652</v>
      </c>
      <c r="F245" s="73"/>
      <c r="G245" s="73">
        <v>244</v>
      </c>
      <c r="I245" s="73">
        <f t="shared" si="56"/>
        <v>244</v>
      </c>
      <c r="J245" s="73">
        <f t="shared" si="53"/>
        <v>-1</v>
      </c>
      <c r="K245" s="73">
        <f t="shared" si="54"/>
        <v>0</v>
      </c>
      <c r="L245" s="73">
        <f t="shared" si="55"/>
        <v>0</v>
      </c>
      <c r="M245" s="73">
        <f>SUM(J$188:J245)</f>
        <v>264</v>
      </c>
      <c r="N245" s="73">
        <f>SUM(J$6:J245)</f>
        <v>1593199</v>
      </c>
      <c r="P245" s="73">
        <f t="shared" si="44"/>
        <v>-16.349337980491793</v>
      </c>
      <c r="Q245" s="73">
        <f t="shared" si="49"/>
        <v>4.3613475406088655</v>
      </c>
      <c r="R245" s="73">
        <f t="shared" si="50"/>
        <v>0</v>
      </c>
      <c r="S245" s="71">
        <f t="shared" si="45"/>
        <v>-1E-3</v>
      </c>
      <c r="T245" s="71">
        <f t="shared" si="46"/>
        <v>0</v>
      </c>
      <c r="U245" s="71">
        <f t="shared" si="51"/>
        <v>0.24399999999999999</v>
      </c>
      <c r="V245" s="71">
        <f t="shared" si="47"/>
        <v>0.26400000000000001</v>
      </c>
      <c r="W245" s="71">
        <f t="shared" si="48"/>
        <v>1593.1990000000001</v>
      </c>
    </row>
    <row r="246" spans="1:23" hidden="1">
      <c r="A246" s="63">
        <f t="shared" si="52"/>
        <v>37132</v>
      </c>
      <c r="B246" s="65" t="str">
        <f>INDEX('Master Data'!$A$2:$B$8,MATCH(WEEKDAY('ARG Gas Firm'!A246,3),'Master Data'!$A$2:$A$8,0),2)</f>
        <v>W</v>
      </c>
      <c r="D246" s="73">
        <v>-16391112.010628758</v>
      </c>
      <c r="E246" s="73">
        <v>4368791.7910231277</v>
      </c>
      <c r="F246" s="73"/>
      <c r="G246" s="73">
        <v>243</v>
      </c>
      <c r="I246" s="73">
        <f t="shared" si="56"/>
        <v>243</v>
      </c>
      <c r="J246" s="73">
        <f t="shared" si="53"/>
        <v>-1</v>
      </c>
      <c r="K246" s="73">
        <f t="shared" si="54"/>
        <v>0</v>
      </c>
      <c r="L246" s="73">
        <f t="shared" si="55"/>
        <v>0</v>
      </c>
      <c r="M246" s="73">
        <f>SUM(J$188:J246)</f>
        <v>263</v>
      </c>
      <c r="N246" s="73">
        <f>SUM(J$6:J246)</f>
        <v>1593198</v>
      </c>
      <c r="P246" s="73">
        <f t="shared" si="44"/>
        <v>-16.391112010628756</v>
      </c>
      <c r="Q246" s="73">
        <f t="shared" si="49"/>
        <v>4.3687917910231278</v>
      </c>
      <c r="R246" s="73">
        <f t="shared" si="50"/>
        <v>0</v>
      </c>
      <c r="S246" s="71">
        <f t="shared" si="45"/>
        <v>-1E-3</v>
      </c>
      <c r="T246" s="71">
        <f t="shared" si="46"/>
        <v>0</v>
      </c>
      <c r="U246" s="71">
        <f t="shared" si="51"/>
        <v>0.24299999999999999</v>
      </c>
      <c r="V246" s="71">
        <f t="shared" si="47"/>
        <v>0.26300000000000001</v>
      </c>
      <c r="W246" s="71">
        <f t="shared" si="48"/>
        <v>1593.1980000000001</v>
      </c>
    </row>
    <row r="247" spans="1:23" hidden="1">
      <c r="A247" s="63">
        <f t="shared" si="52"/>
        <v>37133</v>
      </c>
      <c r="B247" s="65" t="str">
        <f>INDEX('Master Data'!$A$2:$B$8,MATCH(WEEKDAY('ARG Gas Firm'!A247,3),'Master Data'!$A$2:$A$8,0),2)</f>
        <v>Th</v>
      </c>
      <c r="D247" s="73">
        <v>-16401278.003727447</v>
      </c>
      <c r="E247" s="73">
        <v>4374911.1453482583</v>
      </c>
      <c r="F247" s="73"/>
      <c r="G247" s="73">
        <v>3186</v>
      </c>
      <c r="I247" s="73">
        <f t="shared" si="56"/>
        <v>3186</v>
      </c>
      <c r="J247" s="73">
        <f t="shared" si="53"/>
        <v>2943</v>
      </c>
      <c r="K247" s="73">
        <f t="shared" si="54"/>
        <v>0</v>
      </c>
      <c r="L247" s="73">
        <f t="shared" si="55"/>
        <v>0</v>
      </c>
      <c r="M247" s="73">
        <f>SUM(J$188:J247)</f>
        <v>3206</v>
      </c>
      <c r="N247" s="73">
        <f>SUM(J$6:J247)</f>
        <v>1596141</v>
      </c>
      <c r="P247" s="73">
        <f t="shared" si="44"/>
        <v>-16.401278003727448</v>
      </c>
      <c r="Q247" s="73">
        <f t="shared" si="49"/>
        <v>4.3749111453482588</v>
      </c>
      <c r="R247" s="73">
        <f t="shared" si="50"/>
        <v>0</v>
      </c>
      <c r="S247" s="71">
        <f t="shared" si="45"/>
        <v>2.9430000000000001</v>
      </c>
      <c r="T247" s="71">
        <f t="shared" si="46"/>
        <v>0</v>
      </c>
      <c r="U247" s="71">
        <f t="shared" si="51"/>
        <v>3.1859999999999999</v>
      </c>
      <c r="V247" s="71">
        <f t="shared" si="47"/>
        <v>3.206</v>
      </c>
      <c r="W247" s="71">
        <f t="shared" si="48"/>
        <v>1596.1410000000001</v>
      </c>
    </row>
    <row r="248" spans="1:23">
      <c r="A248" s="63">
        <f t="shared" si="52"/>
        <v>37134</v>
      </c>
      <c r="B248" s="65" t="str">
        <f>INDEX('Master Data'!$A$2:$B$8,MATCH(WEEKDAY('ARG Gas Firm'!A248,3),'Master Data'!$A$2:$A$8,0),2)</f>
        <v>F</v>
      </c>
      <c r="D248" s="73">
        <v>-16396409.634647535</v>
      </c>
      <c r="E248" s="73">
        <v>4372195.1742857881</v>
      </c>
      <c r="F248" s="73"/>
      <c r="G248" s="73">
        <v>3187</v>
      </c>
      <c r="I248" s="73">
        <f t="shared" si="56"/>
        <v>3187</v>
      </c>
      <c r="J248" s="73">
        <f t="shared" si="53"/>
        <v>1</v>
      </c>
      <c r="K248" s="73">
        <f t="shared" si="54"/>
        <v>0</v>
      </c>
      <c r="L248" s="73">
        <f t="shared" si="55"/>
        <v>0</v>
      </c>
      <c r="M248" s="73">
        <f>SUM(J$188:J248)</f>
        <v>3207</v>
      </c>
      <c r="N248" s="73">
        <f>SUM(J$6:J248)</f>
        <v>1596142</v>
      </c>
      <c r="P248" s="73">
        <f t="shared" si="44"/>
        <v>-16.396409634647537</v>
      </c>
      <c r="Q248" s="73">
        <f t="shared" si="49"/>
        <v>4.3721951742857881</v>
      </c>
      <c r="R248" s="73">
        <f t="shared" si="50"/>
        <v>0</v>
      </c>
      <c r="S248" s="71">
        <f t="shared" si="45"/>
        <v>1E-3</v>
      </c>
      <c r="T248" s="71">
        <f t="shared" si="46"/>
        <v>0</v>
      </c>
      <c r="U248" s="71">
        <f t="shared" si="51"/>
        <v>3.1869999999999998</v>
      </c>
      <c r="V248" s="71">
        <f t="shared" si="47"/>
        <v>3.2069999999999999</v>
      </c>
      <c r="W248" s="71">
        <f t="shared" si="48"/>
        <v>1596.1420000000001</v>
      </c>
    </row>
    <row r="249" spans="1:23" hidden="1">
      <c r="A249" s="63">
        <f t="shared" si="52"/>
        <v>37135</v>
      </c>
      <c r="B249" s="65" t="str">
        <f>INDEX('Master Data'!$A$2:$B$8,MATCH(WEEKDAY('ARG Gas Firm'!A249,3),'Master Data'!$A$2:$A$8,0),2)</f>
        <v>Sa</v>
      </c>
      <c r="D249" s="73"/>
      <c r="E249" s="73"/>
      <c r="F249" s="73"/>
      <c r="G249" s="73"/>
      <c r="I249" s="73">
        <f t="shared" si="56"/>
        <v>0</v>
      </c>
      <c r="J249" s="73">
        <f t="shared" si="53"/>
        <v>0</v>
      </c>
      <c r="K249" s="73">
        <f t="shared" si="54"/>
        <v>0</v>
      </c>
      <c r="L249" s="73">
        <f t="shared" si="55"/>
        <v>0</v>
      </c>
      <c r="M249" s="73">
        <f>SUM(J$188:J249)</f>
        <v>3207</v>
      </c>
      <c r="N249" s="73">
        <f>SUM(J$6:J249)</f>
        <v>1596142</v>
      </c>
      <c r="P249" s="73">
        <f t="shared" si="44"/>
        <v>0</v>
      </c>
      <c r="Q249" s="73">
        <f t="shared" si="49"/>
        <v>0</v>
      </c>
      <c r="R249" s="73">
        <f t="shared" si="50"/>
        <v>0</v>
      </c>
      <c r="S249" s="71">
        <f t="shared" si="45"/>
        <v>0</v>
      </c>
      <c r="T249" s="71">
        <f t="shared" si="46"/>
        <v>0</v>
      </c>
      <c r="U249" s="71">
        <f t="shared" si="51"/>
        <v>0</v>
      </c>
      <c r="V249" s="71">
        <f t="shared" si="47"/>
        <v>3.2069999999999999</v>
      </c>
      <c r="W249" s="71">
        <f t="shared" si="48"/>
        <v>1596.1420000000001</v>
      </c>
    </row>
    <row r="250" spans="1:23" hidden="1">
      <c r="A250" s="63">
        <f t="shared" si="52"/>
        <v>37136</v>
      </c>
      <c r="B250" s="65" t="str">
        <f>INDEX('Master Data'!$A$2:$B$8,MATCH(WEEKDAY('ARG Gas Firm'!A250,3),'Master Data'!$A$2:$A$8,0),2)</f>
        <v>Su</v>
      </c>
      <c r="D250" s="73"/>
      <c r="E250" s="73"/>
      <c r="F250" s="73"/>
      <c r="G250" s="73"/>
      <c r="I250" s="73">
        <f t="shared" si="56"/>
        <v>0</v>
      </c>
      <c r="J250" s="73">
        <f t="shared" si="53"/>
        <v>0</v>
      </c>
      <c r="K250" s="73">
        <f t="shared" si="54"/>
        <v>0</v>
      </c>
      <c r="L250" s="73">
        <f t="shared" si="55"/>
        <v>0</v>
      </c>
      <c r="M250" s="73">
        <f>SUM(J$188:J250)</f>
        <v>3207</v>
      </c>
      <c r="N250" s="73">
        <f>SUM(J$6:J250)</f>
        <v>1596142</v>
      </c>
      <c r="P250" s="73">
        <f t="shared" si="44"/>
        <v>0</v>
      </c>
      <c r="Q250" s="73">
        <f t="shared" si="49"/>
        <v>0</v>
      </c>
      <c r="R250" s="73">
        <f t="shared" si="50"/>
        <v>0</v>
      </c>
      <c r="S250" s="71">
        <f t="shared" si="45"/>
        <v>0</v>
      </c>
      <c r="T250" s="71">
        <f t="shared" si="46"/>
        <v>0</v>
      </c>
      <c r="U250" s="71">
        <f t="shared" si="51"/>
        <v>0</v>
      </c>
      <c r="V250" s="71">
        <f t="shared" si="47"/>
        <v>3.2069999999999999</v>
      </c>
      <c r="W250" s="71">
        <f t="shared" si="48"/>
        <v>1596.1420000000001</v>
      </c>
    </row>
    <row r="251" spans="1:23" hidden="1">
      <c r="A251" s="63">
        <f t="shared" si="52"/>
        <v>37137</v>
      </c>
      <c r="B251" s="65" t="str">
        <f>INDEX('Master Data'!$A$2:$B$8,MATCH(WEEKDAY('ARG Gas Firm'!A251,3),'Master Data'!$A$2:$A$8,0),2)</f>
        <v>M</v>
      </c>
      <c r="D251" s="73"/>
      <c r="E251" s="73"/>
      <c r="F251" s="73"/>
      <c r="G251" s="73"/>
      <c r="I251" s="73">
        <f t="shared" si="56"/>
        <v>0</v>
      </c>
      <c r="J251" s="73">
        <f t="shared" si="53"/>
        <v>0</v>
      </c>
      <c r="K251" s="73">
        <f t="shared" si="54"/>
        <v>0</v>
      </c>
      <c r="L251" s="73">
        <f t="shared" si="55"/>
        <v>0</v>
      </c>
      <c r="M251" s="73">
        <f>SUM(J$188:J251)</f>
        <v>3207</v>
      </c>
      <c r="N251" s="73">
        <f>SUM(J$6:J251)</f>
        <v>1596142</v>
      </c>
      <c r="P251" s="73">
        <f t="shared" si="44"/>
        <v>0</v>
      </c>
      <c r="Q251" s="73">
        <f t="shared" si="49"/>
        <v>0</v>
      </c>
      <c r="R251" s="73">
        <f t="shared" si="50"/>
        <v>0</v>
      </c>
      <c r="S251" s="71">
        <f t="shared" si="45"/>
        <v>0</v>
      </c>
      <c r="T251" s="71">
        <f t="shared" si="46"/>
        <v>0</v>
      </c>
      <c r="U251" s="71">
        <f t="shared" si="51"/>
        <v>0</v>
      </c>
      <c r="V251" s="71">
        <f t="shared" si="47"/>
        <v>3.2069999999999999</v>
      </c>
      <c r="W251" s="71">
        <f t="shared" si="48"/>
        <v>1596.1420000000001</v>
      </c>
    </row>
    <row r="252" spans="1:23" hidden="1">
      <c r="A252" s="63">
        <f t="shared" si="52"/>
        <v>37138</v>
      </c>
      <c r="B252" s="65" t="str">
        <f>INDEX('Master Data'!$A$2:$B$8,MATCH(WEEKDAY('ARG Gas Firm'!A252,3),'Master Data'!$A$2:$A$8,0),2)</f>
        <v>T</v>
      </c>
      <c r="D252" s="73">
        <v>-16290002.640618837</v>
      </c>
      <c r="E252" s="73">
        <v>4345764.3641862534</v>
      </c>
      <c r="F252" s="73"/>
      <c r="G252" s="73">
        <v>10</v>
      </c>
      <c r="I252" s="73">
        <f t="shared" si="56"/>
        <v>10</v>
      </c>
      <c r="J252" s="73">
        <f t="shared" si="53"/>
        <v>10</v>
      </c>
      <c r="K252" s="73">
        <f t="shared" si="54"/>
        <v>0</v>
      </c>
      <c r="L252" s="73">
        <f t="shared" si="55"/>
        <v>0</v>
      </c>
      <c r="M252" s="73">
        <f>SUM(J$188:J252)</f>
        <v>3217</v>
      </c>
      <c r="N252" s="73">
        <f>SUM(J$6:J252)</f>
        <v>1596152</v>
      </c>
      <c r="P252" s="73">
        <f t="shared" si="44"/>
        <v>-16.290002640618837</v>
      </c>
      <c r="Q252" s="73">
        <f t="shared" si="49"/>
        <v>4.3457643641862536</v>
      </c>
      <c r="R252" s="73">
        <f t="shared" si="50"/>
        <v>0</v>
      </c>
      <c r="S252" s="71">
        <f t="shared" si="45"/>
        <v>0.01</v>
      </c>
      <c r="T252" s="71">
        <f t="shared" si="46"/>
        <v>0</v>
      </c>
      <c r="U252" s="71">
        <f t="shared" si="51"/>
        <v>0.01</v>
      </c>
      <c r="V252" s="71">
        <f t="shared" si="47"/>
        <v>3.2170000000000001</v>
      </c>
      <c r="W252" s="71">
        <f t="shared" si="48"/>
        <v>1596.152</v>
      </c>
    </row>
    <row r="253" spans="1:23" hidden="1">
      <c r="A253" s="63">
        <f t="shared" si="52"/>
        <v>37139</v>
      </c>
      <c r="B253" s="65" t="str">
        <f>INDEX('Master Data'!$A$2:$B$8,MATCH(WEEKDAY('ARG Gas Firm'!A253,3),'Master Data'!$A$2:$A$8,0),2)</f>
        <v>W</v>
      </c>
      <c r="D253" s="73">
        <v>-16319995.092385307</v>
      </c>
      <c r="E253" s="73">
        <v>4354913.4994335016</v>
      </c>
      <c r="F253" s="73"/>
      <c r="G253" s="73">
        <v>10</v>
      </c>
      <c r="I253" s="73">
        <f t="shared" si="56"/>
        <v>10</v>
      </c>
      <c r="J253" s="73">
        <f t="shared" si="53"/>
        <v>0</v>
      </c>
      <c r="K253" s="73">
        <f t="shared" si="54"/>
        <v>0</v>
      </c>
      <c r="L253" s="73">
        <f t="shared" si="55"/>
        <v>0</v>
      </c>
      <c r="M253" s="73">
        <f>SUM(J$188:J253)</f>
        <v>3217</v>
      </c>
      <c r="N253" s="73">
        <f>SUM(J$6:J253)</f>
        <v>1596152</v>
      </c>
      <c r="P253" s="73">
        <f t="shared" si="44"/>
        <v>-16.319995092385305</v>
      </c>
      <c r="Q253" s="73">
        <f t="shared" si="49"/>
        <v>4.3549134994335015</v>
      </c>
      <c r="R253" s="73">
        <f t="shared" si="50"/>
        <v>0</v>
      </c>
      <c r="S253" s="71">
        <f t="shared" si="45"/>
        <v>0</v>
      </c>
      <c r="T253" s="71">
        <f t="shared" si="46"/>
        <v>0</v>
      </c>
      <c r="U253" s="71">
        <f t="shared" si="51"/>
        <v>0.01</v>
      </c>
      <c r="V253" s="71">
        <f t="shared" si="47"/>
        <v>3.2170000000000001</v>
      </c>
      <c r="W253" s="71">
        <f t="shared" si="48"/>
        <v>1596.152</v>
      </c>
    </row>
    <row r="254" spans="1:23" hidden="1">
      <c r="A254" s="63">
        <f t="shared" si="52"/>
        <v>37140</v>
      </c>
      <c r="B254" s="65" t="str">
        <f>INDEX('Master Data'!$A$2:$B$8,MATCH(WEEKDAY('ARG Gas Firm'!A254,3),'Master Data'!$A$2:$A$8,0),2)</f>
        <v>Th</v>
      </c>
      <c r="D254" s="73">
        <v>-16401738.627240613</v>
      </c>
      <c r="E254" s="73">
        <v>4372902.0191317638</v>
      </c>
      <c r="F254" s="73"/>
      <c r="G254" s="73">
        <v>8</v>
      </c>
      <c r="I254" s="73">
        <f t="shared" si="56"/>
        <v>8</v>
      </c>
      <c r="J254" s="73">
        <f t="shared" si="53"/>
        <v>-2</v>
      </c>
      <c r="K254" s="73">
        <f t="shared" si="54"/>
        <v>0</v>
      </c>
      <c r="L254" s="73">
        <f t="shared" si="55"/>
        <v>0</v>
      </c>
      <c r="M254" s="73">
        <f>SUM(J$188:J254)</f>
        <v>3215</v>
      </c>
      <c r="N254" s="73">
        <f>SUM(J$6:J254)</f>
        <v>1596150</v>
      </c>
      <c r="P254" s="73">
        <f t="shared" si="44"/>
        <v>-16.401738627240611</v>
      </c>
      <c r="Q254" s="73">
        <f t="shared" si="49"/>
        <v>4.3729020191317636</v>
      </c>
      <c r="R254" s="73">
        <f t="shared" si="50"/>
        <v>0</v>
      </c>
      <c r="S254" s="71">
        <f t="shared" si="45"/>
        <v>-2E-3</v>
      </c>
      <c r="T254" s="71">
        <f t="shared" si="46"/>
        <v>0</v>
      </c>
      <c r="U254" s="71">
        <f t="shared" si="51"/>
        <v>8.0000000000000002E-3</v>
      </c>
      <c r="V254" s="71">
        <f t="shared" si="47"/>
        <v>3.2149999999999999</v>
      </c>
      <c r="W254" s="71">
        <f t="shared" si="48"/>
        <v>1596.15</v>
      </c>
    </row>
    <row r="255" spans="1:23" hidden="1">
      <c r="A255" s="63">
        <f t="shared" si="52"/>
        <v>37141</v>
      </c>
      <c r="B255" s="65" t="str">
        <f>INDEX('Master Data'!$A$2:$B$8,MATCH(WEEKDAY('ARG Gas Firm'!A255,3),'Master Data'!$A$2:$A$8,0),2)</f>
        <v>F</v>
      </c>
      <c r="D255" s="73">
        <v>-16460820.372216869</v>
      </c>
      <c r="E255" s="73">
        <v>4387038.941637788</v>
      </c>
      <c r="F255" s="73"/>
      <c r="G255" s="73">
        <v>6</v>
      </c>
      <c r="I255" s="73">
        <f t="shared" si="56"/>
        <v>6</v>
      </c>
      <c r="J255" s="73">
        <f t="shared" si="53"/>
        <v>-2</v>
      </c>
      <c r="K255" s="73">
        <f t="shared" si="54"/>
        <v>0</v>
      </c>
      <c r="L255" s="73">
        <f t="shared" si="55"/>
        <v>0</v>
      </c>
      <c r="M255" s="73">
        <f>SUM(J$188:J255)</f>
        <v>3213</v>
      </c>
      <c r="N255" s="73">
        <f>SUM(J$6:J255)</f>
        <v>1596148</v>
      </c>
      <c r="P255" s="73">
        <f t="shared" si="44"/>
        <v>-16.460820372216869</v>
      </c>
      <c r="Q255" s="73">
        <f t="shared" si="49"/>
        <v>4.3870389416377877</v>
      </c>
      <c r="R255" s="73">
        <f t="shared" si="50"/>
        <v>0</v>
      </c>
      <c r="S255" s="71">
        <f t="shared" si="45"/>
        <v>-2E-3</v>
      </c>
      <c r="T255" s="71">
        <f t="shared" si="46"/>
        <v>0</v>
      </c>
      <c r="U255" s="71">
        <f t="shared" si="51"/>
        <v>6.0000000000000001E-3</v>
      </c>
      <c r="V255" s="71">
        <f t="shared" si="47"/>
        <v>3.2130000000000001</v>
      </c>
      <c r="W255" s="71">
        <f t="shared" si="48"/>
        <v>1596.1479999999999</v>
      </c>
    </row>
    <row r="256" spans="1:23" hidden="1">
      <c r="A256" s="63">
        <f t="shared" si="52"/>
        <v>37142</v>
      </c>
      <c r="B256" s="65" t="str">
        <f>INDEX('Master Data'!$A$2:$B$8,MATCH(WEEKDAY('ARG Gas Firm'!A256,3),'Master Data'!$A$2:$A$8,0),2)</f>
        <v>Sa</v>
      </c>
      <c r="D256" s="73"/>
      <c r="E256" s="73"/>
      <c r="F256" s="73"/>
      <c r="G256" s="73"/>
      <c r="I256" s="73">
        <f t="shared" si="56"/>
        <v>6</v>
      </c>
      <c r="J256" s="73">
        <f t="shared" si="53"/>
        <v>0</v>
      </c>
      <c r="K256" s="73">
        <f t="shared" si="54"/>
        <v>0</v>
      </c>
      <c r="L256" s="73">
        <f t="shared" si="55"/>
        <v>0</v>
      </c>
      <c r="M256" s="73">
        <f>SUM(J$188:J256)</f>
        <v>3213</v>
      </c>
      <c r="N256" s="73">
        <f>SUM(J$6:J256)</f>
        <v>1596148</v>
      </c>
      <c r="P256" s="73">
        <f t="shared" si="44"/>
        <v>0</v>
      </c>
      <c r="Q256" s="73">
        <f t="shared" si="49"/>
        <v>0</v>
      </c>
      <c r="R256" s="73">
        <f t="shared" si="50"/>
        <v>0</v>
      </c>
      <c r="S256" s="71">
        <f t="shared" si="45"/>
        <v>0</v>
      </c>
      <c r="T256" s="71">
        <f t="shared" si="46"/>
        <v>0</v>
      </c>
      <c r="U256" s="71">
        <f t="shared" si="51"/>
        <v>6.0000000000000001E-3</v>
      </c>
      <c r="V256" s="71">
        <f t="shared" si="47"/>
        <v>3.2130000000000001</v>
      </c>
      <c r="W256" s="71">
        <f t="shared" si="48"/>
        <v>1596.1479999999999</v>
      </c>
    </row>
    <row r="257" spans="1:23" hidden="1">
      <c r="A257" s="63">
        <f t="shared" si="52"/>
        <v>37143</v>
      </c>
      <c r="B257" s="65" t="str">
        <f>INDEX('Master Data'!$A$2:$B$8,MATCH(WEEKDAY('ARG Gas Firm'!A257,3),'Master Data'!$A$2:$A$8,0),2)</f>
        <v>Su</v>
      </c>
      <c r="D257" s="73"/>
      <c r="E257" s="73"/>
      <c r="F257" s="73"/>
      <c r="G257" s="73"/>
      <c r="I257" s="73">
        <f t="shared" si="56"/>
        <v>6</v>
      </c>
      <c r="J257" s="73">
        <f t="shared" si="53"/>
        <v>0</v>
      </c>
      <c r="K257" s="73">
        <f t="shared" si="54"/>
        <v>0</v>
      </c>
      <c r="L257" s="73">
        <f t="shared" si="55"/>
        <v>0</v>
      </c>
      <c r="M257" s="73">
        <f>SUM(J$188:J257)</f>
        <v>3213</v>
      </c>
      <c r="N257" s="73">
        <f>SUM(J$6:J257)</f>
        <v>1596148</v>
      </c>
      <c r="P257" s="73">
        <f t="shared" si="44"/>
        <v>0</v>
      </c>
      <c r="Q257" s="73">
        <f t="shared" si="49"/>
        <v>0</v>
      </c>
      <c r="R257" s="73">
        <f t="shared" si="50"/>
        <v>0</v>
      </c>
      <c r="S257" s="71">
        <f t="shared" si="45"/>
        <v>0</v>
      </c>
      <c r="T257" s="71">
        <f t="shared" si="46"/>
        <v>0</v>
      </c>
      <c r="U257" s="71">
        <f t="shared" si="51"/>
        <v>6.0000000000000001E-3</v>
      </c>
      <c r="V257" s="71">
        <f t="shared" si="47"/>
        <v>3.2130000000000001</v>
      </c>
      <c r="W257" s="71">
        <f t="shared" si="48"/>
        <v>1596.1479999999999</v>
      </c>
    </row>
    <row r="258" spans="1:23" hidden="1">
      <c r="A258" s="63">
        <f t="shared" si="52"/>
        <v>37144</v>
      </c>
      <c r="B258" s="65" t="str">
        <f>INDEX('Master Data'!$A$2:$B$8,MATCH(WEEKDAY('ARG Gas Firm'!A258,3),'Master Data'!$A$2:$A$8,0),2)</f>
        <v>M</v>
      </c>
      <c r="D258" s="73">
        <v>-16447758.081417017</v>
      </c>
      <c r="E258" s="73">
        <v>4386668.7663186491</v>
      </c>
      <c r="F258" s="73"/>
      <c r="G258" s="73">
        <v>5</v>
      </c>
      <c r="I258" s="73">
        <f t="shared" si="56"/>
        <v>5</v>
      </c>
      <c r="J258" s="73">
        <f t="shared" si="53"/>
        <v>-1</v>
      </c>
      <c r="K258" s="73">
        <f t="shared" si="54"/>
        <v>0</v>
      </c>
      <c r="L258" s="73">
        <f t="shared" si="55"/>
        <v>0</v>
      </c>
      <c r="M258" s="73">
        <f>SUM(J$188:J258)</f>
        <v>3212</v>
      </c>
      <c r="N258" s="73">
        <f>SUM(J$6:J258)</f>
        <v>1596147</v>
      </c>
      <c r="P258" s="73">
        <f t="shared" si="44"/>
        <v>-16.447758081417017</v>
      </c>
      <c r="Q258" s="73">
        <f t="shared" si="49"/>
        <v>4.3866687663186488</v>
      </c>
      <c r="R258" s="73">
        <f t="shared" si="50"/>
        <v>0</v>
      </c>
      <c r="S258" s="71">
        <f t="shared" si="45"/>
        <v>-1E-3</v>
      </c>
      <c r="T258" s="71">
        <f t="shared" si="46"/>
        <v>0</v>
      </c>
      <c r="U258" s="71">
        <f t="shared" si="51"/>
        <v>5.0000000000000001E-3</v>
      </c>
      <c r="V258" s="71">
        <f t="shared" si="47"/>
        <v>3.2120000000000002</v>
      </c>
      <c r="W258" s="71">
        <f t="shared" si="48"/>
        <v>1596.1469999999999</v>
      </c>
    </row>
    <row r="259" spans="1:23" hidden="1">
      <c r="A259" s="63">
        <f t="shared" si="52"/>
        <v>37145</v>
      </c>
      <c r="B259" s="65" t="str">
        <f>INDEX('Master Data'!$A$2:$B$8,MATCH(WEEKDAY('ARG Gas Firm'!A259,3),'Master Data'!$A$2:$A$8,0),2)</f>
        <v>T</v>
      </c>
      <c r="D259" s="73"/>
      <c r="E259" s="73"/>
      <c r="F259" s="73"/>
      <c r="G259" s="73"/>
      <c r="I259" s="73">
        <f t="shared" si="56"/>
        <v>5</v>
      </c>
      <c r="J259" s="73">
        <f t="shared" si="53"/>
        <v>0</v>
      </c>
      <c r="K259" s="73">
        <f t="shared" si="54"/>
        <v>0</v>
      </c>
      <c r="L259" s="73">
        <f t="shared" si="55"/>
        <v>0</v>
      </c>
      <c r="M259" s="73">
        <f>SUM(J$188:J259)</f>
        <v>3212</v>
      </c>
      <c r="N259" s="73">
        <f>SUM(J$6:J259)</f>
        <v>1596147</v>
      </c>
      <c r="P259" s="73">
        <f t="shared" si="44"/>
        <v>0</v>
      </c>
      <c r="Q259" s="73">
        <f t="shared" si="49"/>
        <v>0</v>
      </c>
      <c r="R259" s="73">
        <f t="shared" si="50"/>
        <v>0</v>
      </c>
      <c r="S259" s="71">
        <f t="shared" si="45"/>
        <v>0</v>
      </c>
      <c r="T259" s="71">
        <f t="shared" si="46"/>
        <v>0</v>
      </c>
      <c r="U259" s="71">
        <f t="shared" si="51"/>
        <v>5.0000000000000001E-3</v>
      </c>
      <c r="V259" s="71">
        <f t="shared" si="47"/>
        <v>3.2120000000000002</v>
      </c>
      <c r="W259" s="71">
        <f t="shared" si="48"/>
        <v>1596.1469999999999</v>
      </c>
    </row>
    <row r="260" spans="1:23" hidden="1">
      <c r="A260" s="63">
        <f t="shared" si="52"/>
        <v>37146</v>
      </c>
      <c r="B260" s="65" t="str">
        <f>INDEX('Master Data'!$A$2:$B$8,MATCH(WEEKDAY('ARG Gas Firm'!A260,3),'Master Data'!$A$2:$A$8,0),2)</f>
        <v>W</v>
      </c>
      <c r="D260" s="73">
        <v>-16521906.031775543</v>
      </c>
      <c r="E260" s="73">
        <v>4404081.0378206624</v>
      </c>
      <c r="F260" s="73"/>
      <c r="G260" s="73">
        <v>176617.5</v>
      </c>
      <c r="I260" s="73">
        <f t="shared" si="56"/>
        <v>176617.5</v>
      </c>
      <c r="J260" s="73">
        <f t="shared" si="53"/>
        <v>176612.5</v>
      </c>
      <c r="K260" s="73">
        <f t="shared" si="54"/>
        <v>0</v>
      </c>
      <c r="L260" s="73">
        <f t="shared" si="55"/>
        <v>0</v>
      </c>
      <c r="M260" s="73">
        <f>SUM(J$188:J260)</f>
        <v>179824.5</v>
      </c>
      <c r="N260" s="73">
        <f>SUM(J$6:J260)</f>
        <v>1772759.5</v>
      </c>
      <c r="P260" s="73">
        <f t="shared" si="44"/>
        <v>-16.521906031775544</v>
      </c>
      <c r="Q260" s="73">
        <f t="shared" si="49"/>
        <v>4.4040810378206627</v>
      </c>
      <c r="R260" s="73">
        <f t="shared" si="50"/>
        <v>0</v>
      </c>
      <c r="S260" s="71">
        <f t="shared" si="45"/>
        <v>176.61250000000001</v>
      </c>
      <c r="T260" s="71">
        <f t="shared" si="46"/>
        <v>0</v>
      </c>
      <c r="U260" s="71">
        <f t="shared" si="51"/>
        <v>176.61750000000001</v>
      </c>
      <c r="V260" s="71">
        <f t="shared" si="47"/>
        <v>179.8245</v>
      </c>
      <c r="W260" s="71">
        <f t="shared" si="48"/>
        <v>1772.7594999999999</v>
      </c>
    </row>
    <row r="261" spans="1:23" hidden="1">
      <c r="A261" s="63">
        <f t="shared" si="52"/>
        <v>37147</v>
      </c>
      <c r="B261" s="65" t="str">
        <f>INDEX('Master Data'!$A$2:$B$8,MATCH(WEEKDAY('ARG Gas Firm'!A261,3),'Master Data'!$A$2:$A$8,0),2)</f>
        <v>Th</v>
      </c>
      <c r="D261" s="73">
        <v>-16615451.82366227</v>
      </c>
      <c r="E261" s="73">
        <v>4427362.4252757765</v>
      </c>
      <c r="F261" s="73"/>
      <c r="G261" s="73">
        <v>176614</v>
      </c>
      <c r="I261" s="73">
        <f t="shared" si="56"/>
        <v>176614</v>
      </c>
      <c r="J261" s="73">
        <f t="shared" si="53"/>
        <v>-3.5</v>
      </c>
      <c r="K261" s="73">
        <f t="shared" si="54"/>
        <v>0</v>
      </c>
      <c r="L261" s="73">
        <f t="shared" si="55"/>
        <v>0</v>
      </c>
      <c r="M261" s="73">
        <f>SUM(J$188:J261)</f>
        <v>179821</v>
      </c>
      <c r="N261" s="73">
        <f>SUM(J$6:J261)</f>
        <v>1772756</v>
      </c>
      <c r="P261" s="73">
        <f t="shared" si="44"/>
        <v>-16.615451823662269</v>
      </c>
      <c r="Q261" s="73">
        <f t="shared" si="49"/>
        <v>4.4273624252757768</v>
      </c>
      <c r="R261" s="73">
        <f t="shared" si="50"/>
        <v>0</v>
      </c>
      <c r="S261" s="71">
        <f t="shared" si="45"/>
        <v>-3.5000000000000001E-3</v>
      </c>
      <c r="T261" s="71">
        <f t="shared" si="46"/>
        <v>0</v>
      </c>
      <c r="U261" s="71">
        <f t="shared" si="51"/>
        <v>176.614</v>
      </c>
      <c r="V261" s="71">
        <f t="shared" si="47"/>
        <v>179.821</v>
      </c>
      <c r="W261" s="71">
        <f t="shared" si="48"/>
        <v>1772.7560000000001</v>
      </c>
    </row>
    <row r="262" spans="1:23" hidden="1">
      <c r="A262" s="63">
        <f t="shared" si="52"/>
        <v>37148</v>
      </c>
      <c r="B262" s="65" t="str">
        <f>INDEX('Master Data'!$A$2:$B$8,MATCH(WEEKDAY('ARG Gas Firm'!A262,3),'Master Data'!$A$2:$A$8,0),2)</f>
        <v>F</v>
      </c>
      <c r="D262" s="73">
        <v>-16674148.108468689</v>
      </c>
      <c r="E262" s="73">
        <v>4442045.1799802929</v>
      </c>
      <c r="F262" s="73"/>
      <c r="G262" s="73">
        <v>176613</v>
      </c>
      <c r="I262" s="73">
        <f t="shared" si="56"/>
        <v>176613</v>
      </c>
      <c r="J262" s="73">
        <f t="shared" si="53"/>
        <v>-1</v>
      </c>
      <c r="K262" s="73">
        <f t="shared" si="54"/>
        <v>0</v>
      </c>
      <c r="L262" s="73">
        <f t="shared" si="55"/>
        <v>0</v>
      </c>
      <c r="M262" s="73">
        <f>SUM(J$188:J262)</f>
        <v>179820</v>
      </c>
      <c r="N262" s="73">
        <f>SUM(J$6:J262)</f>
        <v>1772755</v>
      </c>
      <c r="P262" s="73">
        <f t="shared" ref="P262:P325" si="57">D262/P$3</f>
        <v>-16.674148108468689</v>
      </c>
      <c r="Q262" s="73">
        <f t="shared" si="49"/>
        <v>4.4420451799802931</v>
      </c>
      <c r="R262" s="73">
        <f t="shared" si="50"/>
        <v>0</v>
      </c>
      <c r="S262" s="71">
        <f t="shared" ref="S262:S325" si="58">J262/$R$3</f>
        <v>-1E-3</v>
      </c>
      <c r="T262" s="71">
        <f t="shared" ref="T262:T325" si="59">L262/$R$3</f>
        <v>0</v>
      </c>
      <c r="U262" s="71">
        <f t="shared" si="51"/>
        <v>176.613</v>
      </c>
      <c r="V262" s="71">
        <f t="shared" ref="V262:V325" si="60">M262/$R$3</f>
        <v>179.82</v>
      </c>
      <c r="W262" s="71">
        <f t="shared" ref="W262:W325" si="61">N262/$R$3</f>
        <v>1772.7550000000001</v>
      </c>
    </row>
    <row r="263" spans="1:23" hidden="1">
      <c r="A263" s="63">
        <f t="shared" si="52"/>
        <v>37149</v>
      </c>
      <c r="B263" s="65" t="str">
        <f>INDEX('Master Data'!$A$2:$B$8,MATCH(WEEKDAY('ARG Gas Firm'!A263,3),'Master Data'!$A$2:$A$8,0),2)</f>
        <v>Sa</v>
      </c>
      <c r="D263" s="73"/>
      <c r="E263" s="73"/>
      <c r="F263" s="73"/>
      <c r="G263" s="73"/>
      <c r="I263" s="73">
        <f t="shared" si="56"/>
        <v>176613</v>
      </c>
      <c r="J263" s="73">
        <f t="shared" si="53"/>
        <v>0</v>
      </c>
      <c r="K263" s="73">
        <f t="shared" si="54"/>
        <v>0</v>
      </c>
      <c r="L263" s="73">
        <f t="shared" si="55"/>
        <v>0</v>
      </c>
      <c r="M263" s="73">
        <f>SUM(J$188:J263)</f>
        <v>179820</v>
      </c>
      <c r="N263" s="73">
        <f>SUM(J$6:J263)</f>
        <v>1772755</v>
      </c>
      <c r="P263" s="73">
        <f t="shared" si="57"/>
        <v>0</v>
      </c>
      <c r="Q263" s="73">
        <f t="shared" ref="Q263:Q326" si="62">E263/P$3</f>
        <v>0</v>
      </c>
      <c r="R263" s="73">
        <f t="shared" ref="R263:R326" si="63">F263/R$3</f>
        <v>0</v>
      </c>
      <c r="S263" s="71">
        <f t="shared" si="58"/>
        <v>0</v>
      </c>
      <c r="T263" s="71">
        <f t="shared" si="59"/>
        <v>0</v>
      </c>
      <c r="U263" s="71">
        <f t="shared" ref="U263:U326" si="64">I263/$R$3</f>
        <v>176.613</v>
      </c>
      <c r="V263" s="71">
        <f t="shared" si="60"/>
        <v>179.82</v>
      </c>
      <c r="W263" s="71">
        <f t="shared" si="61"/>
        <v>1772.7550000000001</v>
      </c>
    </row>
    <row r="264" spans="1:23" hidden="1">
      <c r="A264" s="63">
        <f t="shared" ref="A264:A327" si="65">A263+1</f>
        <v>37150</v>
      </c>
      <c r="B264" s="65" t="str">
        <f>INDEX('Master Data'!$A$2:$B$8,MATCH(WEEKDAY('ARG Gas Firm'!A264,3),'Master Data'!$A$2:$A$8,0),2)</f>
        <v>Su</v>
      </c>
      <c r="D264" s="73"/>
      <c r="E264" s="73"/>
      <c r="F264" s="73"/>
      <c r="G264" s="73"/>
      <c r="I264" s="73">
        <f t="shared" si="56"/>
        <v>176613</v>
      </c>
      <c r="J264" s="73">
        <f t="shared" si="53"/>
        <v>0</v>
      </c>
      <c r="K264" s="73">
        <f t="shared" si="54"/>
        <v>0</v>
      </c>
      <c r="L264" s="73">
        <f t="shared" si="55"/>
        <v>0</v>
      </c>
      <c r="M264" s="73">
        <f>SUM(J$188:J264)</f>
        <v>179820</v>
      </c>
      <c r="N264" s="73">
        <f>SUM(J$6:J264)</f>
        <v>1772755</v>
      </c>
      <c r="P264" s="73">
        <f t="shared" si="57"/>
        <v>0</v>
      </c>
      <c r="Q264" s="73">
        <f t="shared" si="62"/>
        <v>0</v>
      </c>
      <c r="R264" s="73">
        <f t="shared" si="63"/>
        <v>0</v>
      </c>
      <c r="S264" s="71">
        <f t="shared" si="58"/>
        <v>0</v>
      </c>
      <c r="T264" s="71">
        <f t="shared" si="59"/>
        <v>0</v>
      </c>
      <c r="U264" s="71">
        <f t="shared" si="64"/>
        <v>176.613</v>
      </c>
      <c r="V264" s="71">
        <f t="shared" si="60"/>
        <v>179.82</v>
      </c>
      <c r="W264" s="71">
        <f t="shared" si="61"/>
        <v>1772.7550000000001</v>
      </c>
    </row>
    <row r="265" spans="1:23" hidden="1">
      <c r="A265" s="63">
        <f t="shared" si="65"/>
        <v>37151</v>
      </c>
      <c r="B265" s="65" t="str">
        <f>INDEX('Master Data'!$A$2:$B$8,MATCH(WEEKDAY('ARG Gas Firm'!A265,3),'Master Data'!$A$2:$A$8,0),2)</f>
        <v>M</v>
      </c>
      <c r="D265" s="73">
        <v>-16659349.675937321</v>
      </c>
      <c r="E265" s="73">
        <v>4439848.786601861</v>
      </c>
      <c r="F265" s="73"/>
      <c r="G265" s="73">
        <v>176610</v>
      </c>
      <c r="I265" s="73">
        <f t="shared" si="56"/>
        <v>176610</v>
      </c>
      <c r="J265" s="73">
        <f t="shared" si="53"/>
        <v>-3</v>
      </c>
      <c r="K265" s="73">
        <f t="shared" si="54"/>
        <v>0</v>
      </c>
      <c r="L265" s="73">
        <f t="shared" si="55"/>
        <v>0</v>
      </c>
      <c r="M265" s="73">
        <f>SUM(J$188:J265)</f>
        <v>179817</v>
      </c>
      <c r="N265" s="73">
        <f>SUM(J$6:J265)</f>
        <v>1772752</v>
      </c>
      <c r="P265" s="73">
        <f t="shared" si="57"/>
        <v>-16.659349675937321</v>
      </c>
      <c r="Q265" s="73">
        <f t="shared" si="62"/>
        <v>4.4398487866018614</v>
      </c>
      <c r="R265" s="73">
        <f t="shared" si="63"/>
        <v>0</v>
      </c>
      <c r="S265" s="71">
        <f t="shared" si="58"/>
        <v>-3.0000000000000001E-3</v>
      </c>
      <c r="T265" s="71">
        <f t="shared" si="59"/>
        <v>0</v>
      </c>
      <c r="U265" s="71">
        <f t="shared" si="64"/>
        <v>176.61</v>
      </c>
      <c r="V265" s="71">
        <f t="shared" si="60"/>
        <v>179.81700000000001</v>
      </c>
      <c r="W265" s="71">
        <f t="shared" si="61"/>
        <v>1772.752</v>
      </c>
    </row>
    <row r="266" spans="1:23" hidden="1">
      <c r="A266" s="63">
        <f t="shared" si="65"/>
        <v>37152</v>
      </c>
      <c r="B266" s="65" t="str">
        <f>INDEX('Master Data'!$A$2:$B$8,MATCH(WEEKDAY('ARG Gas Firm'!A266,3),'Master Data'!$A$2:$A$8,0),2)</f>
        <v>T</v>
      </c>
      <c r="D266" s="73">
        <v>-16634911.002668263</v>
      </c>
      <c r="E266" s="73">
        <v>4434430.7357462086</v>
      </c>
      <c r="F266" s="73"/>
      <c r="G266" s="73">
        <v>176607</v>
      </c>
      <c r="I266" s="73">
        <f t="shared" si="56"/>
        <v>176607</v>
      </c>
      <c r="J266" s="73">
        <f t="shared" si="53"/>
        <v>-3</v>
      </c>
      <c r="K266" s="73">
        <f t="shared" si="54"/>
        <v>0</v>
      </c>
      <c r="L266" s="73">
        <f t="shared" si="55"/>
        <v>0</v>
      </c>
      <c r="M266" s="73">
        <f>SUM(J$188:J266)</f>
        <v>179814</v>
      </c>
      <c r="N266" s="73">
        <f>SUM(J$6:J266)</f>
        <v>1772749</v>
      </c>
      <c r="P266" s="73">
        <f t="shared" si="57"/>
        <v>-16.634911002668265</v>
      </c>
      <c r="Q266" s="73">
        <f t="shared" si="62"/>
        <v>4.4344307357462087</v>
      </c>
      <c r="R266" s="73">
        <f t="shared" si="63"/>
        <v>0</v>
      </c>
      <c r="S266" s="71">
        <f t="shared" si="58"/>
        <v>-3.0000000000000001E-3</v>
      </c>
      <c r="T266" s="71">
        <f t="shared" si="59"/>
        <v>0</v>
      </c>
      <c r="U266" s="71">
        <f t="shared" si="64"/>
        <v>176.607</v>
      </c>
      <c r="V266" s="71">
        <f t="shared" si="60"/>
        <v>179.81399999999999</v>
      </c>
      <c r="W266" s="71">
        <f t="shared" si="61"/>
        <v>1772.749</v>
      </c>
    </row>
    <row r="267" spans="1:23" hidden="1">
      <c r="A267" s="63">
        <f t="shared" si="65"/>
        <v>37153</v>
      </c>
      <c r="B267" s="65" t="str">
        <f>INDEX('Master Data'!$A$2:$B$8,MATCH(WEEKDAY('ARG Gas Firm'!A267,3),'Master Data'!$A$2:$A$8,0),2)</f>
        <v>W</v>
      </c>
      <c r="D267" s="73">
        <v>-16695151.410620635</v>
      </c>
      <c r="E267" s="73">
        <v>4449983.67529146</v>
      </c>
      <c r="F267" s="73"/>
      <c r="G267" s="73">
        <v>176603</v>
      </c>
      <c r="I267" s="73">
        <f t="shared" si="56"/>
        <v>176603</v>
      </c>
      <c r="J267" s="73">
        <f t="shared" si="53"/>
        <v>-4</v>
      </c>
      <c r="K267" s="73">
        <f t="shared" si="54"/>
        <v>0</v>
      </c>
      <c r="L267" s="73">
        <f t="shared" si="55"/>
        <v>0</v>
      </c>
      <c r="M267" s="73">
        <f>SUM(J$188:J267)</f>
        <v>179810</v>
      </c>
      <c r="N267" s="73">
        <f>SUM(J$6:J267)</f>
        <v>1772745</v>
      </c>
      <c r="P267" s="73">
        <f t="shared" si="57"/>
        <v>-16.695151410620635</v>
      </c>
      <c r="Q267" s="73">
        <f t="shared" si="62"/>
        <v>4.4499836752914597</v>
      </c>
      <c r="R267" s="73">
        <f t="shared" si="63"/>
        <v>0</v>
      </c>
      <c r="S267" s="71">
        <f t="shared" si="58"/>
        <v>-4.0000000000000001E-3</v>
      </c>
      <c r="T267" s="71">
        <f t="shared" si="59"/>
        <v>0</v>
      </c>
      <c r="U267" s="71">
        <f t="shared" si="64"/>
        <v>176.60300000000001</v>
      </c>
      <c r="V267" s="71">
        <f t="shared" si="60"/>
        <v>179.81</v>
      </c>
      <c r="W267" s="71">
        <f t="shared" si="61"/>
        <v>1772.7449999999999</v>
      </c>
    </row>
    <row r="268" spans="1:23" hidden="1">
      <c r="A268" s="63">
        <f t="shared" si="65"/>
        <v>37154</v>
      </c>
      <c r="B268" s="65" t="str">
        <f>INDEX('Master Data'!$A$2:$B$8,MATCH(WEEKDAY('ARG Gas Firm'!A268,3),'Master Data'!$A$2:$A$8,0),2)</f>
        <v>Th</v>
      </c>
      <c r="D268" s="73">
        <v>-16719759.923657473</v>
      </c>
      <c r="E268" s="73">
        <v>4456626.8113838425</v>
      </c>
      <c r="F268" s="73"/>
      <c r="G268" s="73">
        <v>176595</v>
      </c>
      <c r="I268" s="73">
        <f t="shared" si="56"/>
        <v>176595</v>
      </c>
      <c r="J268" s="73">
        <f t="shared" si="53"/>
        <v>-8</v>
      </c>
      <c r="K268" s="73">
        <f t="shared" si="54"/>
        <v>0</v>
      </c>
      <c r="L268" s="73">
        <f t="shared" si="55"/>
        <v>0</v>
      </c>
      <c r="M268" s="73">
        <f>SUM(J$188:J268)</f>
        <v>179802</v>
      </c>
      <c r="N268" s="73">
        <f>SUM(J$6:J268)</f>
        <v>1772737</v>
      </c>
      <c r="P268" s="73">
        <f t="shared" si="57"/>
        <v>-16.719759923657474</v>
      </c>
      <c r="Q268" s="73">
        <f t="shared" si="62"/>
        <v>4.4566268113838428</v>
      </c>
      <c r="R268" s="73">
        <f t="shared" si="63"/>
        <v>0</v>
      </c>
      <c r="S268" s="71">
        <f t="shared" si="58"/>
        <v>-8.0000000000000002E-3</v>
      </c>
      <c r="T268" s="71">
        <f t="shared" si="59"/>
        <v>0</v>
      </c>
      <c r="U268" s="71">
        <f t="shared" si="64"/>
        <v>176.595</v>
      </c>
      <c r="V268" s="71">
        <f t="shared" si="60"/>
        <v>179.80199999999999</v>
      </c>
      <c r="W268" s="71">
        <f t="shared" si="61"/>
        <v>1772.7370000000001</v>
      </c>
    </row>
    <row r="269" spans="1:23" hidden="1">
      <c r="A269" s="63">
        <f t="shared" si="65"/>
        <v>37155</v>
      </c>
      <c r="B269" s="65" t="str">
        <f>INDEX('Master Data'!$A$2:$B$8,MATCH(WEEKDAY('ARG Gas Firm'!A269,3),'Master Data'!$A$2:$A$8,0),2)</f>
        <v>F</v>
      </c>
      <c r="D269" s="73">
        <v>-16742375.188922476</v>
      </c>
      <c r="E269" s="73">
        <v>4462320.8823529417</v>
      </c>
      <c r="F269" s="73"/>
      <c r="G269" s="73">
        <v>176596</v>
      </c>
      <c r="I269" s="73">
        <f t="shared" si="56"/>
        <v>176596</v>
      </c>
      <c r="J269" s="73">
        <f t="shared" si="53"/>
        <v>1</v>
      </c>
      <c r="K269" s="73">
        <f t="shared" si="54"/>
        <v>0</v>
      </c>
      <c r="L269" s="73">
        <f t="shared" si="55"/>
        <v>0</v>
      </c>
      <c r="M269" s="73">
        <f>SUM(J$188:J269)</f>
        <v>179803</v>
      </c>
      <c r="N269" s="73">
        <f>SUM(J$6:J269)</f>
        <v>1772738</v>
      </c>
      <c r="P269" s="73">
        <f t="shared" si="57"/>
        <v>-16.742375188922477</v>
      </c>
      <c r="Q269" s="73">
        <f t="shared" si="62"/>
        <v>4.4623208823529419</v>
      </c>
      <c r="R269" s="73">
        <f t="shared" si="63"/>
        <v>0</v>
      </c>
      <c r="S269" s="71">
        <f t="shared" si="58"/>
        <v>1E-3</v>
      </c>
      <c r="T269" s="71">
        <f t="shared" si="59"/>
        <v>0</v>
      </c>
      <c r="U269" s="71">
        <f t="shared" si="64"/>
        <v>176.596</v>
      </c>
      <c r="V269" s="71">
        <f t="shared" si="60"/>
        <v>179.803</v>
      </c>
      <c r="W269" s="71">
        <f t="shared" si="61"/>
        <v>1772.7380000000001</v>
      </c>
    </row>
    <row r="270" spans="1:23" hidden="1">
      <c r="A270" s="63">
        <f t="shared" si="65"/>
        <v>37156</v>
      </c>
      <c r="B270" s="65" t="str">
        <f>INDEX('Master Data'!$A$2:$B$8,MATCH(WEEKDAY('ARG Gas Firm'!A270,3),'Master Data'!$A$2:$A$8,0),2)</f>
        <v>Sa</v>
      </c>
      <c r="D270" s="73"/>
      <c r="E270" s="73"/>
      <c r="F270" s="73"/>
      <c r="G270" s="73"/>
      <c r="I270" s="73">
        <f t="shared" si="56"/>
        <v>176596</v>
      </c>
      <c r="J270" s="73">
        <f t="shared" si="53"/>
        <v>0</v>
      </c>
      <c r="K270" s="73">
        <f t="shared" si="54"/>
        <v>0</v>
      </c>
      <c r="L270" s="73">
        <f t="shared" si="55"/>
        <v>0</v>
      </c>
      <c r="M270" s="73">
        <f>SUM(J$188:J270)</f>
        <v>179803</v>
      </c>
      <c r="N270" s="73">
        <f>SUM(J$6:J270)</f>
        <v>1772738</v>
      </c>
      <c r="P270" s="73">
        <f t="shared" si="57"/>
        <v>0</v>
      </c>
      <c r="Q270" s="73">
        <f t="shared" si="62"/>
        <v>0</v>
      </c>
      <c r="R270" s="73">
        <f t="shared" si="63"/>
        <v>0</v>
      </c>
      <c r="S270" s="71">
        <f t="shared" si="58"/>
        <v>0</v>
      </c>
      <c r="T270" s="71">
        <f t="shared" si="59"/>
        <v>0</v>
      </c>
      <c r="U270" s="71">
        <f t="shared" si="64"/>
        <v>176.596</v>
      </c>
      <c r="V270" s="71">
        <f t="shared" si="60"/>
        <v>179.803</v>
      </c>
      <c r="W270" s="71">
        <f t="shared" si="61"/>
        <v>1772.7380000000001</v>
      </c>
    </row>
    <row r="271" spans="1:23" hidden="1">
      <c r="A271" s="63">
        <f t="shared" si="65"/>
        <v>37157</v>
      </c>
      <c r="B271" s="65" t="str">
        <f>INDEX('Master Data'!$A$2:$B$8,MATCH(WEEKDAY('ARG Gas Firm'!A271,3),'Master Data'!$A$2:$A$8,0),2)</f>
        <v>Su</v>
      </c>
      <c r="D271" s="73"/>
      <c r="E271" s="73"/>
      <c r="F271" s="73"/>
      <c r="G271" s="73"/>
      <c r="I271" s="73">
        <f t="shared" si="56"/>
        <v>176596</v>
      </c>
      <c r="J271" s="73">
        <f t="shared" si="53"/>
        <v>0</v>
      </c>
      <c r="K271" s="73">
        <f t="shared" si="54"/>
        <v>0</v>
      </c>
      <c r="L271" s="73">
        <f t="shared" si="55"/>
        <v>0</v>
      </c>
      <c r="M271" s="73">
        <f>SUM(J$188:J271)</f>
        <v>179803</v>
      </c>
      <c r="N271" s="73">
        <f>SUM(J$6:J271)</f>
        <v>1772738</v>
      </c>
      <c r="P271" s="73">
        <f t="shared" si="57"/>
        <v>0</v>
      </c>
      <c r="Q271" s="73">
        <f t="shared" si="62"/>
        <v>0</v>
      </c>
      <c r="R271" s="73">
        <f t="shared" si="63"/>
        <v>0</v>
      </c>
      <c r="S271" s="71">
        <f t="shared" si="58"/>
        <v>0</v>
      </c>
      <c r="T271" s="71">
        <f t="shared" si="59"/>
        <v>0</v>
      </c>
      <c r="U271" s="71">
        <f t="shared" si="64"/>
        <v>176.596</v>
      </c>
      <c r="V271" s="71">
        <f t="shared" si="60"/>
        <v>179.803</v>
      </c>
      <c r="W271" s="71">
        <f t="shared" si="61"/>
        <v>1772.7380000000001</v>
      </c>
    </row>
    <row r="272" spans="1:23" hidden="1">
      <c r="A272" s="63">
        <f t="shared" si="65"/>
        <v>37158</v>
      </c>
      <c r="B272" s="65" t="str">
        <f>INDEX('Master Data'!$A$2:$B$8,MATCH(WEEKDAY('ARG Gas Firm'!A272,3),'Master Data'!$A$2:$A$8,0),2)</f>
        <v>M</v>
      </c>
      <c r="D272" s="73">
        <v>-16736219.488258539</v>
      </c>
      <c r="E272" s="73">
        <v>4460817.428324162</v>
      </c>
      <c r="F272" s="73"/>
      <c r="G272" s="73">
        <v>176599</v>
      </c>
      <c r="I272" s="73">
        <f t="shared" si="56"/>
        <v>176599</v>
      </c>
      <c r="J272" s="73">
        <f t="shared" si="53"/>
        <v>3</v>
      </c>
      <c r="K272" s="73">
        <f t="shared" si="54"/>
        <v>0</v>
      </c>
      <c r="L272" s="73">
        <f t="shared" si="55"/>
        <v>0</v>
      </c>
      <c r="M272" s="73">
        <f>SUM(J$188:J272)</f>
        <v>179806</v>
      </c>
      <c r="N272" s="73">
        <f>SUM(J$6:J272)</f>
        <v>1772741</v>
      </c>
      <c r="P272" s="73">
        <f t="shared" si="57"/>
        <v>-16.736219488258538</v>
      </c>
      <c r="Q272" s="73">
        <f t="shared" si="62"/>
        <v>4.4608174283241624</v>
      </c>
      <c r="R272" s="73">
        <f t="shared" si="63"/>
        <v>0</v>
      </c>
      <c r="S272" s="71">
        <f t="shared" si="58"/>
        <v>3.0000000000000001E-3</v>
      </c>
      <c r="T272" s="71">
        <f t="shared" si="59"/>
        <v>0</v>
      </c>
      <c r="U272" s="71">
        <f t="shared" si="64"/>
        <v>176.59899999999999</v>
      </c>
      <c r="V272" s="71">
        <f t="shared" si="60"/>
        <v>179.80600000000001</v>
      </c>
      <c r="W272" s="71">
        <f t="shared" si="61"/>
        <v>1772.741</v>
      </c>
    </row>
    <row r="273" spans="1:23" hidden="1">
      <c r="A273" s="63">
        <f t="shared" si="65"/>
        <v>37159</v>
      </c>
      <c r="B273" s="65" t="str">
        <f>INDEX('Master Data'!$A$2:$B$8,MATCH(WEEKDAY('ARG Gas Firm'!A273,3),'Master Data'!$A$2:$A$8,0),2)</f>
        <v>T</v>
      </c>
      <c r="D273" s="73">
        <v>-16768447.180415785</v>
      </c>
      <c r="E273" s="73">
        <v>4469877.8384908643</v>
      </c>
      <c r="F273" s="73"/>
      <c r="G273" s="73">
        <v>176599.04879999999</v>
      </c>
      <c r="I273" s="73">
        <f t="shared" si="56"/>
        <v>176599.04879999999</v>
      </c>
      <c r="J273" s="73">
        <f t="shared" si="53"/>
        <v>4.8799999989569187E-2</v>
      </c>
      <c r="K273" s="73">
        <f t="shared" si="54"/>
        <v>0</v>
      </c>
      <c r="L273" s="73">
        <f t="shared" si="55"/>
        <v>0</v>
      </c>
      <c r="M273" s="73">
        <f>SUM(J$188:J273)</f>
        <v>179806.04879999999</v>
      </c>
      <c r="N273" s="73">
        <f>SUM(J$6:J273)</f>
        <v>1772741.0488</v>
      </c>
      <c r="P273" s="73">
        <f t="shared" si="57"/>
        <v>-16.768447180415784</v>
      </c>
      <c r="Q273" s="73">
        <f t="shared" si="62"/>
        <v>4.4698778384908646</v>
      </c>
      <c r="R273" s="73">
        <f t="shared" si="63"/>
        <v>0</v>
      </c>
      <c r="S273" s="71">
        <f t="shared" si="58"/>
        <v>4.8799999989569189E-5</v>
      </c>
      <c r="T273" s="71">
        <f t="shared" si="59"/>
        <v>0</v>
      </c>
      <c r="U273" s="71">
        <f t="shared" si="64"/>
        <v>176.59904879999999</v>
      </c>
      <c r="V273" s="71">
        <f t="shared" si="60"/>
        <v>179.80604879999999</v>
      </c>
      <c r="W273" s="71">
        <f t="shared" si="61"/>
        <v>1772.7410488</v>
      </c>
    </row>
    <row r="274" spans="1:23" hidden="1">
      <c r="A274" s="63">
        <f t="shared" si="65"/>
        <v>37160</v>
      </c>
      <c r="B274" s="65" t="str">
        <f>INDEX('Master Data'!$A$2:$B$8,MATCH(WEEKDAY('ARG Gas Firm'!A274,3),'Master Data'!$A$2:$A$8,0),2)</f>
        <v>W</v>
      </c>
      <c r="D274" s="73">
        <v>-16804639.915534597</v>
      </c>
      <c r="E274" s="73">
        <v>4476892.2988230865</v>
      </c>
      <c r="F274" s="73"/>
      <c r="G274" s="73">
        <v>176599</v>
      </c>
      <c r="I274" s="73">
        <f t="shared" si="56"/>
        <v>176599</v>
      </c>
      <c r="J274" s="73">
        <f t="shared" si="53"/>
        <v>-4.8799999989569187E-2</v>
      </c>
      <c r="K274" s="73">
        <f t="shared" si="54"/>
        <v>0</v>
      </c>
      <c r="L274" s="73">
        <f t="shared" si="55"/>
        <v>0</v>
      </c>
      <c r="M274" s="73">
        <f>SUM(J$188:J274)</f>
        <v>179806</v>
      </c>
      <c r="N274" s="73">
        <f>SUM(J$6:J274)</f>
        <v>1772741</v>
      </c>
      <c r="P274" s="73">
        <f t="shared" si="57"/>
        <v>-16.804639915534597</v>
      </c>
      <c r="Q274" s="73">
        <f t="shared" si="62"/>
        <v>4.4768922988230866</v>
      </c>
      <c r="R274" s="73">
        <f t="shared" si="63"/>
        <v>0</v>
      </c>
      <c r="S274" s="71">
        <f t="shared" si="58"/>
        <v>-4.8799999989569189E-5</v>
      </c>
      <c r="T274" s="71">
        <f t="shared" si="59"/>
        <v>0</v>
      </c>
      <c r="U274" s="71">
        <f t="shared" si="64"/>
        <v>176.59899999999999</v>
      </c>
      <c r="V274" s="71">
        <f t="shared" si="60"/>
        <v>179.80600000000001</v>
      </c>
      <c r="W274" s="71">
        <f t="shared" si="61"/>
        <v>1772.741</v>
      </c>
    </row>
    <row r="275" spans="1:23" hidden="1">
      <c r="A275" s="63">
        <f t="shared" si="65"/>
        <v>37161</v>
      </c>
      <c r="B275" s="65" t="str">
        <f>INDEX('Master Data'!$A$2:$B$8,MATCH(WEEKDAY('ARG Gas Firm'!A275,3),'Master Data'!$A$2:$A$8,0),2)</f>
        <v>Th</v>
      </c>
      <c r="D275" s="73">
        <v>-16851685.803397521</v>
      </c>
      <c r="E275" s="73">
        <v>4485403.2702509202</v>
      </c>
      <c r="F275" s="73"/>
      <c r="G275" s="73">
        <v>176599</v>
      </c>
      <c r="I275" s="73">
        <f t="shared" si="56"/>
        <v>176599</v>
      </c>
      <c r="J275" s="73">
        <f t="shared" si="53"/>
        <v>0</v>
      </c>
      <c r="K275" s="73">
        <f t="shared" si="54"/>
        <v>0</v>
      </c>
      <c r="L275" s="73">
        <f t="shared" si="55"/>
        <v>0</v>
      </c>
      <c r="M275" s="73">
        <f>SUM(J$188:J275)</f>
        <v>179806</v>
      </c>
      <c r="N275" s="73">
        <f>SUM(J$6:J275)</f>
        <v>1772741</v>
      </c>
      <c r="P275" s="73">
        <f t="shared" si="57"/>
        <v>-16.851685803397523</v>
      </c>
      <c r="Q275" s="73">
        <f t="shared" si="62"/>
        <v>4.4854032702509201</v>
      </c>
      <c r="R275" s="73">
        <f t="shared" si="63"/>
        <v>0</v>
      </c>
      <c r="S275" s="71">
        <f t="shared" si="58"/>
        <v>0</v>
      </c>
      <c r="T275" s="71">
        <f t="shared" si="59"/>
        <v>0</v>
      </c>
      <c r="U275" s="71">
        <f t="shared" si="64"/>
        <v>176.59899999999999</v>
      </c>
      <c r="V275" s="71">
        <f t="shared" si="60"/>
        <v>179.80600000000001</v>
      </c>
      <c r="W275" s="71">
        <f t="shared" si="61"/>
        <v>1772.741</v>
      </c>
    </row>
    <row r="276" spans="1:23">
      <c r="A276" s="63">
        <f t="shared" si="65"/>
        <v>37162</v>
      </c>
      <c r="B276" s="65" t="str">
        <f>INDEX('Master Data'!$A$2:$B$8,MATCH(WEEKDAY('ARG Gas Firm'!A276,3),'Master Data'!$A$2:$A$8,0),2)</f>
        <v>F</v>
      </c>
      <c r="D276" s="73">
        <v>-16890729.36013405</v>
      </c>
      <c r="E276" s="73">
        <v>4477734.2311680932</v>
      </c>
      <c r="F276" s="73"/>
      <c r="G276" s="73">
        <v>176601</v>
      </c>
      <c r="I276" s="73">
        <f t="shared" si="56"/>
        <v>176601</v>
      </c>
      <c r="J276" s="73">
        <f>IF(MONTH($A276)=MONTH($A275),SUM(I276-I275),I276)</f>
        <v>2</v>
      </c>
      <c r="K276" s="73">
        <f>IF(WEEKDAY(A276,3)&gt;4,0,(IF(A276&lt;K$2,0,IF(A276&lt;=K$3,1,0))))</f>
        <v>0</v>
      </c>
      <c r="L276" s="73">
        <f>J276*K276</f>
        <v>0</v>
      </c>
      <c r="M276" s="73">
        <f>SUM(J$188:J276)</f>
        <v>179808</v>
      </c>
      <c r="N276" s="73">
        <f>SUM(J$6:J276)</f>
        <v>1772743</v>
      </c>
      <c r="P276" s="73">
        <f t="shared" si="57"/>
        <v>-16.890729360134049</v>
      </c>
      <c r="Q276" s="73">
        <f t="shared" si="62"/>
        <v>4.4777342311680934</v>
      </c>
      <c r="R276" s="73">
        <f t="shared" si="63"/>
        <v>0</v>
      </c>
      <c r="S276" s="71">
        <f t="shared" si="58"/>
        <v>2E-3</v>
      </c>
      <c r="T276" s="71">
        <f t="shared" si="59"/>
        <v>0</v>
      </c>
      <c r="U276" s="71">
        <f t="shared" si="64"/>
        <v>176.601</v>
      </c>
      <c r="V276" s="71">
        <f t="shared" si="60"/>
        <v>179.80799999999999</v>
      </c>
      <c r="W276" s="71">
        <f t="shared" si="61"/>
        <v>1772.7429999999999</v>
      </c>
    </row>
    <row r="277" spans="1:23">
      <c r="A277" s="63">
        <f t="shared" si="65"/>
        <v>37163</v>
      </c>
      <c r="B277" s="65" t="str">
        <f>INDEX('Master Data'!$A$2:$B$8,MATCH(WEEKDAY('ARG Gas Firm'!A277,3),'Master Data'!$A$2:$A$8,0),2)</f>
        <v>Sa</v>
      </c>
      <c r="D277" s="73"/>
      <c r="E277" s="73"/>
      <c r="F277" s="73"/>
      <c r="G277" s="73"/>
      <c r="I277" s="73">
        <f t="shared" si="56"/>
        <v>176601</v>
      </c>
      <c r="J277" s="73">
        <f>IF(MONTH($A277)=MONTH($A276),SUM(I277-I276),I277)</f>
        <v>0</v>
      </c>
      <c r="K277" s="73">
        <f>IF(WEEKDAY(A277,3)&gt;4,0,(IF(A277&lt;K$2,0,IF(A277&lt;=K$3,1,0))))</f>
        <v>0</v>
      </c>
      <c r="L277" s="73">
        <f>J277*K277</f>
        <v>0</v>
      </c>
      <c r="M277" s="73">
        <f>SUM(J$188:J277)</f>
        <v>179808</v>
      </c>
      <c r="N277" s="73">
        <f>SUM(J$6:J277)</f>
        <v>1772743</v>
      </c>
      <c r="P277" s="73">
        <f t="shared" si="57"/>
        <v>0</v>
      </c>
      <c r="Q277" s="73">
        <f t="shared" si="62"/>
        <v>0</v>
      </c>
      <c r="R277" s="73">
        <f t="shared" si="63"/>
        <v>0</v>
      </c>
      <c r="S277" s="71">
        <f t="shared" si="58"/>
        <v>0</v>
      </c>
      <c r="T277" s="71">
        <f t="shared" si="59"/>
        <v>0</v>
      </c>
      <c r="U277" s="71">
        <f t="shared" si="64"/>
        <v>176.601</v>
      </c>
      <c r="V277" s="71">
        <f t="shared" si="60"/>
        <v>179.80799999999999</v>
      </c>
      <c r="W277" s="71">
        <f t="shared" si="61"/>
        <v>1772.7429999999999</v>
      </c>
    </row>
    <row r="278" spans="1:23">
      <c r="A278" s="63">
        <f t="shared" si="65"/>
        <v>37164</v>
      </c>
      <c r="B278" s="65" t="str">
        <f>INDEX('Master Data'!$A$2:$B$8,MATCH(WEEKDAY('ARG Gas Firm'!A278,3),'Master Data'!$A$2:$A$8,0),2)</f>
        <v>Su</v>
      </c>
      <c r="D278" s="73"/>
      <c r="E278" s="73"/>
      <c r="F278" s="73"/>
      <c r="G278" s="73"/>
      <c r="I278" s="73">
        <f t="shared" si="56"/>
        <v>176601</v>
      </c>
      <c r="J278" s="73">
        <f>IF(MONTH($A278)=MONTH($A277),SUM(I278-I277),I278)</f>
        <v>0</v>
      </c>
      <c r="K278" s="73">
        <f>IF(WEEKDAY(A278,3)&gt;4,0,(IF(A278&lt;K$2,0,IF(A278&lt;=K$3,1,0))))</f>
        <v>0</v>
      </c>
      <c r="L278" s="73">
        <f>J278*K278</f>
        <v>0</v>
      </c>
      <c r="M278" s="73">
        <f>SUM(J$188:J278)</f>
        <v>179808</v>
      </c>
      <c r="N278" s="73">
        <f>SUM(J$6:J278)</f>
        <v>1772743</v>
      </c>
      <c r="P278" s="73">
        <f t="shared" si="57"/>
        <v>0</v>
      </c>
      <c r="Q278" s="73">
        <f t="shared" si="62"/>
        <v>0</v>
      </c>
      <c r="R278" s="73">
        <f t="shared" si="63"/>
        <v>0</v>
      </c>
      <c r="S278" s="71">
        <f t="shared" si="58"/>
        <v>0</v>
      </c>
      <c r="T278" s="71">
        <f t="shared" si="59"/>
        <v>0</v>
      </c>
      <c r="U278" s="71">
        <f t="shared" si="64"/>
        <v>176.601</v>
      </c>
      <c r="V278" s="71">
        <f t="shared" si="60"/>
        <v>179.80799999999999</v>
      </c>
      <c r="W278" s="71">
        <f t="shared" si="61"/>
        <v>1772.7429999999999</v>
      </c>
    </row>
    <row r="279" spans="1:23" hidden="1">
      <c r="A279" s="63">
        <f t="shared" si="65"/>
        <v>37165</v>
      </c>
      <c r="B279" s="65" t="str">
        <f>INDEX('Master Data'!$A$2:$B$8,MATCH(WEEKDAY('ARG Gas Firm'!A279,3),'Master Data'!$A$2:$A$8,0),2)</f>
        <v>M</v>
      </c>
      <c r="D279" s="73">
        <v>-16989264.028527882</v>
      </c>
      <c r="E279" s="73">
        <v>4480175.3626288455</v>
      </c>
      <c r="F279" s="73"/>
      <c r="G279" s="73">
        <v>5450</v>
      </c>
      <c r="I279" s="73">
        <f t="shared" si="56"/>
        <v>5450</v>
      </c>
      <c r="J279" s="73">
        <f t="shared" ref="J279:J327" si="66">IF(MONTH($A279)=MONTH($A278),SUM(I279-I278),I279)</f>
        <v>5450</v>
      </c>
      <c r="K279" s="73">
        <f t="shared" ref="K279:K325" si="67">IF(WEEKDAY(A279,3)&gt;4,0,(IF(A279&lt;K$2,0,IF(A279&lt;=K$3,1,0))))</f>
        <v>0</v>
      </c>
      <c r="L279" s="73">
        <f t="shared" ref="L279:L325" si="68">J279*K279</f>
        <v>0</v>
      </c>
      <c r="M279" s="73">
        <f>SUM(J$188:J279)</f>
        <v>185258</v>
      </c>
      <c r="N279" s="73">
        <f>SUM(J$6:J279)</f>
        <v>1778193</v>
      </c>
      <c r="P279" s="73">
        <f t="shared" si="57"/>
        <v>-16.989264028527881</v>
      </c>
      <c r="Q279" s="73">
        <f t="shared" si="62"/>
        <v>4.4801753626288452</v>
      </c>
      <c r="R279" s="73">
        <f t="shared" si="63"/>
        <v>0</v>
      </c>
      <c r="S279" s="71">
        <f t="shared" si="58"/>
        <v>5.45</v>
      </c>
      <c r="T279" s="71">
        <f t="shared" si="59"/>
        <v>0</v>
      </c>
      <c r="U279" s="71">
        <f t="shared" si="64"/>
        <v>5.45</v>
      </c>
      <c r="V279" s="71">
        <f t="shared" si="60"/>
        <v>185.25800000000001</v>
      </c>
      <c r="W279" s="71">
        <f t="shared" si="61"/>
        <v>1778.193</v>
      </c>
    </row>
    <row r="280" spans="1:23" hidden="1">
      <c r="A280" s="63">
        <f t="shared" si="65"/>
        <v>37166</v>
      </c>
      <c r="B280" s="65" t="str">
        <f>INDEX('Master Data'!$A$2:$B$8,MATCH(WEEKDAY('ARG Gas Firm'!A280,3),'Master Data'!$A$2:$A$8,0),2)</f>
        <v>T</v>
      </c>
      <c r="D280" s="73">
        <v>-17026991.611969162</v>
      </c>
      <c r="E280" s="73">
        <v>4490398.3121459382</v>
      </c>
      <c r="F280" s="73"/>
      <c r="G280" s="73">
        <v>-61103</v>
      </c>
      <c r="I280" s="73">
        <f t="shared" si="56"/>
        <v>-61103</v>
      </c>
      <c r="J280" s="73">
        <f t="shared" si="66"/>
        <v>-66553</v>
      </c>
      <c r="K280" s="73">
        <f t="shared" si="67"/>
        <v>0</v>
      </c>
      <c r="L280" s="73">
        <f t="shared" si="68"/>
        <v>0</v>
      </c>
      <c r="M280" s="73">
        <f>SUM(J$188:J280)</f>
        <v>118705</v>
      </c>
      <c r="N280" s="73">
        <f>SUM(J$6:J280)</f>
        <v>1711640</v>
      </c>
      <c r="P280" s="73">
        <f t="shared" si="57"/>
        <v>-17.026991611969162</v>
      </c>
      <c r="Q280" s="73">
        <f t="shared" si="62"/>
        <v>4.4903983121459383</v>
      </c>
      <c r="R280" s="73">
        <f t="shared" si="63"/>
        <v>0</v>
      </c>
      <c r="S280" s="71">
        <f t="shared" si="58"/>
        <v>-66.552999999999997</v>
      </c>
      <c r="T280" s="71">
        <f t="shared" si="59"/>
        <v>0</v>
      </c>
      <c r="U280" s="71">
        <f t="shared" si="64"/>
        <v>-61.103000000000002</v>
      </c>
      <c r="V280" s="71">
        <f t="shared" si="60"/>
        <v>118.705</v>
      </c>
      <c r="W280" s="71">
        <f t="shared" si="61"/>
        <v>1711.64</v>
      </c>
    </row>
    <row r="281" spans="1:23" hidden="1">
      <c r="A281" s="63">
        <f t="shared" si="65"/>
        <v>37167</v>
      </c>
      <c r="B281" s="65" t="str">
        <f>INDEX('Master Data'!$A$2:$B$8,MATCH(WEEKDAY('ARG Gas Firm'!A281,3),'Master Data'!$A$2:$A$8,0),2)</f>
        <v>W</v>
      </c>
      <c r="D281" s="73">
        <v>-17035858.296944611</v>
      </c>
      <c r="E281" s="73">
        <v>4491585.1047338564</v>
      </c>
      <c r="F281" s="73"/>
      <c r="G281" s="73">
        <v>-61104</v>
      </c>
      <c r="I281" s="73">
        <f t="shared" si="56"/>
        <v>-61104</v>
      </c>
      <c r="J281" s="73">
        <f t="shared" si="66"/>
        <v>-1</v>
      </c>
      <c r="K281" s="73">
        <f t="shared" si="67"/>
        <v>0</v>
      </c>
      <c r="L281" s="73">
        <f t="shared" si="68"/>
        <v>0</v>
      </c>
      <c r="M281" s="73">
        <f>SUM(J$188:J281)</f>
        <v>118704</v>
      </c>
      <c r="N281" s="73">
        <f>SUM(J$6:J281)</f>
        <v>1711639</v>
      </c>
      <c r="P281" s="73">
        <f t="shared" si="57"/>
        <v>-17.03585829694461</v>
      </c>
      <c r="Q281" s="73">
        <f t="shared" si="62"/>
        <v>4.491585104733856</v>
      </c>
      <c r="R281" s="73">
        <f t="shared" si="63"/>
        <v>0</v>
      </c>
      <c r="S281" s="71">
        <f t="shared" si="58"/>
        <v>-1E-3</v>
      </c>
      <c r="T281" s="71">
        <f t="shared" si="59"/>
        <v>0</v>
      </c>
      <c r="U281" s="71">
        <f t="shared" si="64"/>
        <v>-61.103999999999999</v>
      </c>
      <c r="V281" s="71">
        <f t="shared" si="60"/>
        <v>118.70399999999999</v>
      </c>
      <c r="W281" s="71">
        <f t="shared" si="61"/>
        <v>1711.6389999999999</v>
      </c>
    </row>
    <row r="282" spans="1:23" hidden="1">
      <c r="A282" s="63">
        <f t="shared" si="65"/>
        <v>37168</v>
      </c>
      <c r="B282" s="65" t="str">
        <f>INDEX('Master Data'!$A$2:$B$8,MATCH(WEEKDAY('ARG Gas Firm'!A282,3),'Master Data'!$A$2:$A$8,0),2)</f>
        <v>Th</v>
      </c>
      <c r="D282" s="73">
        <v>-17042238.561755672</v>
      </c>
      <c r="E282" s="73">
        <v>4494388.4380598087</v>
      </c>
      <c r="F282" s="73"/>
      <c r="G282" s="73">
        <v>-61104</v>
      </c>
      <c r="I282" s="73">
        <f t="shared" si="56"/>
        <v>-61104</v>
      </c>
      <c r="J282" s="73">
        <f t="shared" si="66"/>
        <v>0</v>
      </c>
      <c r="K282" s="73">
        <f t="shared" si="67"/>
        <v>0</v>
      </c>
      <c r="L282" s="73">
        <f t="shared" si="68"/>
        <v>0</v>
      </c>
      <c r="M282" s="73">
        <f>SUM(J$188:J282)</f>
        <v>118704</v>
      </c>
      <c r="N282" s="73">
        <f>SUM(J$6:J282)</f>
        <v>1711639</v>
      </c>
      <c r="P282" s="73">
        <f t="shared" si="57"/>
        <v>-17.042238561755671</v>
      </c>
      <c r="Q282" s="73">
        <f t="shared" si="62"/>
        <v>4.4943884380598087</v>
      </c>
      <c r="R282" s="73">
        <f t="shared" si="63"/>
        <v>0</v>
      </c>
      <c r="S282" s="71">
        <f t="shared" si="58"/>
        <v>0</v>
      </c>
      <c r="T282" s="71">
        <f t="shared" si="59"/>
        <v>0</v>
      </c>
      <c r="U282" s="71">
        <f t="shared" si="64"/>
        <v>-61.103999999999999</v>
      </c>
      <c r="V282" s="71">
        <f t="shared" si="60"/>
        <v>118.70399999999999</v>
      </c>
      <c r="W282" s="71">
        <f t="shared" si="61"/>
        <v>1711.6389999999999</v>
      </c>
    </row>
    <row r="283" spans="1:23" hidden="1">
      <c r="A283" s="63">
        <f t="shared" si="65"/>
        <v>37169</v>
      </c>
      <c r="B283" s="65" t="str">
        <f>INDEX('Master Data'!$A$2:$B$8,MATCH(WEEKDAY('ARG Gas Firm'!A283,3),'Master Data'!$A$2:$A$8,0),2)</f>
        <v>F</v>
      </c>
      <c r="D283" s="73">
        <v>-17059384.987917177</v>
      </c>
      <c r="E283" s="73">
        <v>4500936.5111288261</v>
      </c>
      <c r="F283" s="73"/>
      <c r="G283" s="73">
        <v>-61105</v>
      </c>
      <c r="I283" s="73">
        <f t="shared" si="56"/>
        <v>-61105</v>
      </c>
      <c r="J283" s="73">
        <f t="shared" si="66"/>
        <v>-1</v>
      </c>
      <c r="K283" s="73">
        <f t="shared" si="67"/>
        <v>0</v>
      </c>
      <c r="L283" s="73">
        <f t="shared" si="68"/>
        <v>0</v>
      </c>
      <c r="M283" s="73">
        <f>SUM(J$188:J283)</f>
        <v>118703</v>
      </c>
      <c r="N283" s="73">
        <f>SUM(J$6:J283)</f>
        <v>1711638</v>
      </c>
      <c r="P283" s="73">
        <f t="shared" si="57"/>
        <v>-17.059384987917177</v>
      </c>
      <c r="Q283" s="73">
        <f t="shared" si="62"/>
        <v>4.5009365111288258</v>
      </c>
      <c r="R283" s="73">
        <f t="shared" si="63"/>
        <v>0</v>
      </c>
      <c r="S283" s="71">
        <f t="shared" si="58"/>
        <v>-1E-3</v>
      </c>
      <c r="T283" s="71">
        <f t="shared" si="59"/>
        <v>0</v>
      </c>
      <c r="U283" s="71">
        <f t="shared" si="64"/>
        <v>-61.104999999999997</v>
      </c>
      <c r="V283" s="71">
        <f t="shared" si="60"/>
        <v>118.703</v>
      </c>
      <c r="W283" s="71">
        <f t="shared" si="61"/>
        <v>1711.6379999999999</v>
      </c>
    </row>
    <row r="284" spans="1:23" hidden="1">
      <c r="A284" s="63">
        <f t="shared" si="65"/>
        <v>37170</v>
      </c>
      <c r="B284" s="65" t="str">
        <f>INDEX('Master Data'!$A$2:$B$8,MATCH(WEEKDAY('ARG Gas Firm'!A284,3),'Master Data'!$A$2:$A$8,0),2)</f>
        <v>Sa</v>
      </c>
      <c r="D284" s="73"/>
      <c r="E284" s="73"/>
      <c r="F284" s="73"/>
      <c r="G284" s="73"/>
      <c r="I284" s="73">
        <f t="shared" si="56"/>
        <v>-61105</v>
      </c>
      <c r="J284" s="73">
        <f t="shared" si="66"/>
        <v>0</v>
      </c>
      <c r="K284" s="73">
        <f t="shared" si="67"/>
        <v>0</v>
      </c>
      <c r="L284" s="73">
        <f t="shared" si="68"/>
        <v>0</v>
      </c>
      <c r="M284" s="73">
        <f>SUM(J$188:J284)</f>
        <v>118703</v>
      </c>
      <c r="N284" s="73">
        <f>SUM(J$6:J284)</f>
        <v>1711638</v>
      </c>
      <c r="P284" s="73">
        <f t="shared" si="57"/>
        <v>0</v>
      </c>
      <c r="Q284" s="73">
        <f t="shared" si="62"/>
        <v>0</v>
      </c>
      <c r="R284" s="73">
        <f t="shared" si="63"/>
        <v>0</v>
      </c>
      <c r="S284" s="71">
        <f t="shared" si="58"/>
        <v>0</v>
      </c>
      <c r="T284" s="71">
        <f t="shared" si="59"/>
        <v>0</v>
      </c>
      <c r="U284" s="71">
        <f t="shared" si="64"/>
        <v>-61.104999999999997</v>
      </c>
      <c r="V284" s="71">
        <f t="shared" si="60"/>
        <v>118.703</v>
      </c>
      <c r="W284" s="71">
        <f t="shared" si="61"/>
        <v>1711.6379999999999</v>
      </c>
    </row>
    <row r="285" spans="1:23" hidden="1">
      <c r="A285" s="63">
        <f t="shared" si="65"/>
        <v>37171</v>
      </c>
      <c r="B285" s="65" t="str">
        <f>INDEX('Master Data'!$A$2:$B$8,MATCH(WEEKDAY('ARG Gas Firm'!A285,3),'Master Data'!$A$2:$A$8,0),2)</f>
        <v>Su</v>
      </c>
      <c r="D285" s="73"/>
      <c r="E285" s="73"/>
      <c r="F285" s="73"/>
      <c r="G285" s="73"/>
      <c r="I285" s="73">
        <f t="shared" si="56"/>
        <v>-61105</v>
      </c>
      <c r="J285" s="73">
        <f t="shared" si="66"/>
        <v>0</v>
      </c>
      <c r="K285" s="73">
        <f t="shared" si="67"/>
        <v>0</v>
      </c>
      <c r="L285" s="73">
        <f t="shared" si="68"/>
        <v>0</v>
      </c>
      <c r="M285" s="73">
        <f>SUM(J$188:J285)</f>
        <v>118703</v>
      </c>
      <c r="N285" s="73">
        <f>SUM(J$6:J285)</f>
        <v>1711638</v>
      </c>
      <c r="P285" s="73">
        <f t="shared" si="57"/>
        <v>0</v>
      </c>
      <c r="Q285" s="73">
        <f t="shared" si="62"/>
        <v>0</v>
      </c>
      <c r="R285" s="73">
        <f t="shared" si="63"/>
        <v>0</v>
      </c>
      <c r="S285" s="71">
        <f t="shared" si="58"/>
        <v>0</v>
      </c>
      <c r="T285" s="71">
        <f t="shared" si="59"/>
        <v>0</v>
      </c>
      <c r="U285" s="71">
        <f t="shared" si="64"/>
        <v>-61.104999999999997</v>
      </c>
      <c r="V285" s="71">
        <f t="shared" si="60"/>
        <v>118.703</v>
      </c>
      <c r="W285" s="71">
        <f t="shared" si="61"/>
        <v>1711.6379999999999</v>
      </c>
    </row>
    <row r="286" spans="1:23" hidden="1">
      <c r="A286" s="63">
        <f t="shared" si="65"/>
        <v>37172</v>
      </c>
      <c r="B286" s="65" t="str">
        <f>INDEX('Master Data'!$A$2:$B$8,MATCH(WEEKDAY('ARG Gas Firm'!A286,3),'Master Data'!$A$2:$A$8,0),2)</f>
        <v>M</v>
      </c>
      <c r="D286" s="73">
        <v>-17062919.867675658</v>
      </c>
      <c r="E286" s="73">
        <v>4501870.2182216765</v>
      </c>
      <c r="F286" s="73"/>
      <c r="G286" s="73">
        <v>-61105</v>
      </c>
      <c r="I286" s="73">
        <f t="shared" si="56"/>
        <v>-61105</v>
      </c>
      <c r="J286" s="73">
        <f t="shared" si="66"/>
        <v>0</v>
      </c>
      <c r="K286" s="73">
        <f t="shared" si="67"/>
        <v>0</v>
      </c>
      <c r="L286" s="73">
        <f t="shared" si="68"/>
        <v>0</v>
      </c>
      <c r="M286" s="73">
        <f>SUM(J$188:J286)</f>
        <v>118703</v>
      </c>
      <c r="N286" s="73">
        <f>SUM(J$6:J286)</f>
        <v>1711638</v>
      </c>
      <c r="P286" s="73">
        <f t="shared" si="57"/>
        <v>-17.062919867675657</v>
      </c>
      <c r="Q286" s="73">
        <f t="shared" si="62"/>
        <v>4.5018702182216765</v>
      </c>
      <c r="R286" s="73">
        <f t="shared" si="63"/>
        <v>0</v>
      </c>
      <c r="S286" s="71">
        <f t="shared" si="58"/>
        <v>0</v>
      </c>
      <c r="T286" s="71">
        <f t="shared" si="59"/>
        <v>0</v>
      </c>
      <c r="U286" s="71">
        <f t="shared" si="64"/>
        <v>-61.104999999999997</v>
      </c>
      <c r="V286" s="71">
        <f t="shared" si="60"/>
        <v>118.703</v>
      </c>
      <c r="W286" s="71">
        <f t="shared" si="61"/>
        <v>1711.6379999999999</v>
      </c>
    </row>
    <row r="287" spans="1:23" hidden="1">
      <c r="A287" s="63">
        <f t="shared" si="65"/>
        <v>37173</v>
      </c>
      <c r="B287" s="65" t="str">
        <f>INDEX('Master Data'!$A$2:$B$8,MATCH(WEEKDAY('ARG Gas Firm'!A287,3),'Master Data'!$A$2:$A$8,0),2)</f>
        <v>T</v>
      </c>
      <c r="D287" s="73">
        <v>-17031033.219310392</v>
      </c>
      <c r="E287" s="73">
        <v>4497811.9015695872</v>
      </c>
      <c r="F287" s="73"/>
      <c r="G287" s="73">
        <v>-61105</v>
      </c>
      <c r="I287" s="73">
        <f t="shared" si="56"/>
        <v>-61105</v>
      </c>
      <c r="J287" s="73">
        <f t="shared" si="66"/>
        <v>0</v>
      </c>
      <c r="K287" s="73">
        <f t="shared" si="67"/>
        <v>0</v>
      </c>
      <c r="L287" s="73">
        <f t="shared" si="68"/>
        <v>0</v>
      </c>
      <c r="M287" s="73">
        <f>SUM(J$188:J287)</f>
        <v>118703</v>
      </c>
      <c r="N287" s="73">
        <f>SUM(J$6:J287)</f>
        <v>1711638</v>
      </c>
      <c r="P287" s="73">
        <f t="shared" si="57"/>
        <v>-17.031033219310391</v>
      </c>
      <c r="Q287" s="73">
        <f t="shared" si="62"/>
        <v>4.4978119015695874</v>
      </c>
      <c r="R287" s="73">
        <f t="shared" si="63"/>
        <v>0</v>
      </c>
      <c r="S287" s="71">
        <f t="shared" si="58"/>
        <v>0</v>
      </c>
      <c r="T287" s="71">
        <f t="shared" si="59"/>
        <v>0</v>
      </c>
      <c r="U287" s="71">
        <f t="shared" si="64"/>
        <v>-61.104999999999997</v>
      </c>
      <c r="V287" s="71">
        <f t="shared" si="60"/>
        <v>118.703</v>
      </c>
      <c r="W287" s="71">
        <f t="shared" si="61"/>
        <v>1711.6379999999999</v>
      </c>
    </row>
    <row r="288" spans="1:23" hidden="1">
      <c r="A288" s="63">
        <f t="shared" si="65"/>
        <v>37174</v>
      </c>
      <c r="B288" s="65" t="str">
        <f>INDEX('Master Data'!$A$2:$B$8,MATCH(WEEKDAY('ARG Gas Firm'!A288,3),'Master Data'!$A$2:$A$8,0),2)</f>
        <v>W</v>
      </c>
      <c r="D288" s="73">
        <v>-17023359.777312774</v>
      </c>
      <c r="E288" s="73">
        <v>4495948.9265693109</v>
      </c>
      <c r="F288" s="73"/>
      <c r="G288" s="73">
        <v>-61105</v>
      </c>
      <c r="I288" s="73">
        <f t="shared" si="56"/>
        <v>-61105</v>
      </c>
      <c r="J288" s="73">
        <f t="shared" si="66"/>
        <v>0</v>
      </c>
      <c r="K288" s="73">
        <f t="shared" si="67"/>
        <v>0</v>
      </c>
      <c r="L288" s="73">
        <f t="shared" si="68"/>
        <v>0</v>
      </c>
      <c r="M288" s="73">
        <f>SUM(J$188:J288)</f>
        <v>118703</v>
      </c>
      <c r="N288" s="73">
        <f>SUM(J$6:J288)</f>
        <v>1711638</v>
      </c>
      <c r="P288" s="73">
        <f t="shared" si="57"/>
        <v>-17.023359777312773</v>
      </c>
      <c r="Q288" s="73">
        <f t="shared" si="62"/>
        <v>4.4959489265693113</v>
      </c>
      <c r="R288" s="73">
        <f t="shared" si="63"/>
        <v>0</v>
      </c>
      <c r="S288" s="71">
        <f t="shared" si="58"/>
        <v>0</v>
      </c>
      <c r="T288" s="71">
        <f t="shared" si="59"/>
        <v>0</v>
      </c>
      <c r="U288" s="71">
        <f t="shared" si="64"/>
        <v>-61.104999999999997</v>
      </c>
      <c r="V288" s="71">
        <f t="shared" si="60"/>
        <v>118.703</v>
      </c>
      <c r="W288" s="71">
        <f t="shared" si="61"/>
        <v>1711.6379999999999</v>
      </c>
    </row>
    <row r="289" spans="1:23" hidden="1">
      <c r="A289" s="63">
        <f t="shared" si="65"/>
        <v>37175</v>
      </c>
      <c r="B289" s="65" t="str">
        <f>INDEX('Master Data'!$A$2:$B$8,MATCH(WEEKDAY('ARG Gas Firm'!A289,3),'Master Data'!$A$2:$A$8,0),2)</f>
        <v>Th</v>
      </c>
      <c r="D289" s="73">
        <v>-16962481.640733246</v>
      </c>
      <c r="E289" s="73">
        <v>4481868.2682469562</v>
      </c>
      <c r="F289" s="73"/>
      <c r="G289" s="73">
        <v>-61104</v>
      </c>
      <c r="I289" s="73">
        <f t="shared" si="56"/>
        <v>-61104</v>
      </c>
      <c r="J289" s="73">
        <f t="shared" si="66"/>
        <v>1</v>
      </c>
      <c r="K289" s="73">
        <f t="shared" si="67"/>
        <v>0</v>
      </c>
      <c r="L289" s="73">
        <f t="shared" si="68"/>
        <v>0</v>
      </c>
      <c r="M289" s="73">
        <f>SUM(J$188:J289)</f>
        <v>118704</v>
      </c>
      <c r="N289" s="73">
        <f>SUM(J$6:J289)</f>
        <v>1711639</v>
      </c>
      <c r="P289" s="73">
        <f t="shared" si="57"/>
        <v>-16.962481640733245</v>
      </c>
      <c r="Q289" s="73">
        <f t="shared" si="62"/>
        <v>4.4818682682469566</v>
      </c>
      <c r="R289" s="73">
        <f t="shared" si="63"/>
        <v>0</v>
      </c>
      <c r="S289" s="71">
        <f t="shared" si="58"/>
        <v>1E-3</v>
      </c>
      <c r="T289" s="71">
        <f t="shared" si="59"/>
        <v>0</v>
      </c>
      <c r="U289" s="71">
        <f t="shared" si="64"/>
        <v>-61.103999999999999</v>
      </c>
      <c r="V289" s="71">
        <f t="shared" si="60"/>
        <v>118.70399999999999</v>
      </c>
      <c r="W289" s="71">
        <f t="shared" si="61"/>
        <v>1711.6389999999999</v>
      </c>
    </row>
    <row r="290" spans="1:23" hidden="1">
      <c r="A290" s="63">
        <f t="shared" si="65"/>
        <v>37176</v>
      </c>
      <c r="B290" s="65" t="str">
        <f>INDEX('Master Data'!$A$2:$B$8,MATCH(WEEKDAY('ARG Gas Firm'!A290,3),'Master Data'!$A$2:$A$8,0),2)</f>
        <v>F</v>
      </c>
      <c r="D290" s="73">
        <v>-16981985.309525657</v>
      </c>
      <c r="E290" s="73">
        <v>4486421.9337511025</v>
      </c>
      <c r="F290" s="73"/>
      <c r="G290" s="73">
        <v>-61104</v>
      </c>
      <c r="I290" s="73">
        <f t="shared" si="56"/>
        <v>-61104</v>
      </c>
      <c r="J290" s="73">
        <f t="shared" si="66"/>
        <v>0</v>
      </c>
      <c r="K290" s="73">
        <f t="shared" si="67"/>
        <v>1</v>
      </c>
      <c r="L290" s="73">
        <f t="shared" si="68"/>
        <v>0</v>
      </c>
      <c r="M290" s="73">
        <f>SUM(J$188:J290)</f>
        <v>118704</v>
      </c>
      <c r="N290" s="73">
        <f>SUM(J$6:J290)</f>
        <v>1711639</v>
      </c>
      <c r="P290" s="73">
        <f t="shared" si="57"/>
        <v>-16.981985309525658</v>
      </c>
      <c r="Q290" s="73">
        <f t="shared" si="62"/>
        <v>4.4864219337511022</v>
      </c>
      <c r="R290" s="73">
        <f t="shared" si="63"/>
        <v>0</v>
      </c>
      <c r="S290" s="71">
        <f t="shared" si="58"/>
        <v>0</v>
      </c>
      <c r="T290" s="71">
        <f t="shared" si="59"/>
        <v>0</v>
      </c>
      <c r="U290" s="71">
        <f t="shared" si="64"/>
        <v>-61.103999999999999</v>
      </c>
      <c r="V290" s="71">
        <f t="shared" si="60"/>
        <v>118.70399999999999</v>
      </c>
      <c r="W290" s="71">
        <f t="shared" si="61"/>
        <v>1711.6389999999999</v>
      </c>
    </row>
    <row r="291" spans="1:23" hidden="1">
      <c r="A291" s="63">
        <f t="shared" si="65"/>
        <v>37177</v>
      </c>
      <c r="B291" s="65" t="str">
        <f>INDEX('Master Data'!$A$2:$B$8,MATCH(WEEKDAY('ARG Gas Firm'!A291,3),'Master Data'!$A$2:$A$8,0),2)</f>
        <v>Sa</v>
      </c>
      <c r="D291" s="73"/>
      <c r="E291" s="73"/>
      <c r="F291" s="73"/>
      <c r="G291" s="73"/>
      <c r="I291" s="73">
        <f t="shared" si="56"/>
        <v>-61104</v>
      </c>
      <c r="J291" s="73">
        <f t="shared" si="66"/>
        <v>0</v>
      </c>
      <c r="K291" s="73">
        <f t="shared" si="67"/>
        <v>0</v>
      </c>
      <c r="L291" s="73">
        <f t="shared" si="68"/>
        <v>0</v>
      </c>
      <c r="M291" s="73">
        <f>SUM(J$188:J291)</f>
        <v>118704</v>
      </c>
      <c r="N291" s="73">
        <f>SUM(J$6:J291)</f>
        <v>1711639</v>
      </c>
      <c r="P291" s="73">
        <f t="shared" si="57"/>
        <v>0</v>
      </c>
      <c r="Q291" s="73">
        <f t="shared" si="62"/>
        <v>0</v>
      </c>
      <c r="R291" s="73">
        <f t="shared" si="63"/>
        <v>0</v>
      </c>
      <c r="S291" s="71">
        <f t="shared" si="58"/>
        <v>0</v>
      </c>
      <c r="T291" s="71">
        <f t="shared" si="59"/>
        <v>0</v>
      </c>
      <c r="U291" s="71">
        <f t="shared" si="64"/>
        <v>-61.103999999999999</v>
      </c>
      <c r="V291" s="71">
        <f t="shared" si="60"/>
        <v>118.70399999999999</v>
      </c>
      <c r="W291" s="71">
        <f t="shared" si="61"/>
        <v>1711.6389999999999</v>
      </c>
    </row>
    <row r="292" spans="1:23" hidden="1">
      <c r="A292" s="63">
        <f t="shared" si="65"/>
        <v>37178</v>
      </c>
      <c r="B292" s="65" t="str">
        <f>INDEX('Master Data'!$A$2:$B$8,MATCH(WEEKDAY('ARG Gas Firm'!A292,3),'Master Data'!$A$2:$A$8,0),2)</f>
        <v>Su</v>
      </c>
      <c r="D292" s="73"/>
      <c r="E292" s="73"/>
      <c r="F292" s="73"/>
      <c r="G292" s="73"/>
      <c r="I292" s="73">
        <f t="shared" si="56"/>
        <v>-61104</v>
      </c>
      <c r="J292" s="73">
        <f t="shared" si="66"/>
        <v>0</v>
      </c>
      <c r="K292" s="73">
        <f t="shared" si="67"/>
        <v>0</v>
      </c>
      <c r="L292" s="73">
        <f t="shared" si="68"/>
        <v>0</v>
      </c>
      <c r="M292" s="73">
        <f>SUM(J$188:J292)</f>
        <v>118704</v>
      </c>
      <c r="N292" s="73">
        <f>SUM(J$6:J292)</f>
        <v>1711639</v>
      </c>
      <c r="P292" s="73">
        <f t="shared" si="57"/>
        <v>0</v>
      </c>
      <c r="Q292" s="73">
        <f t="shared" si="62"/>
        <v>0</v>
      </c>
      <c r="R292" s="73">
        <f t="shared" si="63"/>
        <v>0</v>
      </c>
      <c r="S292" s="71">
        <f t="shared" si="58"/>
        <v>0</v>
      </c>
      <c r="T292" s="71">
        <f t="shared" si="59"/>
        <v>0</v>
      </c>
      <c r="U292" s="71">
        <f t="shared" si="64"/>
        <v>-61.103999999999999</v>
      </c>
      <c r="V292" s="71">
        <f t="shared" si="60"/>
        <v>118.70399999999999</v>
      </c>
      <c r="W292" s="71">
        <f t="shared" si="61"/>
        <v>1711.6389999999999</v>
      </c>
    </row>
    <row r="293" spans="1:23">
      <c r="A293" s="63">
        <f t="shared" si="65"/>
        <v>37179</v>
      </c>
      <c r="B293" s="65" t="str">
        <f>INDEX('Master Data'!$A$2:$B$8,MATCH(WEEKDAY('ARG Gas Firm'!A293,3),'Master Data'!$A$2:$A$8,0),2)</f>
        <v>M</v>
      </c>
      <c r="D293" s="73">
        <v>-17017549.43596727</v>
      </c>
      <c r="E293" s="73">
        <v>4494851.4050036352</v>
      </c>
      <c r="F293" s="73"/>
      <c r="G293" s="73">
        <v>-61106</v>
      </c>
      <c r="I293" s="73">
        <f t="shared" si="56"/>
        <v>-61106</v>
      </c>
      <c r="J293" s="73">
        <f t="shared" si="66"/>
        <v>-2</v>
      </c>
      <c r="K293" s="73">
        <f t="shared" si="67"/>
        <v>1</v>
      </c>
      <c r="L293" s="73">
        <f t="shared" si="68"/>
        <v>-2</v>
      </c>
      <c r="M293" s="73">
        <f>SUM(J$188:J293)</f>
        <v>118702</v>
      </c>
      <c r="N293" s="73">
        <f>SUM(J$6:J293)</f>
        <v>1711637</v>
      </c>
      <c r="P293" s="73">
        <f t="shared" si="57"/>
        <v>-17.017549435967272</v>
      </c>
      <c r="Q293" s="73">
        <f t="shared" si="62"/>
        <v>4.4948514050036348</v>
      </c>
      <c r="R293" s="73">
        <f t="shared" si="63"/>
        <v>0</v>
      </c>
      <c r="S293" s="71">
        <f t="shared" si="58"/>
        <v>-2E-3</v>
      </c>
      <c r="T293" s="71">
        <f t="shared" si="59"/>
        <v>-2E-3</v>
      </c>
      <c r="U293" s="71">
        <f t="shared" si="64"/>
        <v>-61.106000000000002</v>
      </c>
      <c r="V293" s="71">
        <f t="shared" si="60"/>
        <v>118.702</v>
      </c>
      <c r="W293" s="71">
        <f t="shared" si="61"/>
        <v>1711.6369999999999</v>
      </c>
    </row>
    <row r="294" spans="1:23">
      <c r="A294" s="63">
        <f t="shared" si="65"/>
        <v>37180</v>
      </c>
      <c r="B294" s="65" t="str">
        <f>INDEX('Master Data'!$A$2:$B$8,MATCH(WEEKDAY('ARG Gas Firm'!A294,3),'Master Data'!$A$2:$A$8,0),2)</f>
        <v>T</v>
      </c>
      <c r="D294" s="73">
        <v>-17036805.835807841</v>
      </c>
      <c r="E294" s="73">
        <v>4497265.8415872278</v>
      </c>
      <c r="F294" s="73"/>
      <c r="G294" s="73">
        <v>-61106</v>
      </c>
      <c r="I294" s="73">
        <f t="shared" ref="I294:I357" si="69">IF(MONTH($A294)=MONTH($A293),IF(G294=0,I293,G294),G294)</f>
        <v>-61106</v>
      </c>
      <c r="J294" s="73">
        <f t="shared" si="66"/>
        <v>0</v>
      </c>
      <c r="K294" s="73">
        <f t="shared" si="67"/>
        <v>1</v>
      </c>
      <c r="L294" s="73">
        <f t="shared" si="68"/>
        <v>0</v>
      </c>
      <c r="M294" s="73">
        <f>SUM(J$188:J294)</f>
        <v>118702</v>
      </c>
      <c r="N294" s="73">
        <f>SUM(J$6:J294)</f>
        <v>1711637</v>
      </c>
      <c r="P294" s="73">
        <f t="shared" si="57"/>
        <v>-17.03680583580784</v>
      </c>
      <c r="Q294" s="73">
        <f t="shared" si="62"/>
        <v>4.497265841587228</v>
      </c>
      <c r="R294" s="73">
        <f t="shared" si="63"/>
        <v>0</v>
      </c>
      <c r="S294" s="71">
        <f t="shared" si="58"/>
        <v>0</v>
      </c>
      <c r="T294" s="71">
        <f t="shared" si="59"/>
        <v>0</v>
      </c>
      <c r="U294" s="71">
        <f t="shared" si="64"/>
        <v>-61.106000000000002</v>
      </c>
      <c r="V294" s="71">
        <f t="shared" si="60"/>
        <v>118.702</v>
      </c>
      <c r="W294" s="71">
        <f t="shared" si="61"/>
        <v>1711.6369999999999</v>
      </c>
    </row>
    <row r="295" spans="1:23">
      <c r="A295" s="63">
        <f t="shared" si="65"/>
        <v>37181</v>
      </c>
      <c r="B295" s="65" t="str">
        <f>INDEX('Master Data'!$A$2:$B$8,MATCH(WEEKDAY('ARG Gas Firm'!A295,3),'Master Data'!$A$2:$A$8,0),2)</f>
        <v>W</v>
      </c>
      <c r="D295" s="73">
        <v>-17040223.75563084</v>
      </c>
      <c r="E295" s="73">
        <v>4496320.0803799778</v>
      </c>
      <c r="F295" s="73"/>
      <c r="G295" s="73">
        <v>-61107</v>
      </c>
      <c r="I295" s="73">
        <f t="shared" si="69"/>
        <v>-61107</v>
      </c>
      <c r="J295" s="73">
        <f t="shared" si="66"/>
        <v>-1</v>
      </c>
      <c r="K295" s="73">
        <f t="shared" si="67"/>
        <v>1</v>
      </c>
      <c r="L295" s="73">
        <f t="shared" si="68"/>
        <v>-1</v>
      </c>
      <c r="M295" s="73">
        <f>SUM(J$188:J295)</f>
        <v>118701</v>
      </c>
      <c r="N295" s="73">
        <f>SUM(J$6:J295)</f>
        <v>1711636</v>
      </c>
      <c r="P295" s="73">
        <f t="shared" si="57"/>
        <v>-17.040223755630841</v>
      </c>
      <c r="Q295" s="73">
        <f t="shared" si="62"/>
        <v>4.4963200803799781</v>
      </c>
      <c r="R295" s="73">
        <f t="shared" si="63"/>
        <v>0</v>
      </c>
      <c r="S295" s="71">
        <f t="shared" si="58"/>
        <v>-1E-3</v>
      </c>
      <c r="T295" s="71">
        <f t="shared" si="59"/>
        <v>-1E-3</v>
      </c>
      <c r="U295" s="71">
        <f t="shared" si="64"/>
        <v>-61.106999999999999</v>
      </c>
      <c r="V295" s="71">
        <f t="shared" si="60"/>
        <v>118.70099999999999</v>
      </c>
      <c r="W295" s="71">
        <f t="shared" si="61"/>
        <v>1711.636</v>
      </c>
    </row>
    <row r="296" spans="1:23">
      <c r="A296" s="63">
        <f t="shared" si="65"/>
        <v>37182</v>
      </c>
      <c r="B296" s="65" t="str">
        <f>INDEX('Master Data'!$A$2:$B$8,MATCH(WEEKDAY('ARG Gas Firm'!A296,3),'Master Data'!$A$2:$A$8,0),2)</f>
        <v>Th</v>
      </c>
      <c r="D296" s="73">
        <v>-17060993.796887413</v>
      </c>
      <c r="E296" s="73">
        <v>4503511.2699888917</v>
      </c>
      <c r="F296" s="73"/>
      <c r="G296" s="73">
        <v>-61107</v>
      </c>
      <c r="I296" s="73">
        <f t="shared" si="69"/>
        <v>-61107</v>
      </c>
      <c r="J296" s="73">
        <f t="shared" si="66"/>
        <v>0</v>
      </c>
      <c r="K296" s="73">
        <f t="shared" si="67"/>
        <v>1</v>
      </c>
      <c r="L296" s="73">
        <f t="shared" si="68"/>
        <v>0</v>
      </c>
      <c r="M296" s="73">
        <f>SUM(J$188:J296)</f>
        <v>118701</v>
      </c>
      <c r="N296" s="73">
        <f>SUM(J$6:J296)</f>
        <v>1711636</v>
      </c>
      <c r="P296" s="73">
        <f t="shared" si="57"/>
        <v>-17.060993796887413</v>
      </c>
      <c r="Q296" s="73">
        <f t="shared" si="62"/>
        <v>4.5035112699888913</v>
      </c>
      <c r="R296" s="73">
        <f t="shared" si="63"/>
        <v>0</v>
      </c>
      <c r="S296" s="71">
        <f t="shared" si="58"/>
        <v>0</v>
      </c>
      <c r="T296" s="71">
        <f t="shared" si="59"/>
        <v>0</v>
      </c>
      <c r="U296" s="71">
        <f t="shared" si="64"/>
        <v>-61.106999999999999</v>
      </c>
      <c r="V296" s="71">
        <f t="shared" si="60"/>
        <v>118.70099999999999</v>
      </c>
      <c r="W296" s="71">
        <f t="shared" si="61"/>
        <v>1711.636</v>
      </c>
    </row>
    <row r="297" spans="1:23">
      <c r="A297" s="63">
        <f t="shared" si="65"/>
        <v>37183</v>
      </c>
      <c r="B297" s="65" t="str">
        <f>INDEX('Master Data'!$A$2:$B$8,MATCH(WEEKDAY('ARG Gas Firm'!A297,3),'Master Data'!$A$2:$A$8,0),2)</f>
        <v>F</v>
      </c>
      <c r="D297" s="73"/>
      <c r="E297" s="73"/>
      <c r="F297" s="73"/>
      <c r="G297" s="73"/>
      <c r="I297" s="73">
        <f t="shared" si="69"/>
        <v>-61107</v>
      </c>
      <c r="J297" s="73">
        <f t="shared" si="66"/>
        <v>0</v>
      </c>
      <c r="K297" s="73">
        <f t="shared" si="67"/>
        <v>0</v>
      </c>
      <c r="L297" s="73">
        <f t="shared" si="68"/>
        <v>0</v>
      </c>
      <c r="M297" s="73">
        <f>SUM(J$188:J297)</f>
        <v>118701</v>
      </c>
      <c r="N297" s="73">
        <f>SUM(J$6:J297)</f>
        <v>1711636</v>
      </c>
      <c r="P297" s="73">
        <f t="shared" si="57"/>
        <v>0</v>
      </c>
      <c r="Q297" s="73">
        <f t="shared" si="62"/>
        <v>0</v>
      </c>
      <c r="R297" s="73">
        <f t="shared" si="63"/>
        <v>0</v>
      </c>
      <c r="S297" s="71">
        <f t="shared" si="58"/>
        <v>0</v>
      </c>
      <c r="T297" s="71">
        <f t="shared" si="59"/>
        <v>0</v>
      </c>
      <c r="U297" s="71">
        <f t="shared" si="64"/>
        <v>-61.106999999999999</v>
      </c>
      <c r="V297" s="71">
        <f t="shared" si="60"/>
        <v>118.70099999999999</v>
      </c>
      <c r="W297" s="71">
        <f t="shared" si="61"/>
        <v>1711.636</v>
      </c>
    </row>
    <row r="298" spans="1:23">
      <c r="A298" s="63">
        <f t="shared" si="65"/>
        <v>37184</v>
      </c>
      <c r="B298" s="65" t="str">
        <f>INDEX('Master Data'!$A$2:$B$8,MATCH(WEEKDAY('ARG Gas Firm'!A298,3),'Master Data'!$A$2:$A$8,0),2)</f>
        <v>Sa</v>
      </c>
      <c r="D298" s="73"/>
      <c r="E298" s="73"/>
      <c r="F298" s="73"/>
      <c r="G298" s="73"/>
      <c r="I298" s="73">
        <f t="shared" si="69"/>
        <v>-61107</v>
      </c>
      <c r="J298" s="73">
        <f t="shared" si="66"/>
        <v>0</v>
      </c>
      <c r="K298" s="73">
        <f t="shared" si="67"/>
        <v>0</v>
      </c>
      <c r="L298" s="73">
        <f t="shared" si="68"/>
        <v>0</v>
      </c>
      <c r="M298" s="73">
        <f>SUM(J$188:J298)</f>
        <v>118701</v>
      </c>
      <c r="N298" s="73">
        <f>SUM(J$6:J298)</f>
        <v>1711636</v>
      </c>
      <c r="P298" s="73">
        <f t="shared" si="57"/>
        <v>0</v>
      </c>
      <c r="Q298" s="73">
        <f t="shared" si="62"/>
        <v>0</v>
      </c>
      <c r="R298" s="73">
        <f t="shared" si="63"/>
        <v>0</v>
      </c>
      <c r="S298" s="71">
        <f t="shared" si="58"/>
        <v>0</v>
      </c>
      <c r="T298" s="71">
        <f t="shared" si="59"/>
        <v>0</v>
      </c>
      <c r="U298" s="71">
        <f t="shared" si="64"/>
        <v>-61.106999999999999</v>
      </c>
      <c r="V298" s="71">
        <f t="shared" si="60"/>
        <v>118.70099999999999</v>
      </c>
      <c r="W298" s="71">
        <f t="shared" si="61"/>
        <v>1711.636</v>
      </c>
    </row>
    <row r="299" spans="1:23">
      <c r="A299" s="63">
        <f t="shared" si="65"/>
        <v>37185</v>
      </c>
      <c r="B299" s="65" t="str">
        <f>INDEX('Master Data'!$A$2:$B$8,MATCH(WEEKDAY('ARG Gas Firm'!A299,3),'Master Data'!$A$2:$A$8,0),2)</f>
        <v>Su</v>
      </c>
      <c r="D299" s="73"/>
      <c r="E299" s="73"/>
      <c r="F299" s="73"/>
      <c r="G299" s="73"/>
      <c r="I299" s="73">
        <f t="shared" si="69"/>
        <v>-61107</v>
      </c>
      <c r="J299" s="73">
        <f t="shared" si="66"/>
        <v>0</v>
      </c>
      <c r="K299" s="73">
        <f t="shared" si="67"/>
        <v>0</v>
      </c>
      <c r="L299" s="73">
        <f t="shared" si="68"/>
        <v>0</v>
      </c>
      <c r="M299" s="73">
        <f>SUM(J$188:J299)</f>
        <v>118701</v>
      </c>
      <c r="N299" s="73">
        <f>SUM(J$6:J299)</f>
        <v>1711636</v>
      </c>
      <c r="P299" s="73">
        <f t="shared" si="57"/>
        <v>0</v>
      </c>
      <c r="Q299" s="73">
        <f t="shared" si="62"/>
        <v>0</v>
      </c>
      <c r="R299" s="73">
        <f t="shared" si="63"/>
        <v>0</v>
      </c>
      <c r="S299" s="71">
        <f t="shared" si="58"/>
        <v>0</v>
      </c>
      <c r="T299" s="71">
        <f t="shared" si="59"/>
        <v>0</v>
      </c>
      <c r="U299" s="71">
        <f t="shared" si="64"/>
        <v>-61.106999999999999</v>
      </c>
      <c r="V299" s="71">
        <f t="shared" si="60"/>
        <v>118.70099999999999</v>
      </c>
      <c r="W299" s="71">
        <f t="shared" si="61"/>
        <v>1711.636</v>
      </c>
    </row>
    <row r="300" spans="1:23">
      <c r="A300" s="63">
        <f t="shared" si="65"/>
        <v>37186</v>
      </c>
      <c r="B300" s="65" t="str">
        <f>INDEX('Master Data'!$A$2:$B$8,MATCH(WEEKDAY('ARG Gas Firm'!A300,3),'Master Data'!$A$2:$A$8,0),2)</f>
        <v>M</v>
      </c>
      <c r="D300" s="73"/>
      <c r="E300" s="73"/>
      <c r="F300" s="73"/>
      <c r="G300" s="73"/>
      <c r="I300" s="73">
        <f t="shared" si="69"/>
        <v>-61107</v>
      </c>
      <c r="J300" s="73">
        <f t="shared" si="66"/>
        <v>0</v>
      </c>
      <c r="K300" s="73">
        <f t="shared" si="67"/>
        <v>0</v>
      </c>
      <c r="L300" s="73">
        <f t="shared" si="68"/>
        <v>0</v>
      </c>
      <c r="M300" s="73">
        <f>SUM(J$188:J300)</f>
        <v>118701</v>
      </c>
      <c r="N300" s="73">
        <f>SUM(J$6:J300)</f>
        <v>1711636</v>
      </c>
      <c r="P300" s="73">
        <f t="shared" si="57"/>
        <v>0</v>
      </c>
      <c r="Q300" s="73">
        <f t="shared" si="62"/>
        <v>0</v>
      </c>
      <c r="R300" s="73">
        <f t="shared" si="63"/>
        <v>0</v>
      </c>
      <c r="S300" s="71">
        <f t="shared" si="58"/>
        <v>0</v>
      </c>
      <c r="T300" s="71">
        <f t="shared" si="59"/>
        <v>0</v>
      </c>
      <c r="U300" s="71">
        <f t="shared" si="64"/>
        <v>-61.106999999999999</v>
      </c>
      <c r="V300" s="71">
        <f t="shared" si="60"/>
        <v>118.70099999999999</v>
      </c>
      <c r="W300" s="71">
        <f t="shared" si="61"/>
        <v>1711.636</v>
      </c>
    </row>
    <row r="301" spans="1:23">
      <c r="A301" s="63">
        <f t="shared" si="65"/>
        <v>37187</v>
      </c>
      <c r="B301" s="65" t="str">
        <f>INDEX('Master Data'!$A$2:$B$8,MATCH(WEEKDAY('ARG Gas Firm'!A301,3),'Master Data'!$A$2:$A$8,0),2)</f>
        <v>T</v>
      </c>
      <c r="D301" s="73"/>
      <c r="E301" s="73"/>
      <c r="F301" s="73"/>
      <c r="G301" s="73"/>
      <c r="I301" s="73">
        <f t="shared" si="69"/>
        <v>-61107</v>
      </c>
      <c r="J301" s="73">
        <f t="shared" si="66"/>
        <v>0</v>
      </c>
      <c r="K301" s="73">
        <f t="shared" si="67"/>
        <v>0</v>
      </c>
      <c r="L301" s="73">
        <f t="shared" si="68"/>
        <v>0</v>
      </c>
      <c r="M301" s="73">
        <f>SUM(J$188:J301)</f>
        <v>118701</v>
      </c>
      <c r="N301" s="73">
        <f>SUM(J$6:J301)</f>
        <v>1711636</v>
      </c>
      <c r="P301" s="73">
        <f t="shared" si="57"/>
        <v>0</v>
      </c>
      <c r="Q301" s="73">
        <f t="shared" si="62"/>
        <v>0</v>
      </c>
      <c r="R301" s="73">
        <f t="shared" si="63"/>
        <v>0</v>
      </c>
      <c r="S301" s="71">
        <f t="shared" si="58"/>
        <v>0</v>
      </c>
      <c r="T301" s="71">
        <f t="shared" si="59"/>
        <v>0</v>
      </c>
      <c r="U301" s="71">
        <f t="shared" si="64"/>
        <v>-61.106999999999999</v>
      </c>
      <c r="V301" s="71">
        <f t="shared" si="60"/>
        <v>118.70099999999999</v>
      </c>
      <c r="W301" s="71">
        <f t="shared" si="61"/>
        <v>1711.636</v>
      </c>
    </row>
    <row r="302" spans="1:23">
      <c r="A302" s="63">
        <f t="shared" si="65"/>
        <v>37188</v>
      </c>
      <c r="B302" s="65" t="str">
        <f>INDEX('Master Data'!$A$2:$B$8,MATCH(WEEKDAY('ARG Gas Firm'!A302,3),'Master Data'!$A$2:$A$8,0),2)</f>
        <v>W</v>
      </c>
      <c r="D302" s="73"/>
      <c r="E302" s="73"/>
      <c r="F302" s="73"/>
      <c r="G302" s="73"/>
      <c r="I302" s="73">
        <f t="shared" si="69"/>
        <v>-61107</v>
      </c>
      <c r="J302" s="73">
        <f t="shared" si="66"/>
        <v>0</v>
      </c>
      <c r="K302" s="73">
        <f t="shared" si="67"/>
        <v>0</v>
      </c>
      <c r="L302" s="73">
        <f t="shared" si="68"/>
        <v>0</v>
      </c>
      <c r="M302" s="73">
        <f>SUM(J$188:J302)</f>
        <v>118701</v>
      </c>
      <c r="N302" s="73">
        <f>SUM(J$6:J302)</f>
        <v>1711636</v>
      </c>
      <c r="P302" s="73">
        <f t="shared" si="57"/>
        <v>0</v>
      </c>
      <c r="Q302" s="73">
        <f t="shared" si="62"/>
        <v>0</v>
      </c>
      <c r="R302" s="73">
        <f t="shared" si="63"/>
        <v>0</v>
      </c>
      <c r="S302" s="71">
        <f t="shared" si="58"/>
        <v>0</v>
      </c>
      <c r="T302" s="71">
        <f t="shared" si="59"/>
        <v>0</v>
      </c>
      <c r="U302" s="71">
        <f t="shared" si="64"/>
        <v>-61.106999999999999</v>
      </c>
      <c r="V302" s="71">
        <f t="shared" si="60"/>
        <v>118.70099999999999</v>
      </c>
      <c r="W302" s="71">
        <f t="shared" si="61"/>
        <v>1711.636</v>
      </c>
    </row>
    <row r="303" spans="1:23">
      <c r="A303" s="63">
        <f t="shared" si="65"/>
        <v>37189</v>
      </c>
      <c r="B303" s="65" t="str">
        <f>INDEX('Master Data'!$A$2:$B$8,MATCH(WEEKDAY('ARG Gas Firm'!A303,3),'Master Data'!$A$2:$A$8,0),2)</f>
        <v>Th</v>
      </c>
      <c r="D303" s="73"/>
      <c r="E303" s="73"/>
      <c r="F303" s="73"/>
      <c r="G303" s="73"/>
      <c r="I303" s="73">
        <f t="shared" si="69"/>
        <v>-61107</v>
      </c>
      <c r="J303" s="73">
        <f t="shared" si="66"/>
        <v>0</v>
      </c>
      <c r="K303" s="73">
        <f t="shared" si="67"/>
        <v>0</v>
      </c>
      <c r="L303" s="73">
        <f t="shared" si="68"/>
        <v>0</v>
      </c>
      <c r="M303" s="73">
        <f>SUM(J$188:J303)</f>
        <v>118701</v>
      </c>
      <c r="N303" s="73">
        <f>SUM(J$6:J303)</f>
        <v>1711636</v>
      </c>
      <c r="P303" s="73">
        <f t="shared" si="57"/>
        <v>0</v>
      </c>
      <c r="Q303" s="73">
        <f t="shared" si="62"/>
        <v>0</v>
      </c>
      <c r="R303" s="73">
        <f t="shared" si="63"/>
        <v>0</v>
      </c>
      <c r="S303" s="71">
        <f t="shared" si="58"/>
        <v>0</v>
      </c>
      <c r="T303" s="71">
        <f t="shared" si="59"/>
        <v>0</v>
      </c>
      <c r="U303" s="71">
        <f t="shared" si="64"/>
        <v>-61.106999999999999</v>
      </c>
      <c r="V303" s="71">
        <f t="shared" si="60"/>
        <v>118.70099999999999</v>
      </c>
      <c r="W303" s="71">
        <f t="shared" si="61"/>
        <v>1711.636</v>
      </c>
    </row>
    <row r="304" spans="1:23">
      <c r="A304" s="63">
        <f t="shared" si="65"/>
        <v>37190</v>
      </c>
      <c r="B304" s="65" t="str">
        <f>INDEX('Master Data'!$A$2:$B$8,MATCH(WEEKDAY('ARG Gas Firm'!A304,3),'Master Data'!$A$2:$A$8,0),2)</f>
        <v>F</v>
      </c>
      <c r="D304" s="73"/>
      <c r="E304" s="73"/>
      <c r="F304" s="73"/>
      <c r="G304" s="73"/>
      <c r="I304" s="73">
        <f t="shared" si="69"/>
        <v>-61107</v>
      </c>
      <c r="J304" s="73">
        <f t="shared" si="66"/>
        <v>0</v>
      </c>
      <c r="K304" s="73">
        <f t="shared" si="67"/>
        <v>0</v>
      </c>
      <c r="L304" s="73">
        <f t="shared" si="68"/>
        <v>0</v>
      </c>
      <c r="M304" s="73">
        <f>SUM(J$188:J304)</f>
        <v>118701</v>
      </c>
      <c r="N304" s="73">
        <f>SUM(J$6:J304)</f>
        <v>1711636</v>
      </c>
      <c r="P304" s="73">
        <f t="shared" si="57"/>
        <v>0</v>
      </c>
      <c r="Q304" s="73">
        <f t="shared" si="62"/>
        <v>0</v>
      </c>
      <c r="R304" s="73">
        <f t="shared" si="63"/>
        <v>0</v>
      </c>
      <c r="S304" s="71">
        <f t="shared" si="58"/>
        <v>0</v>
      </c>
      <c r="T304" s="71">
        <f t="shared" si="59"/>
        <v>0</v>
      </c>
      <c r="U304" s="71">
        <f t="shared" si="64"/>
        <v>-61.106999999999999</v>
      </c>
      <c r="V304" s="71">
        <f t="shared" si="60"/>
        <v>118.70099999999999</v>
      </c>
      <c r="W304" s="71">
        <f t="shared" si="61"/>
        <v>1711.636</v>
      </c>
    </row>
    <row r="305" spans="1:23">
      <c r="A305" s="63">
        <f t="shared" si="65"/>
        <v>37191</v>
      </c>
      <c r="B305" s="65" t="str">
        <f>INDEX('Master Data'!$A$2:$B$8,MATCH(WEEKDAY('ARG Gas Firm'!A305,3),'Master Data'!$A$2:$A$8,0),2)</f>
        <v>Sa</v>
      </c>
      <c r="D305" s="73"/>
      <c r="E305" s="73"/>
      <c r="F305" s="73"/>
      <c r="G305" s="73"/>
      <c r="I305" s="73">
        <f t="shared" si="69"/>
        <v>-61107</v>
      </c>
      <c r="J305" s="73">
        <f t="shared" si="66"/>
        <v>0</v>
      </c>
      <c r="K305" s="73">
        <f t="shared" si="67"/>
        <v>0</v>
      </c>
      <c r="L305" s="73">
        <f t="shared" si="68"/>
        <v>0</v>
      </c>
      <c r="M305" s="73">
        <f>SUM(J$188:J305)</f>
        <v>118701</v>
      </c>
      <c r="N305" s="73">
        <f>SUM(J$6:J305)</f>
        <v>1711636</v>
      </c>
      <c r="P305" s="73">
        <f t="shared" si="57"/>
        <v>0</v>
      </c>
      <c r="Q305" s="73">
        <f t="shared" si="62"/>
        <v>0</v>
      </c>
      <c r="R305" s="73">
        <f t="shared" si="63"/>
        <v>0</v>
      </c>
      <c r="S305" s="71">
        <f t="shared" si="58"/>
        <v>0</v>
      </c>
      <c r="T305" s="71">
        <f t="shared" si="59"/>
        <v>0</v>
      </c>
      <c r="U305" s="71">
        <f t="shared" si="64"/>
        <v>-61.106999999999999</v>
      </c>
      <c r="V305" s="71">
        <f t="shared" si="60"/>
        <v>118.70099999999999</v>
      </c>
      <c r="W305" s="71">
        <f t="shared" si="61"/>
        <v>1711.636</v>
      </c>
    </row>
    <row r="306" spans="1:23">
      <c r="A306" s="63">
        <f t="shared" si="65"/>
        <v>37192</v>
      </c>
      <c r="B306" s="65" t="str">
        <f>INDEX('Master Data'!$A$2:$B$8,MATCH(WEEKDAY('ARG Gas Firm'!A306,3),'Master Data'!$A$2:$A$8,0),2)</f>
        <v>Su</v>
      </c>
      <c r="D306" s="73"/>
      <c r="E306" s="73"/>
      <c r="F306" s="73"/>
      <c r="G306" s="73"/>
      <c r="I306" s="73">
        <f t="shared" si="69"/>
        <v>-61107</v>
      </c>
      <c r="J306" s="73">
        <f t="shared" si="66"/>
        <v>0</v>
      </c>
      <c r="K306" s="73">
        <f t="shared" si="67"/>
        <v>0</v>
      </c>
      <c r="L306" s="73">
        <f t="shared" si="68"/>
        <v>0</v>
      </c>
      <c r="M306" s="73">
        <f>SUM(J$188:J306)</f>
        <v>118701</v>
      </c>
      <c r="N306" s="73">
        <f>SUM(J$6:J306)</f>
        <v>1711636</v>
      </c>
      <c r="P306" s="73">
        <f t="shared" si="57"/>
        <v>0</v>
      </c>
      <c r="Q306" s="73">
        <f t="shared" si="62"/>
        <v>0</v>
      </c>
      <c r="R306" s="73">
        <f t="shared" si="63"/>
        <v>0</v>
      </c>
      <c r="S306" s="71">
        <f t="shared" si="58"/>
        <v>0</v>
      </c>
      <c r="T306" s="71">
        <f t="shared" si="59"/>
        <v>0</v>
      </c>
      <c r="U306" s="71">
        <f t="shared" si="64"/>
        <v>-61.106999999999999</v>
      </c>
      <c r="V306" s="71">
        <f t="shared" si="60"/>
        <v>118.70099999999999</v>
      </c>
      <c r="W306" s="71">
        <f t="shared" si="61"/>
        <v>1711.636</v>
      </c>
    </row>
    <row r="307" spans="1:23">
      <c r="A307" s="63">
        <f t="shared" si="65"/>
        <v>37193</v>
      </c>
      <c r="B307" s="65" t="str">
        <f>INDEX('Master Data'!$A$2:$B$8,MATCH(WEEKDAY('ARG Gas Firm'!A307,3),'Master Data'!$A$2:$A$8,0),2)</f>
        <v>M</v>
      </c>
      <c r="D307" s="73"/>
      <c r="E307" s="73"/>
      <c r="F307" s="73"/>
      <c r="G307" s="73"/>
      <c r="I307" s="73">
        <f t="shared" si="69"/>
        <v>-61107</v>
      </c>
      <c r="J307" s="73">
        <f t="shared" si="66"/>
        <v>0</v>
      </c>
      <c r="K307" s="73">
        <f t="shared" si="67"/>
        <v>0</v>
      </c>
      <c r="L307" s="73">
        <f t="shared" si="68"/>
        <v>0</v>
      </c>
      <c r="M307" s="73">
        <f>SUM(J$188:J307)</f>
        <v>118701</v>
      </c>
      <c r="N307" s="73">
        <f>SUM(J$6:J307)</f>
        <v>1711636</v>
      </c>
      <c r="P307" s="73">
        <f t="shared" si="57"/>
        <v>0</v>
      </c>
      <c r="Q307" s="73">
        <f t="shared" si="62"/>
        <v>0</v>
      </c>
      <c r="R307" s="73">
        <f t="shared" si="63"/>
        <v>0</v>
      </c>
      <c r="S307" s="71">
        <f t="shared" si="58"/>
        <v>0</v>
      </c>
      <c r="T307" s="71">
        <f t="shared" si="59"/>
        <v>0</v>
      </c>
      <c r="U307" s="71">
        <f t="shared" si="64"/>
        <v>-61.106999999999999</v>
      </c>
      <c r="V307" s="71">
        <f t="shared" si="60"/>
        <v>118.70099999999999</v>
      </c>
      <c r="W307" s="71">
        <f t="shared" si="61"/>
        <v>1711.636</v>
      </c>
    </row>
    <row r="308" spans="1:23">
      <c r="A308" s="63">
        <f t="shared" si="65"/>
        <v>37194</v>
      </c>
      <c r="B308" s="65" t="str">
        <f>INDEX('Master Data'!$A$2:$B$8,MATCH(WEEKDAY('ARG Gas Firm'!A308,3),'Master Data'!$A$2:$A$8,0),2)</f>
        <v>T</v>
      </c>
      <c r="D308" s="73"/>
      <c r="E308" s="73"/>
      <c r="F308" s="73"/>
      <c r="G308" s="73"/>
      <c r="I308" s="73">
        <f t="shared" si="69"/>
        <v>-61107</v>
      </c>
      <c r="J308" s="73">
        <f t="shared" si="66"/>
        <v>0</v>
      </c>
      <c r="K308" s="73">
        <f t="shared" si="67"/>
        <v>0</v>
      </c>
      <c r="L308" s="73">
        <f t="shared" si="68"/>
        <v>0</v>
      </c>
      <c r="M308" s="73">
        <f>SUM(J$188:J308)</f>
        <v>118701</v>
      </c>
      <c r="N308" s="73">
        <f>SUM(J$6:J308)</f>
        <v>1711636</v>
      </c>
      <c r="P308" s="73">
        <f t="shared" si="57"/>
        <v>0</v>
      </c>
      <c r="Q308" s="73">
        <f t="shared" si="62"/>
        <v>0</v>
      </c>
      <c r="R308" s="73">
        <f t="shared" si="63"/>
        <v>0</v>
      </c>
      <c r="S308" s="71">
        <f t="shared" si="58"/>
        <v>0</v>
      </c>
      <c r="T308" s="71">
        <f t="shared" si="59"/>
        <v>0</v>
      </c>
      <c r="U308" s="71">
        <f t="shared" si="64"/>
        <v>-61.106999999999999</v>
      </c>
      <c r="V308" s="71">
        <f t="shared" si="60"/>
        <v>118.70099999999999</v>
      </c>
      <c r="W308" s="71">
        <f t="shared" si="61"/>
        <v>1711.636</v>
      </c>
    </row>
    <row r="309" spans="1:23">
      <c r="A309" s="63">
        <f t="shared" si="65"/>
        <v>37195</v>
      </c>
      <c r="B309" s="65" t="str">
        <f>INDEX('Master Data'!$A$2:$B$8,MATCH(WEEKDAY('ARG Gas Firm'!A309,3),'Master Data'!$A$2:$A$8,0),2)</f>
        <v>W</v>
      </c>
      <c r="D309" s="73"/>
      <c r="E309" s="73"/>
      <c r="F309" s="73"/>
      <c r="G309" s="73"/>
      <c r="I309" s="73">
        <f t="shared" si="69"/>
        <v>-61107</v>
      </c>
      <c r="J309" s="73">
        <f t="shared" si="66"/>
        <v>0</v>
      </c>
      <c r="K309" s="73">
        <f t="shared" si="67"/>
        <v>0</v>
      </c>
      <c r="L309" s="73">
        <f t="shared" si="68"/>
        <v>0</v>
      </c>
      <c r="M309" s="73">
        <f>SUM(J$188:J309)</f>
        <v>118701</v>
      </c>
      <c r="N309" s="73">
        <f>SUM(J$6:J309)</f>
        <v>1711636</v>
      </c>
      <c r="P309" s="73">
        <f t="shared" si="57"/>
        <v>0</v>
      </c>
      <c r="Q309" s="73">
        <f t="shared" si="62"/>
        <v>0</v>
      </c>
      <c r="R309" s="73">
        <f t="shared" si="63"/>
        <v>0</v>
      </c>
      <c r="S309" s="71">
        <f t="shared" si="58"/>
        <v>0</v>
      </c>
      <c r="T309" s="71">
        <f t="shared" si="59"/>
        <v>0</v>
      </c>
      <c r="U309" s="71">
        <f t="shared" si="64"/>
        <v>-61.106999999999999</v>
      </c>
      <c r="V309" s="71">
        <f t="shared" si="60"/>
        <v>118.70099999999999</v>
      </c>
      <c r="W309" s="71">
        <f t="shared" si="61"/>
        <v>1711.636</v>
      </c>
    </row>
    <row r="310" spans="1:23">
      <c r="A310" s="63">
        <f t="shared" si="65"/>
        <v>37196</v>
      </c>
      <c r="B310" s="65" t="str">
        <f>INDEX('Master Data'!$A$2:$B$8,MATCH(WEEKDAY('ARG Gas Firm'!A310,3),'Master Data'!$A$2:$A$8,0),2)</f>
        <v>Th</v>
      </c>
      <c r="D310" s="73"/>
      <c r="E310" s="73"/>
      <c r="F310" s="73"/>
      <c r="G310" s="73"/>
      <c r="I310" s="73">
        <f t="shared" si="69"/>
        <v>0</v>
      </c>
      <c r="J310" s="73">
        <f t="shared" si="66"/>
        <v>0</v>
      </c>
      <c r="K310" s="73">
        <f t="shared" si="67"/>
        <v>0</v>
      </c>
      <c r="L310" s="73">
        <f t="shared" si="68"/>
        <v>0</v>
      </c>
      <c r="M310" s="73">
        <f>SUM(J$188:J310)</f>
        <v>118701</v>
      </c>
      <c r="N310" s="73">
        <f>SUM(J$6:J310)</f>
        <v>1711636</v>
      </c>
      <c r="P310" s="73">
        <f t="shared" si="57"/>
        <v>0</v>
      </c>
      <c r="Q310" s="73">
        <f t="shared" si="62"/>
        <v>0</v>
      </c>
      <c r="R310" s="73">
        <f t="shared" si="63"/>
        <v>0</v>
      </c>
      <c r="S310" s="71">
        <f t="shared" si="58"/>
        <v>0</v>
      </c>
      <c r="T310" s="71">
        <f t="shared" si="59"/>
        <v>0</v>
      </c>
      <c r="U310" s="71">
        <f t="shared" si="64"/>
        <v>0</v>
      </c>
      <c r="V310" s="71">
        <f t="shared" si="60"/>
        <v>118.70099999999999</v>
      </c>
      <c r="W310" s="71">
        <f t="shared" si="61"/>
        <v>1711.636</v>
      </c>
    </row>
    <row r="311" spans="1:23">
      <c r="A311" s="63">
        <f t="shared" si="65"/>
        <v>37197</v>
      </c>
      <c r="B311" s="65" t="str">
        <f>INDEX('Master Data'!$A$2:$B$8,MATCH(WEEKDAY('ARG Gas Firm'!A311,3),'Master Data'!$A$2:$A$8,0),2)</f>
        <v>F</v>
      </c>
      <c r="D311" s="73"/>
      <c r="E311" s="73"/>
      <c r="F311" s="73"/>
      <c r="G311" s="73"/>
      <c r="I311" s="73">
        <f t="shared" si="69"/>
        <v>0</v>
      </c>
      <c r="J311" s="73">
        <f t="shared" si="66"/>
        <v>0</v>
      </c>
      <c r="K311" s="73">
        <f t="shared" si="67"/>
        <v>0</v>
      </c>
      <c r="L311" s="73">
        <f t="shared" si="68"/>
        <v>0</v>
      </c>
      <c r="M311" s="73">
        <f>SUM(J$188:J311)</f>
        <v>118701</v>
      </c>
      <c r="N311" s="73">
        <f>SUM(J$6:J311)</f>
        <v>1711636</v>
      </c>
      <c r="P311" s="73">
        <f t="shared" si="57"/>
        <v>0</v>
      </c>
      <c r="Q311" s="73">
        <f t="shared" si="62"/>
        <v>0</v>
      </c>
      <c r="R311" s="73">
        <f t="shared" si="63"/>
        <v>0</v>
      </c>
      <c r="S311" s="71">
        <f t="shared" si="58"/>
        <v>0</v>
      </c>
      <c r="T311" s="71">
        <f t="shared" si="59"/>
        <v>0</v>
      </c>
      <c r="U311" s="71">
        <f t="shared" si="64"/>
        <v>0</v>
      </c>
      <c r="V311" s="71">
        <f t="shared" si="60"/>
        <v>118.70099999999999</v>
      </c>
      <c r="W311" s="71">
        <f t="shared" si="61"/>
        <v>1711.636</v>
      </c>
    </row>
    <row r="312" spans="1:23">
      <c r="A312" s="63">
        <f t="shared" si="65"/>
        <v>37198</v>
      </c>
      <c r="B312" s="65" t="str">
        <f>INDEX('Master Data'!$A$2:$B$8,MATCH(WEEKDAY('ARG Gas Firm'!A312,3),'Master Data'!$A$2:$A$8,0),2)</f>
        <v>Sa</v>
      </c>
      <c r="D312" s="73"/>
      <c r="E312" s="73"/>
      <c r="F312" s="73"/>
      <c r="G312" s="73"/>
      <c r="I312" s="73">
        <f t="shared" si="69"/>
        <v>0</v>
      </c>
      <c r="J312" s="73">
        <f t="shared" si="66"/>
        <v>0</v>
      </c>
      <c r="K312" s="73">
        <f t="shared" si="67"/>
        <v>0</v>
      </c>
      <c r="L312" s="73">
        <f t="shared" si="68"/>
        <v>0</v>
      </c>
      <c r="M312" s="73">
        <f>SUM(J$188:J312)</f>
        <v>118701</v>
      </c>
      <c r="N312" s="73">
        <f>SUM(J$6:J312)</f>
        <v>1711636</v>
      </c>
      <c r="P312" s="73">
        <f t="shared" si="57"/>
        <v>0</v>
      </c>
      <c r="Q312" s="73">
        <f t="shared" si="62"/>
        <v>0</v>
      </c>
      <c r="R312" s="73">
        <f t="shared" si="63"/>
        <v>0</v>
      </c>
      <c r="S312" s="71">
        <f t="shared" si="58"/>
        <v>0</v>
      </c>
      <c r="T312" s="71">
        <f t="shared" si="59"/>
        <v>0</v>
      </c>
      <c r="U312" s="71">
        <f t="shared" si="64"/>
        <v>0</v>
      </c>
      <c r="V312" s="71">
        <f t="shared" si="60"/>
        <v>118.70099999999999</v>
      </c>
      <c r="W312" s="71">
        <f t="shared" si="61"/>
        <v>1711.636</v>
      </c>
    </row>
    <row r="313" spans="1:23">
      <c r="A313" s="63">
        <f t="shared" si="65"/>
        <v>37199</v>
      </c>
      <c r="B313" s="65" t="str">
        <f>INDEX('Master Data'!$A$2:$B$8,MATCH(WEEKDAY('ARG Gas Firm'!A313,3),'Master Data'!$A$2:$A$8,0),2)</f>
        <v>Su</v>
      </c>
      <c r="D313" s="73"/>
      <c r="E313" s="73"/>
      <c r="F313" s="73"/>
      <c r="G313" s="73"/>
      <c r="I313" s="73">
        <f t="shared" si="69"/>
        <v>0</v>
      </c>
      <c r="J313" s="73">
        <f t="shared" si="66"/>
        <v>0</v>
      </c>
      <c r="K313" s="73">
        <f t="shared" si="67"/>
        <v>0</v>
      </c>
      <c r="L313" s="73">
        <f t="shared" si="68"/>
        <v>0</v>
      </c>
      <c r="M313" s="73">
        <f>SUM(J$188:J313)</f>
        <v>118701</v>
      </c>
      <c r="N313" s="73">
        <f>SUM(J$6:J313)</f>
        <v>1711636</v>
      </c>
      <c r="P313" s="73">
        <f t="shared" si="57"/>
        <v>0</v>
      </c>
      <c r="Q313" s="73">
        <f t="shared" si="62"/>
        <v>0</v>
      </c>
      <c r="R313" s="73">
        <f t="shared" si="63"/>
        <v>0</v>
      </c>
      <c r="S313" s="71">
        <f t="shared" si="58"/>
        <v>0</v>
      </c>
      <c r="T313" s="71">
        <f t="shared" si="59"/>
        <v>0</v>
      </c>
      <c r="U313" s="71">
        <f t="shared" si="64"/>
        <v>0</v>
      </c>
      <c r="V313" s="71">
        <f t="shared" si="60"/>
        <v>118.70099999999999</v>
      </c>
      <c r="W313" s="71">
        <f t="shared" si="61"/>
        <v>1711.636</v>
      </c>
    </row>
    <row r="314" spans="1:23">
      <c r="A314" s="63">
        <f t="shared" si="65"/>
        <v>37200</v>
      </c>
      <c r="B314" s="65" t="str">
        <f>INDEX('Master Data'!$A$2:$B$8,MATCH(WEEKDAY('ARG Gas Firm'!A314,3),'Master Data'!$A$2:$A$8,0),2)</f>
        <v>M</v>
      </c>
      <c r="D314" s="73"/>
      <c r="E314" s="73"/>
      <c r="F314" s="73"/>
      <c r="G314" s="73"/>
      <c r="I314" s="73">
        <f t="shared" si="69"/>
        <v>0</v>
      </c>
      <c r="J314" s="73">
        <f t="shared" si="66"/>
        <v>0</v>
      </c>
      <c r="K314" s="73">
        <f t="shared" si="67"/>
        <v>0</v>
      </c>
      <c r="L314" s="73">
        <f t="shared" si="68"/>
        <v>0</v>
      </c>
      <c r="M314" s="73">
        <f>SUM(J$188:J314)</f>
        <v>118701</v>
      </c>
      <c r="N314" s="73">
        <f>SUM(J$6:J314)</f>
        <v>1711636</v>
      </c>
      <c r="P314" s="73">
        <f t="shared" si="57"/>
        <v>0</v>
      </c>
      <c r="Q314" s="73">
        <f t="shared" si="62"/>
        <v>0</v>
      </c>
      <c r="R314" s="73">
        <f t="shared" si="63"/>
        <v>0</v>
      </c>
      <c r="S314" s="71">
        <f t="shared" si="58"/>
        <v>0</v>
      </c>
      <c r="T314" s="71">
        <f t="shared" si="59"/>
        <v>0</v>
      </c>
      <c r="U314" s="71">
        <f t="shared" si="64"/>
        <v>0</v>
      </c>
      <c r="V314" s="71">
        <f t="shared" si="60"/>
        <v>118.70099999999999</v>
      </c>
      <c r="W314" s="71">
        <f t="shared" si="61"/>
        <v>1711.636</v>
      </c>
    </row>
    <row r="315" spans="1:23">
      <c r="A315" s="63">
        <f t="shared" si="65"/>
        <v>37201</v>
      </c>
      <c r="B315" s="65" t="str">
        <f>INDEX('Master Data'!$A$2:$B$8,MATCH(WEEKDAY('ARG Gas Firm'!A315,3),'Master Data'!$A$2:$A$8,0),2)</f>
        <v>T</v>
      </c>
      <c r="D315" s="73"/>
      <c r="E315" s="73"/>
      <c r="F315" s="73"/>
      <c r="G315" s="73"/>
      <c r="I315" s="73">
        <f t="shared" si="69"/>
        <v>0</v>
      </c>
      <c r="J315" s="73">
        <f t="shared" si="66"/>
        <v>0</v>
      </c>
      <c r="K315" s="73">
        <f t="shared" si="67"/>
        <v>0</v>
      </c>
      <c r="L315" s="73">
        <f t="shared" si="68"/>
        <v>0</v>
      </c>
      <c r="M315" s="73">
        <f>SUM(J$188:J315)</f>
        <v>118701</v>
      </c>
      <c r="N315" s="73">
        <f>SUM(J$6:J315)</f>
        <v>1711636</v>
      </c>
      <c r="P315" s="73">
        <f t="shared" si="57"/>
        <v>0</v>
      </c>
      <c r="Q315" s="73">
        <f t="shared" si="62"/>
        <v>0</v>
      </c>
      <c r="R315" s="73">
        <f t="shared" si="63"/>
        <v>0</v>
      </c>
      <c r="S315" s="71">
        <f t="shared" si="58"/>
        <v>0</v>
      </c>
      <c r="T315" s="71">
        <f t="shared" si="59"/>
        <v>0</v>
      </c>
      <c r="U315" s="71">
        <f t="shared" si="64"/>
        <v>0</v>
      </c>
      <c r="V315" s="71">
        <f t="shared" si="60"/>
        <v>118.70099999999999</v>
      </c>
      <c r="W315" s="71">
        <f t="shared" si="61"/>
        <v>1711.636</v>
      </c>
    </row>
    <row r="316" spans="1:23">
      <c r="A316" s="63">
        <f t="shared" si="65"/>
        <v>37202</v>
      </c>
      <c r="B316" s="65" t="str">
        <f>INDEX('Master Data'!$A$2:$B$8,MATCH(WEEKDAY('ARG Gas Firm'!A316,3),'Master Data'!$A$2:$A$8,0),2)</f>
        <v>W</v>
      </c>
      <c r="D316" s="73"/>
      <c r="E316" s="73"/>
      <c r="F316" s="73"/>
      <c r="G316" s="73"/>
      <c r="I316" s="73">
        <f t="shared" si="69"/>
        <v>0</v>
      </c>
      <c r="J316" s="73">
        <f t="shared" si="66"/>
        <v>0</v>
      </c>
      <c r="K316" s="73">
        <f t="shared" si="67"/>
        <v>0</v>
      </c>
      <c r="L316" s="73">
        <f t="shared" si="68"/>
        <v>0</v>
      </c>
      <c r="M316" s="73">
        <f>SUM(J$188:J316)</f>
        <v>118701</v>
      </c>
      <c r="N316" s="73">
        <f>SUM(J$6:J316)</f>
        <v>1711636</v>
      </c>
      <c r="P316" s="73">
        <f t="shared" si="57"/>
        <v>0</v>
      </c>
      <c r="Q316" s="73">
        <f t="shared" si="62"/>
        <v>0</v>
      </c>
      <c r="R316" s="73">
        <f t="shared" si="63"/>
        <v>0</v>
      </c>
      <c r="S316" s="71">
        <f t="shared" si="58"/>
        <v>0</v>
      </c>
      <c r="T316" s="71">
        <f t="shared" si="59"/>
        <v>0</v>
      </c>
      <c r="U316" s="71">
        <f t="shared" si="64"/>
        <v>0</v>
      </c>
      <c r="V316" s="71">
        <f t="shared" si="60"/>
        <v>118.70099999999999</v>
      </c>
      <c r="W316" s="71">
        <f t="shared" si="61"/>
        <v>1711.636</v>
      </c>
    </row>
    <row r="317" spans="1:23">
      <c r="A317" s="63">
        <f t="shared" si="65"/>
        <v>37203</v>
      </c>
      <c r="B317" s="65" t="str">
        <f>INDEX('Master Data'!$A$2:$B$8,MATCH(WEEKDAY('ARG Gas Firm'!A317,3),'Master Data'!$A$2:$A$8,0),2)</f>
        <v>Th</v>
      </c>
      <c r="D317" s="73"/>
      <c r="E317" s="73"/>
      <c r="F317" s="73"/>
      <c r="G317" s="73"/>
      <c r="I317" s="73">
        <f t="shared" si="69"/>
        <v>0</v>
      </c>
      <c r="J317" s="73">
        <f t="shared" si="66"/>
        <v>0</v>
      </c>
      <c r="K317" s="73">
        <f t="shared" si="67"/>
        <v>0</v>
      </c>
      <c r="L317" s="73">
        <f t="shared" si="68"/>
        <v>0</v>
      </c>
      <c r="M317" s="73">
        <f>SUM(J$188:J317)</f>
        <v>118701</v>
      </c>
      <c r="N317" s="73">
        <f>SUM(J$6:J317)</f>
        <v>1711636</v>
      </c>
      <c r="P317" s="73">
        <f t="shared" si="57"/>
        <v>0</v>
      </c>
      <c r="Q317" s="73">
        <f t="shared" si="62"/>
        <v>0</v>
      </c>
      <c r="R317" s="73">
        <f t="shared" si="63"/>
        <v>0</v>
      </c>
      <c r="S317" s="71">
        <f t="shared" si="58"/>
        <v>0</v>
      </c>
      <c r="T317" s="71">
        <f t="shared" si="59"/>
        <v>0</v>
      </c>
      <c r="U317" s="71">
        <f t="shared" si="64"/>
        <v>0</v>
      </c>
      <c r="V317" s="71">
        <f t="shared" si="60"/>
        <v>118.70099999999999</v>
      </c>
      <c r="W317" s="71">
        <f t="shared" si="61"/>
        <v>1711.636</v>
      </c>
    </row>
    <row r="318" spans="1:23">
      <c r="A318" s="63">
        <f t="shared" si="65"/>
        <v>37204</v>
      </c>
      <c r="B318" s="65" t="str">
        <f>INDEX('Master Data'!$A$2:$B$8,MATCH(WEEKDAY('ARG Gas Firm'!A318,3),'Master Data'!$A$2:$A$8,0),2)</f>
        <v>F</v>
      </c>
      <c r="D318" s="73"/>
      <c r="E318" s="73"/>
      <c r="F318" s="73"/>
      <c r="G318" s="73"/>
      <c r="I318" s="73">
        <f t="shared" si="69"/>
        <v>0</v>
      </c>
      <c r="J318" s="73">
        <f t="shared" si="66"/>
        <v>0</v>
      </c>
      <c r="K318" s="73">
        <f t="shared" si="67"/>
        <v>0</v>
      </c>
      <c r="L318" s="73">
        <f t="shared" si="68"/>
        <v>0</v>
      </c>
      <c r="M318" s="73">
        <f>SUM(J$188:J318)</f>
        <v>118701</v>
      </c>
      <c r="N318" s="73">
        <f>SUM(J$6:J318)</f>
        <v>1711636</v>
      </c>
      <c r="P318" s="73">
        <f t="shared" si="57"/>
        <v>0</v>
      </c>
      <c r="Q318" s="73">
        <f t="shared" si="62"/>
        <v>0</v>
      </c>
      <c r="R318" s="73">
        <f t="shared" si="63"/>
        <v>0</v>
      </c>
      <c r="S318" s="71">
        <f t="shared" si="58"/>
        <v>0</v>
      </c>
      <c r="T318" s="71">
        <f t="shared" si="59"/>
        <v>0</v>
      </c>
      <c r="U318" s="71">
        <f t="shared" si="64"/>
        <v>0</v>
      </c>
      <c r="V318" s="71">
        <f t="shared" si="60"/>
        <v>118.70099999999999</v>
      </c>
      <c r="W318" s="71">
        <f t="shared" si="61"/>
        <v>1711.636</v>
      </c>
    </row>
    <row r="319" spans="1:23">
      <c r="A319" s="63">
        <f t="shared" si="65"/>
        <v>37205</v>
      </c>
      <c r="B319" s="65" t="str">
        <f>INDEX('Master Data'!$A$2:$B$8,MATCH(WEEKDAY('ARG Gas Firm'!A319,3),'Master Data'!$A$2:$A$8,0),2)</f>
        <v>Sa</v>
      </c>
      <c r="D319" s="73"/>
      <c r="E319" s="73"/>
      <c r="F319" s="73"/>
      <c r="G319" s="73"/>
      <c r="I319" s="73">
        <f t="shared" si="69"/>
        <v>0</v>
      </c>
      <c r="J319" s="73">
        <f t="shared" si="66"/>
        <v>0</v>
      </c>
      <c r="K319" s="73">
        <f t="shared" si="67"/>
        <v>0</v>
      </c>
      <c r="L319" s="73">
        <f t="shared" si="68"/>
        <v>0</v>
      </c>
      <c r="M319" s="73">
        <f>SUM(J$188:J319)</f>
        <v>118701</v>
      </c>
      <c r="N319" s="73">
        <f>SUM(J$6:J319)</f>
        <v>1711636</v>
      </c>
      <c r="P319" s="73">
        <f t="shared" si="57"/>
        <v>0</v>
      </c>
      <c r="Q319" s="73">
        <f t="shared" si="62"/>
        <v>0</v>
      </c>
      <c r="R319" s="73">
        <f t="shared" si="63"/>
        <v>0</v>
      </c>
      <c r="S319" s="71">
        <f t="shared" si="58"/>
        <v>0</v>
      </c>
      <c r="T319" s="71">
        <f t="shared" si="59"/>
        <v>0</v>
      </c>
      <c r="U319" s="71">
        <f t="shared" si="64"/>
        <v>0</v>
      </c>
      <c r="V319" s="71">
        <f t="shared" si="60"/>
        <v>118.70099999999999</v>
      </c>
      <c r="W319" s="71">
        <f t="shared" si="61"/>
        <v>1711.636</v>
      </c>
    </row>
    <row r="320" spans="1:23">
      <c r="A320" s="63">
        <f t="shared" si="65"/>
        <v>37206</v>
      </c>
      <c r="B320" s="65" t="str">
        <f>INDEX('Master Data'!$A$2:$B$8,MATCH(WEEKDAY('ARG Gas Firm'!A320,3),'Master Data'!$A$2:$A$8,0),2)</f>
        <v>Su</v>
      </c>
      <c r="D320" s="73"/>
      <c r="E320" s="73"/>
      <c r="F320" s="73"/>
      <c r="G320" s="73"/>
      <c r="I320" s="73">
        <f t="shared" si="69"/>
        <v>0</v>
      </c>
      <c r="J320" s="73">
        <f t="shared" si="66"/>
        <v>0</v>
      </c>
      <c r="K320" s="73">
        <f t="shared" si="67"/>
        <v>0</v>
      </c>
      <c r="L320" s="73">
        <f t="shared" si="68"/>
        <v>0</v>
      </c>
      <c r="M320" s="73">
        <f>SUM(J$188:J320)</f>
        <v>118701</v>
      </c>
      <c r="N320" s="73">
        <f>SUM(J$6:J320)</f>
        <v>1711636</v>
      </c>
      <c r="P320" s="73">
        <f t="shared" si="57"/>
        <v>0</v>
      </c>
      <c r="Q320" s="73">
        <f t="shared" si="62"/>
        <v>0</v>
      </c>
      <c r="R320" s="73">
        <f t="shared" si="63"/>
        <v>0</v>
      </c>
      <c r="S320" s="71">
        <f t="shared" si="58"/>
        <v>0</v>
      </c>
      <c r="T320" s="71">
        <f t="shared" si="59"/>
        <v>0</v>
      </c>
      <c r="U320" s="71">
        <f t="shared" si="64"/>
        <v>0</v>
      </c>
      <c r="V320" s="71">
        <f t="shared" si="60"/>
        <v>118.70099999999999</v>
      </c>
      <c r="W320" s="71">
        <f t="shared" si="61"/>
        <v>1711.636</v>
      </c>
    </row>
    <row r="321" spans="1:23">
      <c r="A321" s="63">
        <f t="shared" si="65"/>
        <v>37207</v>
      </c>
      <c r="B321" s="65" t="str">
        <f>INDEX('Master Data'!$A$2:$B$8,MATCH(WEEKDAY('ARG Gas Firm'!A321,3),'Master Data'!$A$2:$A$8,0),2)</f>
        <v>M</v>
      </c>
      <c r="D321" s="73"/>
      <c r="E321" s="73"/>
      <c r="F321" s="73"/>
      <c r="G321" s="73"/>
      <c r="I321" s="73">
        <f t="shared" si="69"/>
        <v>0</v>
      </c>
      <c r="J321" s="73">
        <f t="shared" si="66"/>
        <v>0</v>
      </c>
      <c r="K321" s="73">
        <f t="shared" si="67"/>
        <v>0</v>
      </c>
      <c r="L321" s="73">
        <f t="shared" si="68"/>
        <v>0</v>
      </c>
      <c r="M321" s="73">
        <f>SUM(J$188:J321)</f>
        <v>118701</v>
      </c>
      <c r="N321" s="73">
        <f>SUM(J$6:J321)</f>
        <v>1711636</v>
      </c>
      <c r="P321" s="73">
        <f t="shared" si="57"/>
        <v>0</v>
      </c>
      <c r="Q321" s="73">
        <f t="shared" si="62"/>
        <v>0</v>
      </c>
      <c r="R321" s="73">
        <f t="shared" si="63"/>
        <v>0</v>
      </c>
      <c r="S321" s="71">
        <f t="shared" si="58"/>
        <v>0</v>
      </c>
      <c r="T321" s="71">
        <f t="shared" si="59"/>
        <v>0</v>
      </c>
      <c r="U321" s="71">
        <f t="shared" si="64"/>
        <v>0</v>
      </c>
      <c r="V321" s="71">
        <f t="shared" si="60"/>
        <v>118.70099999999999</v>
      </c>
      <c r="W321" s="71">
        <f t="shared" si="61"/>
        <v>1711.636</v>
      </c>
    </row>
    <row r="322" spans="1:23">
      <c r="A322" s="63">
        <f t="shared" si="65"/>
        <v>37208</v>
      </c>
      <c r="B322" s="65" t="str">
        <f>INDEX('Master Data'!$A$2:$B$8,MATCH(WEEKDAY('ARG Gas Firm'!A322,3),'Master Data'!$A$2:$A$8,0),2)</f>
        <v>T</v>
      </c>
      <c r="D322" s="73"/>
      <c r="E322" s="73"/>
      <c r="F322" s="73"/>
      <c r="G322" s="73"/>
      <c r="I322" s="73">
        <f t="shared" si="69"/>
        <v>0</v>
      </c>
      <c r="J322" s="73">
        <f t="shared" si="66"/>
        <v>0</v>
      </c>
      <c r="K322" s="73">
        <f t="shared" si="67"/>
        <v>0</v>
      </c>
      <c r="L322" s="73">
        <f t="shared" si="68"/>
        <v>0</v>
      </c>
      <c r="M322" s="73">
        <f>SUM(J$188:J322)</f>
        <v>118701</v>
      </c>
      <c r="N322" s="73">
        <f>SUM(J$6:J322)</f>
        <v>1711636</v>
      </c>
      <c r="P322" s="73">
        <f t="shared" si="57"/>
        <v>0</v>
      </c>
      <c r="Q322" s="73">
        <f t="shared" si="62"/>
        <v>0</v>
      </c>
      <c r="R322" s="73">
        <f t="shared" si="63"/>
        <v>0</v>
      </c>
      <c r="S322" s="71">
        <f t="shared" si="58"/>
        <v>0</v>
      </c>
      <c r="T322" s="71">
        <f t="shared" si="59"/>
        <v>0</v>
      </c>
      <c r="U322" s="71">
        <f t="shared" si="64"/>
        <v>0</v>
      </c>
      <c r="V322" s="71">
        <f t="shared" si="60"/>
        <v>118.70099999999999</v>
      </c>
      <c r="W322" s="71">
        <f t="shared" si="61"/>
        <v>1711.636</v>
      </c>
    </row>
    <row r="323" spans="1:23">
      <c r="A323" s="63">
        <f t="shared" si="65"/>
        <v>37209</v>
      </c>
      <c r="B323" s="65" t="str">
        <f>INDEX('Master Data'!$A$2:$B$8,MATCH(WEEKDAY('ARG Gas Firm'!A323,3),'Master Data'!$A$2:$A$8,0),2)</f>
        <v>W</v>
      </c>
      <c r="D323" s="73"/>
      <c r="E323" s="73"/>
      <c r="F323" s="73"/>
      <c r="G323" s="73"/>
      <c r="I323" s="73">
        <f t="shared" si="69"/>
        <v>0</v>
      </c>
      <c r="J323" s="73">
        <f t="shared" si="66"/>
        <v>0</v>
      </c>
      <c r="K323" s="73">
        <f t="shared" si="67"/>
        <v>0</v>
      </c>
      <c r="L323" s="73">
        <f t="shared" si="68"/>
        <v>0</v>
      </c>
      <c r="M323" s="73">
        <f>SUM(J$188:J323)</f>
        <v>118701</v>
      </c>
      <c r="N323" s="73">
        <f>SUM(J$6:J323)</f>
        <v>1711636</v>
      </c>
      <c r="P323" s="73">
        <f t="shared" si="57"/>
        <v>0</v>
      </c>
      <c r="Q323" s="73">
        <f t="shared" si="62"/>
        <v>0</v>
      </c>
      <c r="R323" s="73">
        <f t="shared" si="63"/>
        <v>0</v>
      </c>
      <c r="S323" s="71">
        <f t="shared" si="58"/>
        <v>0</v>
      </c>
      <c r="T323" s="71">
        <f t="shared" si="59"/>
        <v>0</v>
      </c>
      <c r="U323" s="71">
        <f t="shared" si="64"/>
        <v>0</v>
      </c>
      <c r="V323" s="71">
        <f t="shared" si="60"/>
        <v>118.70099999999999</v>
      </c>
      <c r="W323" s="71">
        <f t="shared" si="61"/>
        <v>1711.636</v>
      </c>
    </row>
    <row r="324" spans="1:23">
      <c r="A324" s="63">
        <f t="shared" si="65"/>
        <v>37210</v>
      </c>
      <c r="B324" s="65" t="str">
        <f>INDEX('Master Data'!$A$2:$B$8,MATCH(WEEKDAY('ARG Gas Firm'!A324,3),'Master Data'!$A$2:$A$8,0),2)</f>
        <v>Th</v>
      </c>
      <c r="D324" s="73"/>
      <c r="E324" s="73"/>
      <c r="F324" s="73"/>
      <c r="G324" s="73"/>
      <c r="I324" s="73">
        <f t="shared" si="69"/>
        <v>0</v>
      </c>
      <c r="J324" s="73">
        <f t="shared" si="66"/>
        <v>0</v>
      </c>
      <c r="K324" s="73">
        <f t="shared" si="67"/>
        <v>0</v>
      </c>
      <c r="L324" s="73">
        <f t="shared" si="68"/>
        <v>0</v>
      </c>
      <c r="M324" s="73">
        <f>SUM(J$188:J324)</f>
        <v>118701</v>
      </c>
      <c r="N324" s="73">
        <f>SUM(J$6:J324)</f>
        <v>1711636</v>
      </c>
      <c r="P324" s="73">
        <f t="shared" si="57"/>
        <v>0</v>
      </c>
      <c r="Q324" s="73">
        <f t="shared" si="62"/>
        <v>0</v>
      </c>
      <c r="R324" s="73">
        <f t="shared" si="63"/>
        <v>0</v>
      </c>
      <c r="S324" s="71">
        <f t="shared" si="58"/>
        <v>0</v>
      </c>
      <c r="T324" s="71">
        <f t="shared" si="59"/>
        <v>0</v>
      </c>
      <c r="U324" s="71">
        <f t="shared" si="64"/>
        <v>0</v>
      </c>
      <c r="V324" s="71">
        <f t="shared" si="60"/>
        <v>118.70099999999999</v>
      </c>
      <c r="W324" s="71">
        <f t="shared" si="61"/>
        <v>1711.636</v>
      </c>
    </row>
    <row r="325" spans="1:23">
      <c r="A325" s="63">
        <f t="shared" si="65"/>
        <v>37211</v>
      </c>
      <c r="B325" s="65" t="str">
        <f>INDEX('Master Data'!$A$2:$B$8,MATCH(WEEKDAY('ARG Gas Firm'!A325,3),'Master Data'!$A$2:$A$8,0),2)</f>
        <v>F</v>
      </c>
      <c r="D325" s="73"/>
      <c r="E325" s="73"/>
      <c r="F325" s="73"/>
      <c r="G325" s="73"/>
      <c r="I325" s="73">
        <f t="shared" si="69"/>
        <v>0</v>
      </c>
      <c r="J325" s="73">
        <f t="shared" si="66"/>
        <v>0</v>
      </c>
      <c r="K325" s="73">
        <f t="shared" si="67"/>
        <v>0</v>
      </c>
      <c r="L325" s="73">
        <f t="shared" si="68"/>
        <v>0</v>
      </c>
      <c r="M325" s="73">
        <f>SUM(J$188:J325)</f>
        <v>118701</v>
      </c>
      <c r="N325" s="73">
        <f>SUM(J$6:J325)</f>
        <v>1711636</v>
      </c>
      <c r="P325" s="73">
        <f t="shared" si="57"/>
        <v>0</v>
      </c>
      <c r="Q325" s="73">
        <f t="shared" si="62"/>
        <v>0</v>
      </c>
      <c r="R325" s="73">
        <f t="shared" si="63"/>
        <v>0</v>
      </c>
      <c r="S325" s="71">
        <f t="shared" si="58"/>
        <v>0</v>
      </c>
      <c r="T325" s="71">
        <f t="shared" si="59"/>
        <v>0</v>
      </c>
      <c r="U325" s="71">
        <f t="shared" si="64"/>
        <v>0</v>
      </c>
      <c r="V325" s="71">
        <f t="shared" si="60"/>
        <v>118.70099999999999</v>
      </c>
      <c r="W325" s="71">
        <f t="shared" si="61"/>
        <v>1711.636</v>
      </c>
    </row>
    <row r="326" spans="1:23">
      <c r="A326" s="63">
        <f t="shared" si="65"/>
        <v>37212</v>
      </c>
      <c r="B326" s="65" t="str">
        <f>INDEX('Master Data'!$A$2:$B$8,MATCH(WEEKDAY('ARG Gas Firm'!A326,3),'Master Data'!$A$2:$A$8,0),2)</f>
        <v>Sa</v>
      </c>
      <c r="D326" s="73"/>
      <c r="E326" s="73"/>
      <c r="F326" s="73"/>
      <c r="G326" s="73"/>
      <c r="I326" s="73">
        <f t="shared" si="69"/>
        <v>0</v>
      </c>
      <c r="J326" s="73">
        <f t="shared" si="66"/>
        <v>0</v>
      </c>
      <c r="K326" s="73">
        <f t="shared" ref="K326:K371" si="70">IF(WEEKDAY(A326,3)&gt;4,0,(IF(A326&lt;K$2,0,IF(A326&lt;=K$3,1,0))))</f>
        <v>0</v>
      </c>
      <c r="L326" s="73">
        <f t="shared" ref="L326:L371" si="71">J326*K326</f>
        <v>0</v>
      </c>
      <c r="M326" s="73">
        <f>SUM(J$188:J326)</f>
        <v>118701</v>
      </c>
      <c r="N326" s="73">
        <f>SUM(J$6:J326)</f>
        <v>1711636</v>
      </c>
      <c r="P326" s="73">
        <f t="shared" ref="P326:P371" si="72">D326/P$3</f>
        <v>0</v>
      </c>
      <c r="Q326" s="73">
        <f t="shared" si="62"/>
        <v>0</v>
      </c>
      <c r="R326" s="73">
        <f t="shared" si="63"/>
        <v>0</v>
      </c>
      <c r="S326" s="71">
        <f t="shared" ref="S326:S371" si="73">J326/$R$3</f>
        <v>0</v>
      </c>
      <c r="T326" s="71">
        <f t="shared" ref="T326:T371" si="74">L326/$R$3</f>
        <v>0</v>
      </c>
      <c r="U326" s="71">
        <f t="shared" si="64"/>
        <v>0</v>
      </c>
      <c r="V326" s="71">
        <f t="shared" ref="V326:V371" si="75">M326/$R$3</f>
        <v>118.70099999999999</v>
      </c>
      <c r="W326" s="71">
        <f t="shared" ref="W326:W371" si="76">N326/$R$3</f>
        <v>1711.636</v>
      </c>
    </row>
    <row r="327" spans="1:23">
      <c r="A327" s="63">
        <f t="shared" si="65"/>
        <v>37213</v>
      </c>
      <c r="B327" s="65" t="str">
        <f>INDEX('Master Data'!$A$2:$B$8,MATCH(WEEKDAY('ARG Gas Firm'!A327,3),'Master Data'!$A$2:$A$8,0),2)</f>
        <v>Su</v>
      </c>
      <c r="D327" s="73"/>
      <c r="E327" s="73"/>
      <c r="F327" s="73"/>
      <c r="G327" s="73"/>
      <c r="I327" s="73">
        <f t="shared" si="69"/>
        <v>0</v>
      </c>
      <c r="J327" s="73">
        <f t="shared" si="66"/>
        <v>0</v>
      </c>
      <c r="K327" s="73">
        <f t="shared" si="70"/>
        <v>0</v>
      </c>
      <c r="L327" s="73">
        <f t="shared" si="71"/>
        <v>0</v>
      </c>
      <c r="M327" s="73">
        <f>SUM(J$188:J327)</f>
        <v>118701</v>
      </c>
      <c r="N327" s="73">
        <f>SUM(J$6:J327)</f>
        <v>1711636</v>
      </c>
      <c r="P327" s="73">
        <f t="shared" si="72"/>
        <v>0</v>
      </c>
      <c r="Q327" s="73">
        <f t="shared" ref="Q327:Q371" si="77">E327/P$3</f>
        <v>0</v>
      </c>
      <c r="R327" s="73">
        <f t="shared" ref="R327:R371" si="78">F327/R$3</f>
        <v>0</v>
      </c>
      <c r="S327" s="71">
        <f t="shared" si="73"/>
        <v>0</v>
      </c>
      <c r="T327" s="71">
        <f t="shared" si="74"/>
        <v>0</v>
      </c>
      <c r="U327" s="71">
        <f t="shared" ref="U327:U371" si="79">I327/$R$3</f>
        <v>0</v>
      </c>
      <c r="V327" s="71">
        <f t="shared" si="75"/>
        <v>118.70099999999999</v>
      </c>
      <c r="W327" s="71">
        <f t="shared" si="76"/>
        <v>1711.636</v>
      </c>
    </row>
    <row r="328" spans="1:23">
      <c r="A328" s="63">
        <f t="shared" ref="A328:A370" si="80">A327+1</f>
        <v>37214</v>
      </c>
      <c r="B328" s="65" t="str">
        <f>INDEX('Master Data'!$A$2:$B$8,MATCH(WEEKDAY('ARG Gas Firm'!A328,3),'Master Data'!$A$2:$A$8,0),2)</f>
        <v>M</v>
      </c>
      <c r="D328" s="73"/>
      <c r="E328" s="73"/>
      <c r="F328" s="73"/>
      <c r="G328" s="73"/>
      <c r="I328" s="73">
        <f t="shared" si="69"/>
        <v>0</v>
      </c>
      <c r="J328" s="73">
        <f t="shared" ref="J328:J371" si="81">IF(MONTH($A328)=MONTH($A327),SUM(I328-I327),I328)</f>
        <v>0</v>
      </c>
      <c r="K328" s="73">
        <f t="shared" si="70"/>
        <v>0</v>
      </c>
      <c r="L328" s="73">
        <f t="shared" si="71"/>
        <v>0</v>
      </c>
      <c r="M328" s="73">
        <f>SUM(J$188:J328)</f>
        <v>118701</v>
      </c>
      <c r="N328" s="73">
        <f>SUM(J$6:J328)</f>
        <v>1711636</v>
      </c>
      <c r="P328" s="73">
        <f t="shared" si="72"/>
        <v>0</v>
      </c>
      <c r="Q328" s="73">
        <f t="shared" si="77"/>
        <v>0</v>
      </c>
      <c r="R328" s="73">
        <f t="shared" si="78"/>
        <v>0</v>
      </c>
      <c r="S328" s="71">
        <f t="shared" si="73"/>
        <v>0</v>
      </c>
      <c r="T328" s="71">
        <f t="shared" si="74"/>
        <v>0</v>
      </c>
      <c r="U328" s="71">
        <f t="shared" si="79"/>
        <v>0</v>
      </c>
      <c r="V328" s="71">
        <f t="shared" si="75"/>
        <v>118.70099999999999</v>
      </c>
      <c r="W328" s="71">
        <f t="shared" si="76"/>
        <v>1711.636</v>
      </c>
    </row>
    <row r="329" spans="1:23">
      <c r="A329" s="63">
        <f t="shared" si="80"/>
        <v>37215</v>
      </c>
      <c r="B329" s="65" t="str">
        <f>INDEX('Master Data'!$A$2:$B$8,MATCH(WEEKDAY('ARG Gas Firm'!A329,3),'Master Data'!$A$2:$A$8,0),2)</f>
        <v>T</v>
      </c>
      <c r="D329" s="73"/>
      <c r="E329" s="73"/>
      <c r="F329" s="73"/>
      <c r="G329" s="73"/>
      <c r="I329" s="73">
        <f t="shared" si="69"/>
        <v>0</v>
      </c>
      <c r="J329" s="73">
        <f t="shared" si="81"/>
        <v>0</v>
      </c>
      <c r="K329" s="73">
        <f t="shared" si="70"/>
        <v>0</v>
      </c>
      <c r="L329" s="73">
        <f t="shared" si="71"/>
        <v>0</v>
      </c>
      <c r="M329" s="73">
        <f>SUM(J$188:J329)</f>
        <v>118701</v>
      </c>
      <c r="N329" s="73">
        <f>SUM(J$6:J329)</f>
        <v>1711636</v>
      </c>
      <c r="P329" s="73">
        <f t="shared" si="72"/>
        <v>0</v>
      </c>
      <c r="Q329" s="73">
        <f t="shared" si="77"/>
        <v>0</v>
      </c>
      <c r="R329" s="73">
        <f t="shared" si="78"/>
        <v>0</v>
      </c>
      <c r="S329" s="71">
        <f t="shared" si="73"/>
        <v>0</v>
      </c>
      <c r="T329" s="71">
        <f t="shared" si="74"/>
        <v>0</v>
      </c>
      <c r="U329" s="71">
        <f t="shared" si="79"/>
        <v>0</v>
      </c>
      <c r="V329" s="71">
        <f t="shared" si="75"/>
        <v>118.70099999999999</v>
      </c>
      <c r="W329" s="71">
        <f t="shared" si="76"/>
        <v>1711.636</v>
      </c>
    </row>
    <row r="330" spans="1:23">
      <c r="A330" s="63">
        <f t="shared" si="80"/>
        <v>37216</v>
      </c>
      <c r="B330" s="65" t="str">
        <f>INDEX('Master Data'!$A$2:$B$8,MATCH(WEEKDAY('ARG Gas Firm'!A330,3),'Master Data'!$A$2:$A$8,0),2)</f>
        <v>W</v>
      </c>
      <c r="D330" s="73"/>
      <c r="E330" s="73"/>
      <c r="F330" s="73"/>
      <c r="G330" s="73"/>
      <c r="I330" s="73">
        <f t="shared" si="69"/>
        <v>0</v>
      </c>
      <c r="J330" s="73">
        <f t="shared" si="81"/>
        <v>0</v>
      </c>
      <c r="K330" s="73">
        <f t="shared" si="70"/>
        <v>0</v>
      </c>
      <c r="L330" s="73">
        <f t="shared" si="71"/>
        <v>0</v>
      </c>
      <c r="M330" s="73">
        <f>SUM(J$188:J330)</f>
        <v>118701</v>
      </c>
      <c r="N330" s="73">
        <f>SUM(J$6:J330)</f>
        <v>1711636</v>
      </c>
      <c r="P330" s="73">
        <f t="shared" si="72"/>
        <v>0</v>
      </c>
      <c r="Q330" s="73">
        <f t="shared" si="77"/>
        <v>0</v>
      </c>
      <c r="R330" s="73">
        <f t="shared" si="78"/>
        <v>0</v>
      </c>
      <c r="S330" s="71">
        <f t="shared" si="73"/>
        <v>0</v>
      </c>
      <c r="T330" s="71">
        <f t="shared" si="74"/>
        <v>0</v>
      </c>
      <c r="U330" s="71">
        <f t="shared" si="79"/>
        <v>0</v>
      </c>
      <c r="V330" s="71">
        <f t="shared" si="75"/>
        <v>118.70099999999999</v>
      </c>
      <c r="W330" s="71">
        <f t="shared" si="76"/>
        <v>1711.636</v>
      </c>
    </row>
    <row r="331" spans="1:23">
      <c r="A331" s="63">
        <f t="shared" si="80"/>
        <v>37217</v>
      </c>
      <c r="B331" s="65" t="str">
        <f>INDEX('Master Data'!$A$2:$B$8,MATCH(WEEKDAY('ARG Gas Firm'!A331,3),'Master Data'!$A$2:$A$8,0),2)</f>
        <v>Th</v>
      </c>
      <c r="D331" s="73"/>
      <c r="E331" s="73"/>
      <c r="F331" s="73"/>
      <c r="G331" s="73"/>
      <c r="I331" s="73">
        <f t="shared" si="69"/>
        <v>0</v>
      </c>
      <c r="J331" s="73">
        <f t="shared" si="81"/>
        <v>0</v>
      </c>
      <c r="K331" s="73">
        <f t="shared" si="70"/>
        <v>0</v>
      </c>
      <c r="L331" s="73">
        <f t="shared" si="71"/>
        <v>0</v>
      </c>
      <c r="M331" s="73">
        <f>SUM(J$188:J331)</f>
        <v>118701</v>
      </c>
      <c r="N331" s="73">
        <f>SUM(J$6:J331)</f>
        <v>1711636</v>
      </c>
      <c r="P331" s="73">
        <f t="shared" si="72"/>
        <v>0</v>
      </c>
      <c r="Q331" s="73">
        <f t="shared" si="77"/>
        <v>0</v>
      </c>
      <c r="R331" s="73">
        <f t="shared" si="78"/>
        <v>0</v>
      </c>
      <c r="S331" s="71">
        <f t="shared" si="73"/>
        <v>0</v>
      </c>
      <c r="T331" s="71">
        <f t="shared" si="74"/>
        <v>0</v>
      </c>
      <c r="U331" s="71">
        <f t="shared" si="79"/>
        <v>0</v>
      </c>
      <c r="V331" s="71">
        <f t="shared" si="75"/>
        <v>118.70099999999999</v>
      </c>
      <c r="W331" s="71">
        <f t="shared" si="76"/>
        <v>1711.636</v>
      </c>
    </row>
    <row r="332" spans="1:23">
      <c r="A332" s="63">
        <f t="shared" si="80"/>
        <v>37218</v>
      </c>
      <c r="B332" s="65" t="str">
        <f>INDEX('Master Data'!$A$2:$B$8,MATCH(WEEKDAY('ARG Gas Firm'!A332,3),'Master Data'!$A$2:$A$8,0),2)</f>
        <v>F</v>
      </c>
      <c r="D332" s="73"/>
      <c r="E332" s="73"/>
      <c r="F332" s="73"/>
      <c r="G332" s="73"/>
      <c r="I332" s="73">
        <f t="shared" si="69"/>
        <v>0</v>
      </c>
      <c r="J332" s="73">
        <f t="shared" si="81"/>
        <v>0</v>
      </c>
      <c r="K332" s="73">
        <f t="shared" si="70"/>
        <v>0</v>
      </c>
      <c r="L332" s="73">
        <f t="shared" si="71"/>
        <v>0</v>
      </c>
      <c r="M332" s="73">
        <f>SUM(J$188:J332)</f>
        <v>118701</v>
      </c>
      <c r="N332" s="73">
        <f>SUM(J$6:J332)</f>
        <v>1711636</v>
      </c>
      <c r="P332" s="73">
        <f t="shared" si="72"/>
        <v>0</v>
      </c>
      <c r="Q332" s="73">
        <f t="shared" si="77"/>
        <v>0</v>
      </c>
      <c r="R332" s="73">
        <f t="shared" si="78"/>
        <v>0</v>
      </c>
      <c r="S332" s="71">
        <f t="shared" si="73"/>
        <v>0</v>
      </c>
      <c r="T332" s="71">
        <f t="shared" si="74"/>
        <v>0</v>
      </c>
      <c r="U332" s="71">
        <f t="shared" si="79"/>
        <v>0</v>
      </c>
      <c r="V332" s="71">
        <f t="shared" si="75"/>
        <v>118.70099999999999</v>
      </c>
      <c r="W332" s="71">
        <f t="shared" si="76"/>
        <v>1711.636</v>
      </c>
    </row>
    <row r="333" spans="1:23">
      <c r="A333" s="63">
        <f t="shared" si="80"/>
        <v>37219</v>
      </c>
      <c r="B333" s="65" t="str">
        <f>INDEX('Master Data'!$A$2:$B$8,MATCH(WEEKDAY('ARG Gas Firm'!A333,3),'Master Data'!$A$2:$A$8,0),2)</f>
        <v>Sa</v>
      </c>
      <c r="D333" s="73"/>
      <c r="E333" s="73"/>
      <c r="F333" s="73"/>
      <c r="G333" s="73"/>
      <c r="I333" s="73">
        <f t="shared" si="69"/>
        <v>0</v>
      </c>
      <c r="J333" s="73">
        <f t="shared" si="81"/>
        <v>0</v>
      </c>
      <c r="K333" s="73">
        <f t="shared" si="70"/>
        <v>0</v>
      </c>
      <c r="L333" s="73">
        <f t="shared" si="71"/>
        <v>0</v>
      </c>
      <c r="M333" s="73">
        <f>SUM(J$188:J333)</f>
        <v>118701</v>
      </c>
      <c r="N333" s="73">
        <f>SUM(J$6:J333)</f>
        <v>1711636</v>
      </c>
      <c r="P333" s="73">
        <f t="shared" si="72"/>
        <v>0</v>
      </c>
      <c r="Q333" s="73">
        <f t="shared" si="77"/>
        <v>0</v>
      </c>
      <c r="R333" s="73">
        <f t="shared" si="78"/>
        <v>0</v>
      </c>
      <c r="S333" s="71">
        <f t="shared" si="73"/>
        <v>0</v>
      </c>
      <c r="T333" s="71">
        <f t="shared" si="74"/>
        <v>0</v>
      </c>
      <c r="U333" s="71">
        <f t="shared" si="79"/>
        <v>0</v>
      </c>
      <c r="V333" s="71">
        <f t="shared" si="75"/>
        <v>118.70099999999999</v>
      </c>
      <c r="W333" s="71">
        <f t="shared" si="76"/>
        <v>1711.636</v>
      </c>
    </row>
    <row r="334" spans="1:23">
      <c r="A334" s="63">
        <f t="shared" si="80"/>
        <v>37220</v>
      </c>
      <c r="B334" s="65" t="str">
        <f>INDEX('Master Data'!$A$2:$B$8,MATCH(WEEKDAY('ARG Gas Firm'!A334,3),'Master Data'!$A$2:$A$8,0),2)</f>
        <v>Su</v>
      </c>
      <c r="D334" s="73"/>
      <c r="E334" s="73"/>
      <c r="F334" s="73"/>
      <c r="G334" s="73"/>
      <c r="I334" s="73">
        <f t="shared" si="69"/>
        <v>0</v>
      </c>
      <c r="J334" s="73">
        <f t="shared" si="81"/>
        <v>0</v>
      </c>
      <c r="K334" s="73">
        <f t="shared" si="70"/>
        <v>0</v>
      </c>
      <c r="L334" s="73">
        <f t="shared" si="71"/>
        <v>0</v>
      </c>
      <c r="M334" s="73">
        <f>SUM(J$188:J334)</f>
        <v>118701</v>
      </c>
      <c r="N334" s="73">
        <f>SUM(J$6:J334)</f>
        <v>1711636</v>
      </c>
      <c r="P334" s="73">
        <f t="shared" si="72"/>
        <v>0</v>
      </c>
      <c r="Q334" s="73">
        <f t="shared" si="77"/>
        <v>0</v>
      </c>
      <c r="R334" s="73">
        <f t="shared" si="78"/>
        <v>0</v>
      </c>
      <c r="S334" s="71">
        <f t="shared" si="73"/>
        <v>0</v>
      </c>
      <c r="T334" s="71">
        <f t="shared" si="74"/>
        <v>0</v>
      </c>
      <c r="U334" s="71">
        <f t="shared" si="79"/>
        <v>0</v>
      </c>
      <c r="V334" s="71">
        <f t="shared" si="75"/>
        <v>118.70099999999999</v>
      </c>
      <c r="W334" s="71">
        <f t="shared" si="76"/>
        <v>1711.636</v>
      </c>
    </row>
    <row r="335" spans="1:23">
      <c r="A335" s="63">
        <f t="shared" si="80"/>
        <v>37221</v>
      </c>
      <c r="B335" s="65" t="str">
        <f>INDEX('Master Data'!$A$2:$B$8,MATCH(WEEKDAY('ARG Gas Firm'!A335,3),'Master Data'!$A$2:$A$8,0),2)</f>
        <v>M</v>
      </c>
      <c r="D335" s="73"/>
      <c r="E335" s="73"/>
      <c r="F335" s="73"/>
      <c r="G335" s="73"/>
      <c r="I335" s="73">
        <f t="shared" si="69"/>
        <v>0</v>
      </c>
      <c r="J335" s="73">
        <f t="shared" si="81"/>
        <v>0</v>
      </c>
      <c r="K335" s="73">
        <f t="shared" si="70"/>
        <v>0</v>
      </c>
      <c r="L335" s="73">
        <f t="shared" si="71"/>
        <v>0</v>
      </c>
      <c r="M335" s="73">
        <f>SUM(J$188:J335)</f>
        <v>118701</v>
      </c>
      <c r="N335" s="73">
        <f>SUM(J$6:J335)</f>
        <v>1711636</v>
      </c>
      <c r="P335" s="73">
        <f t="shared" si="72"/>
        <v>0</v>
      </c>
      <c r="Q335" s="73">
        <f t="shared" si="77"/>
        <v>0</v>
      </c>
      <c r="R335" s="73">
        <f t="shared" si="78"/>
        <v>0</v>
      </c>
      <c r="S335" s="71">
        <f t="shared" si="73"/>
        <v>0</v>
      </c>
      <c r="T335" s="71">
        <f t="shared" si="74"/>
        <v>0</v>
      </c>
      <c r="U335" s="71">
        <f t="shared" si="79"/>
        <v>0</v>
      </c>
      <c r="V335" s="71">
        <f t="shared" si="75"/>
        <v>118.70099999999999</v>
      </c>
      <c r="W335" s="71">
        <f t="shared" si="76"/>
        <v>1711.636</v>
      </c>
    </row>
    <row r="336" spans="1:23">
      <c r="A336" s="63">
        <f t="shared" si="80"/>
        <v>37222</v>
      </c>
      <c r="B336" s="65" t="str">
        <f>INDEX('Master Data'!$A$2:$B$8,MATCH(WEEKDAY('ARG Gas Firm'!A336,3),'Master Data'!$A$2:$A$8,0),2)</f>
        <v>T</v>
      </c>
      <c r="D336" s="73"/>
      <c r="E336" s="73"/>
      <c r="F336" s="73"/>
      <c r="G336" s="73"/>
      <c r="I336" s="73">
        <f t="shared" si="69"/>
        <v>0</v>
      </c>
      <c r="J336" s="73">
        <f t="shared" si="81"/>
        <v>0</v>
      </c>
      <c r="K336" s="73">
        <f t="shared" si="70"/>
        <v>0</v>
      </c>
      <c r="L336" s="73">
        <f t="shared" si="71"/>
        <v>0</v>
      </c>
      <c r="M336" s="73">
        <f>SUM(J$188:J336)</f>
        <v>118701</v>
      </c>
      <c r="N336" s="73">
        <f>SUM(J$6:J336)</f>
        <v>1711636</v>
      </c>
      <c r="P336" s="73">
        <f t="shared" si="72"/>
        <v>0</v>
      </c>
      <c r="Q336" s="73">
        <f t="shared" si="77"/>
        <v>0</v>
      </c>
      <c r="R336" s="73">
        <f t="shared" si="78"/>
        <v>0</v>
      </c>
      <c r="S336" s="71">
        <f t="shared" si="73"/>
        <v>0</v>
      </c>
      <c r="T336" s="71">
        <f t="shared" si="74"/>
        <v>0</v>
      </c>
      <c r="U336" s="71">
        <f t="shared" si="79"/>
        <v>0</v>
      </c>
      <c r="V336" s="71">
        <f t="shared" si="75"/>
        <v>118.70099999999999</v>
      </c>
      <c r="W336" s="71">
        <f t="shared" si="76"/>
        <v>1711.636</v>
      </c>
    </row>
    <row r="337" spans="1:23">
      <c r="A337" s="63">
        <f t="shared" si="80"/>
        <v>37223</v>
      </c>
      <c r="B337" s="65" t="str">
        <f>INDEX('Master Data'!$A$2:$B$8,MATCH(WEEKDAY('ARG Gas Firm'!A337,3),'Master Data'!$A$2:$A$8,0),2)</f>
        <v>W</v>
      </c>
      <c r="D337" s="73"/>
      <c r="E337" s="73"/>
      <c r="F337" s="73"/>
      <c r="G337" s="73"/>
      <c r="I337" s="73">
        <f t="shared" si="69"/>
        <v>0</v>
      </c>
      <c r="J337" s="73">
        <f t="shared" si="81"/>
        <v>0</v>
      </c>
      <c r="K337" s="73">
        <f t="shared" si="70"/>
        <v>0</v>
      </c>
      <c r="L337" s="73">
        <f t="shared" si="71"/>
        <v>0</v>
      </c>
      <c r="M337" s="73">
        <f>SUM(J$188:J337)</f>
        <v>118701</v>
      </c>
      <c r="N337" s="73">
        <f>SUM(J$6:J337)</f>
        <v>1711636</v>
      </c>
      <c r="P337" s="73">
        <f t="shared" si="72"/>
        <v>0</v>
      </c>
      <c r="Q337" s="73">
        <f t="shared" si="77"/>
        <v>0</v>
      </c>
      <c r="R337" s="73">
        <f t="shared" si="78"/>
        <v>0</v>
      </c>
      <c r="S337" s="71">
        <f t="shared" si="73"/>
        <v>0</v>
      </c>
      <c r="T337" s="71">
        <f t="shared" si="74"/>
        <v>0</v>
      </c>
      <c r="U337" s="71">
        <f t="shared" si="79"/>
        <v>0</v>
      </c>
      <c r="V337" s="71">
        <f t="shared" si="75"/>
        <v>118.70099999999999</v>
      </c>
      <c r="W337" s="71">
        <f t="shared" si="76"/>
        <v>1711.636</v>
      </c>
    </row>
    <row r="338" spans="1:23">
      <c r="A338" s="63">
        <f t="shared" si="80"/>
        <v>37224</v>
      </c>
      <c r="B338" s="65" t="str">
        <f>INDEX('Master Data'!$A$2:$B$8,MATCH(WEEKDAY('ARG Gas Firm'!A338,3),'Master Data'!$A$2:$A$8,0),2)</f>
        <v>Th</v>
      </c>
      <c r="D338" s="73"/>
      <c r="E338" s="73"/>
      <c r="F338" s="73"/>
      <c r="G338" s="73"/>
      <c r="I338" s="73">
        <f t="shared" si="69"/>
        <v>0</v>
      </c>
      <c r="J338" s="73">
        <f t="shared" si="81"/>
        <v>0</v>
      </c>
      <c r="K338" s="73">
        <f t="shared" si="70"/>
        <v>0</v>
      </c>
      <c r="L338" s="73">
        <f t="shared" si="71"/>
        <v>0</v>
      </c>
      <c r="M338" s="73">
        <f>SUM(J$188:J338)</f>
        <v>118701</v>
      </c>
      <c r="N338" s="73">
        <f>SUM(J$6:J338)</f>
        <v>1711636</v>
      </c>
      <c r="P338" s="73">
        <f t="shared" si="72"/>
        <v>0</v>
      </c>
      <c r="Q338" s="73">
        <f t="shared" si="77"/>
        <v>0</v>
      </c>
      <c r="R338" s="73">
        <f t="shared" si="78"/>
        <v>0</v>
      </c>
      <c r="S338" s="71">
        <f t="shared" si="73"/>
        <v>0</v>
      </c>
      <c r="T338" s="71">
        <f t="shared" si="74"/>
        <v>0</v>
      </c>
      <c r="U338" s="71">
        <f t="shared" si="79"/>
        <v>0</v>
      </c>
      <c r="V338" s="71">
        <f t="shared" si="75"/>
        <v>118.70099999999999</v>
      </c>
      <c r="W338" s="71">
        <f t="shared" si="76"/>
        <v>1711.636</v>
      </c>
    </row>
    <row r="339" spans="1:23">
      <c r="A339" s="63">
        <f t="shared" si="80"/>
        <v>37225</v>
      </c>
      <c r="B339" s="65" t="str">
        <f>INDEX('Master Data'!$A$2:$B$8,MATCH(WEEKDAY('ARG Gas Firm'!A339,3),'Master Data'!$A$2:$A$8,0),2)</f>
        <v>F</v>
      </c>
      <c r="D339" s="73"/>
      <c r="E339" s="73"/>
      <c r="F339" s="73"/>
      <c r="G339" s="73"/>
      <c r="I339" s="73">
        <f t="shared" si="69"/>
        <v>0</v>
      </c>
      <c r="J339" s="73">
        <f t="shared" si="81"/>
        <v>0</v>
      </c>
      <c r="K339" s="73">
        <f t="shared" si="70"/>
        <v>0</v>
      </c>
      <c r="L339" s="73">
        <f t="shared" si="71"/>
        <v>0</v>
      </c>
      <c r="M339" s="73">
        <f>SUM(J$188:J339)</f>
        <v>118701</v>
      </c>
      <c r="N339" s="73">
        <f>SUM(J$6:J339)</f>
        <v>1711636</v>
      </c>
      <c r="P339" s="73">
        <f t="shared" si="72"/>
        <v>0</v>
      </c>
      <c r="Q339" s="73">
        <f t="shared" si="77"/>
        <v>0</v>
      </c>
      <c r="R339" s="73">
        <f t="shared" si="78"/>
        <v>0</v>
      </c>
      <c r="S339" s="71">
        <f t="shared" si="73"/>
        <v>0</v>
      </c>
      <c r="T339" s="71">
        <f t="shared" si="74"/>
        <v>0</v>
      </c>
      <c r="U339" s="71">
        <f t="shared" si="79"/>
        <v>0</v>
      </c>
      <c r="V339" s="71">
        <f t="shared" si="75"/>
        <v>118.70099999999999</v>
      </c>
      <c r="W339" s="71">
        <f t="shared" si="76"/>
        <v>1711.636</v>
      </c>
    </row>
    <row r="340" spans="1:23">
      <c r="A340" s="63">
        <f t="shared" si="80"/>
        <v>37226</v>
      </c>
      <c r="B340" s="65" t="str">
        <f>INDEX('Master Data'!$A$2:$B$8,MATCH(WEEKDAY('ARG Gas Firm'!A340,3),'Master Data'!$A$2:$A$8,0),2)</f>
        <v>Sa</v>
      </c>
      <c r="D340" s="73"/>
      <c r="E340" s="73"/>
      <c r="F340" s="73"/>
      <c r="G340" s="73"/>
      <c r="I340" s="73">
        <f t="shared" si="69"/>
        <v>0</v>
      </c>
      <c r="J340" s="73">
        <f t="shared" si="81"/>
        <v>0</v>
      </c>
      <c r="K340" s="73">
        <f t="shared" si="70"/>
        <v>0</v>
      </c>
      <c r="L340" s="73">
        <f t="shared" si="71"/>
        <v>0</v>
      </c>
      <c r="M340" s="73">
        <f>SUM(J$188:J340)</f>
        <v>118701</v>
      </c>
      <c r="N340" s="73">
        <f>SUM(J$6:J340)</f>
        <v>1711636</v>
      </c>
      <c r="P340" s="73">
        <f t="shared" si="72"/>
        <v>0</v>
      </c>
      <c r="Q340" s="73">
        <f t="shared" si="77"/>
        <v>0</v>
      </c>
      <c r="R340" s="73">
        <f t="shared" si="78"/>
        <v>0</v>
      </c>
      <c r="S340" s="71">
        <f t="shared" si="73"/>
        <v>0</v>
      </c>
      <c r="T340" s="71">
        <f t="shared" si="74"/>
        <v>0</v>
      </c>
      <c r="U340" s="71">
        <f t="shared" si="79"/>
        <v>0</v>
      </c>
      <c r="V340" s="71">
        <f t="shared" si="75"/>
        <v>118.70099999999999</v>
      </c>
      <c r="W340" s="71">
        <f t="shared" si="76"/>
        <v>1711.636</v>
      </c>
    </row>
    <row r="341" spans="1:23">
      <c r="A341" s="63">
        <f t="shared" si="80"/>
        <v>37227</v>
      </c>
      <c r="B341" s="65" t="str">
        <f>INDEX('Master Data'!$A$2:$B$8,MATCH(WEEKDAY('ARG Gas Firm'!A341,3),'Master Data'!$A$2:$A$8,0),2)</f>
        <v>Su</v>
      </c>
      <c r="D341" s="73"/>
      <c r="E341" s="73"/>
      <c r="F341" s="73"/>
      <c r="G341" s="73"/>
      <c r="I341" s="73">
        <f t="shared" si="69"/>
        <v>0</v>
      </c>
      <c r="J341" s="73">
        <f t="shared" si="81"/>
        <v>0</v>
      </c>
      <c r="K341" s="73">
        <f t="shared" si="70"/>
        <v>0</v>
      </c>
      <c r="L341" s="73">
        <f t="shared" si="71"/>
        <v>0</v>
      </c>
      <c r="M341" s="73">
        <f>SUM(J$188:J341)</f>
        <v>118701</v>
      </c>
      <c r="N341" s="73">
        <f>SUM(J$6:J341)</f>
        <v>1711636</v>
      </c>
      <c r="P341" s="73">
        <f t="shared" si="72"/>
        <v>0</v>
      </c>
      <c r="Q341" s="73">
        <f t="shared" si="77"/>
        <v>0</v>
      </c>
      <c r="R341" s="73">
        <f t="shared" si="78"/>
        <v>0</v>
      </c>
      <c r="S341" s="71">
        <f t="shared" si="73"/>
        <v>0</v>
      </c>
      <c r="T341" s="71">
        <f t="shared" si="74"/>
        <v>0</v>
      </c>
      <c r="U341" s="71">
        <f t="shared" si="79"/>
        <v>0</v>
      </c>
      <c r="V341" s="71">
        <f t="shared" si="75"/>
        <v>118.70099999999999</v>
      </c>
      <c r="W341" s="71">
        <f t="shared" si="76"/>
        <v>1711.636</v>
      </c>
    </row>
    <row r="342" spans="1:23">
      <c r="A342" s="63">
        <f t="shared" si="80"/>
        <v>37228</v>
      </c>
      <c r="B342" s="65" t="str">
        <f>INDEX('Master Data'!$A$2:$B$8,MATCH(WEEKDAY('ARG Gas Firm'!A342,3),'Master Data'!$A$2:$A$8,0),2)</f>
        <v>M</v>
      </c>
      <c r="D342" s="73"/>
      <c r="E342" s="73"/>
      <c r="F342" s="73"/>
      <c r="G342" s="73"/>
      <c r="I342" s="73">
        <f t="shared" si="69"/>
        <v>0</v>
      </c>
      <c r="J342" s="73">
        <f t="shared" si="81"/>
        <v>0</v>
      </c>
      <c r="K342" s="73">
        <f t="shared" si="70"/>
        <v>0</v>
      </c>
      <c r="L342" s="73">
        <f t="shared" si="71"/>
        <v>0</v>
      </c>
      <c r="M342" s="73">
        <f>SUM(J$188:J342)</f>
        <v>118701</v>
      </c>
      <c r="N342" s="73">
        <f>SUM(J$6:J342)</f>
        <v>1711636</v>
      </c>
      <c r="P342" s="73">
        <f t="shared" si="72"/>
        <v>0</v>
      </c>
      <c r="Q342" s="73">
        <f t="shared" si="77"/>
        <v>0</v>
      </c>
      <c r="R342" s="73">
        <f t="shared" si="78"/>
        <v>0</v>
      </c>
      <c r="S342" s="71">
        <f t="shared" si="73"/>
        <v>0</v>
      </c>
      <c r="T342" s="71">
        <f t="shared" si="74"/>
        <v>0</v>
      </c>
      <c r="U342" s="71">
        <f t="shared" si="79"/>
        <v>0</v>
      </c>
      <c r="V342" s="71">
        <f t="shared" si="75"/>
        <v>118.70099999999999</v>
      </c>
      <c r="W342" s="71">
        <f t="shared" si="76"/>
        <v>1711.636</v>
      </c>
    </row>
    <row r="343" spans="1:23">
      <c r="A343" s="63">
        <f t="shared" si="80"/>
        <v>37229</v>
      </c>
      <c r="B343" s="65" t="str">
        <f>INDEX('Master Data'!$A$2:$B$8,MATCH(WEEKDAY('ARG Gas Firm'!A343,3),'Master Data'!$A$2:$A$8,0),2)</f>
        <v>T</v>
      </c>
      <c r="D343" s="73"/>
      <c r="E343" s="73"/>
      <c r="F343" s="73"/>
      <c r="G343" s="73"/>
      <c r="I343" s="73">
        <f t="shared" si="69"/>
        <v>0</v>
      </c>
      <c r="J343" s="73">
        <f t="shared" si="81"/>
        <v>0</v>
      </c>
      <c r="K343" s="73">
        <f t="shared" si="70"/>
        <v>0</v>
      </c>
      <c r="L343" s="73">
        <f t="shared" si="71"/>
        <v>0</v>
      </c>
      <c r="M343" s="73">
        <f>SUM(J$188:J343)</f>
        <v>118701</v>
      </c>
      <c r="N343" s="73">
        <f>SUM(J$6:J343)</f>
        <v>1711636</v>
      </c>
      <c r="P343" s="73">
        <f t="shared" si="72"/>
        <v>0</v>
      </c>
      <c r="Q343" s="73">
        <f t="shared" si="77"/>
        <v>0</v>
      </c>
      <c r="R343" s="73">
        <f t="shared" si="78"/>
        <v>0</v>
      </c>
      <c r="S343" s="71">
        <f t="shared" si="73"/>
        <v>0</v>
      </c>
      <c r="T343" s="71">
        <f t="shared" si="74"/>
        <v>0</v>
      </c>
      <c r="U343" s="71">
        <f t="shared" si="79"/>
        <v>0</v>
      </c>
      <c r="V343" s="71">
        <f t="shared" si="75"/>
        <v>118.70099999999999</v>
      </c>
      <c r="W343" s="71">
        <f t="shared" si="76"/>
        <v>1711.636</v>
      </c>
    </row>
    <row r="344" spans="1:23">
      <c r="A344" s="63">
        <f t="shared" si="80"/>
        <v>37230</v>
      </c>
      <c r="B344" s="65" t="str">
        <f>INDEX('Master Data'!$A$2:$B$8,MATCH(WEEKDAY('ARG Gas Firm'!A344,3),'Master Data'!$A$2:$A$8,0),2)</f>
        <v>W</v>
      </c>
      <c r="D344" s="73"/>
      <c r="E344" s="73"/>
      <c r="F344" s="73"/>
      <c r="G344" s="73"/>
      <c r="I344" s="73">
        <f t="shared" si="69"/>
        <v>0</v>
      </c>
      <c r="J344" s="73">
        <f t="shared" si="81"/>
        <v>0</v>
      </c>
      <c r="K344" s="73">
        <f t="shared" si="70"/>
        <v>0</v>
      </c>
      <c r="L344" s="73">
        <f t="shared" si="71"/>
        <v>0</v>
      </c>
      <c r="M344" s="73">
        <f>SUM(J$188:J344)</f>
        <v>118701</v>
      </c>
      <c r="N344" s="73">
        <f>SUM(J$6:J344)</f>
        <v>1711636</v>
      </c>
      <c r="P344" s="73">
        <f t="shared" si="72"/>
        <v>0</v>
      </c>
      <c r="Q344" s="73">
        <f t="shared" si="77"/>
        <v>0</v>
      </c>
      <c r="R344" s="73">
        <f t="shared" si="78"/>
        <v>0</v>
      </c>
      <c r="S344" s="71">
        <f t="shared" si="73"/>
        <v>0</v>
      </c>
      <c r="T344" s="71">
        <f t="shared" si="74"/>
        <v>0</v>
      </c>
      <c r="U344" s="71">
        <f t="shared" si="79"/>
        <v>0</v>
      </c>
      <c r="V344" s="71">
        <f t="shared" si="75"/>
        <v>118.70099999999999</v>
      </c>
      <c r="W344" s="71">
        <f t="shared" si="76"/>
        <v>1711.636</v>
      </c>
    </row>
    <row r="345" spans="1:23">
      <c r="A345" s="63">
        <f t="shared" si="80"/>
        <v>37231</v>
      </c>
      <c r="B345" s="65" t="str">
        <f>INDEX('Master Data'!$A$2:$B$8,MATCH(WEEKDAY('ARG Gas Firm'!A345,3),'Master Data'!$A$2:$A$8,0),2)</f>
        <v>Th</v>
      </c>
      <c r="D345" s="73"/>
      <c r="E345" s="73"/>
      <c r="F345" s="73"/>
      <c r="G345" s="73"/>
      <c r="I345" s="73">
        <f t="shared" si="69"/>
        <v>0</v>
      </c>
      <c r="J345" s="73">
        <f t="shared" si="81"/>
        <v>0</v>
      </c>
      <c r="K345" s="73">
        <f t="shared" si="70"/>
        <v>0</v>
      </c>
      <c r="L345" s="73">
        <f t="shared" si="71"/>
        <v>0</v>
      </c>
      <c r="M345" s="73">
        <f>SUM(J$188:J345)</f>
        <v>118701</v>
      </c>
      <c r="N345" s="73">
        <f>SUM(J$6:J345)</f>
        <v>1711636</v>
      </c>
      <c r="P345" s="73">
        <f t="shared" si="72"/>
        <v>0</v>
      </c>
      <c r="Q345" s="73">
        <f t="shared" si="77"/>
        <v>0</v>
      </c>
      <c r="R345" s="73">
        <f t="shared" si="78"/>
        <v>0</v>
      </c>
      <c r="S345" s="71">
        <f t="shared" si="73"/>
        <v>0</v>
      </c>
      <c r="T345" s="71">
        <f t="shared" si="74"/>
        <v>0</v>
      </c>
      <c r="U345" s="71">
        <f t="shared" si="79"/>
        <v>0</v>
      </c>
      <c r="V345" s="71">
        <f t="shared" si="75"/>
        <v>118.70099999999999</v>
      </c>
      <c r="W345" s="71">
        <f t="shared" si="76"/>
        <v>1711.636</v>
      </c>
    </row>
    <row r="346" spans="1:23">
      <c r="A346" s="63">
        <f t="shared" si="80"/>
        <v>37232</v>
      </c>
      <c r="B346" s="65" t="str">
        <f>INDEX('Master Data'!$A$2:$B$8,MATCH(WEEKDAY('ARG Gas Firm'!A346,3),'Master Data'!$A$2:$A$8,0),2)</f>
        <v>F</v>
      </c>
      <c r="D346" s="73"/>
      <c r="E346" s="73"/>
      <c r="F346" s="73"/>
      <c r="G346" s="73"/>
      <c r="I346" s="73">
        <f t="shared" si="69"/>
        <v>0</v>
      </c>
      <c r="J346" s="73">
        <f t="shared" si="81"/>
        <v>0</v>
      </c>
      <c r="K346" s="73">
        <f t="shared" si="70"/>
        <v>0</v>
      </c>
      <c r="L346" s="73">
        <f t="shared" si="71"/>
        <v>0</v>
      </c>
      <c r="M346" s="73">
        <f>SUM(J$188:J346)</f>
        <v>118701</v>
      </c>
      <c r="N346" s="73">
        <f>SUM(J$6:J346)</f>
        <v>1711636</v>
      </c>
      <c r="P346" s="73">
        <f t="shared" si="72"/>
        <v>0</v>
      </c>
      <c r="Q346" s="73">
        <f t="shared" si="77"/>
        <v>0</v>
      </c>
      <c r="R346" s="73">
        <f t="shared" si="78"/>
        <v>0</v>
      </c>
      <c r="S346" s="71">
        <f t="shared" si="73"/>
        <v>0</v>
      </c>
      <c r="T346" s="71">
        <f t="shared" si="74"/>
        <v>0</v>
      </c>
      <c r="U346" s="71">
        <f t="shared" si="79"/>
        <v>0</v>
      </c>
      <c r="V346" s="71">
        <f t="shared" si="75"/>
        <v>118.70099999999999</v>
      </c>
      <c r="W346" s="71">
        <f t="shared" si="76"/>
        <v>1711.636</v>
      </c>
    </row>
    <row r="347" spans="1:23">
      <c r="A347" s="63">
        <f t="shared" si="80"/>
        <v>37233</v>
      </c>
      <c r="B347" s="65" t="str">
        <f>INDEX('Master Data'!$A$2:$B$8,MATCH(WEEKDAY('ARG Gas Firm'!A347,3),'Master Data'!$A$2:$A$8,0),2)</f>
        <v>Sa</v>
      </c>
      <c r="D347" s="73"/>
      <c r="E347" s="73"/>
      <c r="F347" s="73"/>
      <c r="G347" s="73"/>
      <c r="I347" s="73">
        <f t="shared" si="69"/>
        <v>0</v>
      </c>
      <c r="J347" s="73">
        <f t="shared" si="81"/>
        <v>0</v>
      </c>
      <c r="K347" s="73">
        <f t="shared" si="70"/>
        <v>0</v>
      </c>
      <c r="L347" s="73">
        <f t="shared" si="71"/>
        <v>0</v>
      </c>
      <c r="M347" s="73">
        <f>SUM(J$188:J347)</f>
        <v>118701</v>
      </c>
      <c r="N347" s="73">
        <f>SUM(J$6:J347)</f>
        <v>1711636</v>
      </c>
      <c r="P347" s="73">
        <f t="shared" si="72"/>
        <v>0</v>
      </c>
      <c r="Q347" s="73">
        <f t="shared" si="77"/>
        <v>0</v>
      </c>
      <c r="R347" s="73">
        <f t="shared" si="78"/>
        <v>0</v>
      </c>
      <c r="S347" s="71">
        <f t="shared" si="73"/>
        <v>0</v>
      </c>
      <c r="T347" s="71">
        <f t="shared" si="74"/>
        <v>0</v>
      </c>
      <c r="U347" s="71">
        <f t="shared" si="79"/>
        <v>0</v>
      </c>
      <c r="V347" s="71">
        <f t="shared" si="75"/>
        <v>118.70099999999999</v>
      </c>
      <c r="W347" s="71">
        <f t="shared" si="76"/>
        <v>1711.636</v>
      </c>
    </row>
    <row r="348" spans="1:23">
      <c r="A348" s="63">
        <f t="shared" si="80"/>
        <v>37234</v>
      </c>
      <c r="B348" s="65" t="str">
        <f>INDEX('Master Data'!$A$2:$B$8,MATCH(WEEKDAY('ARG Gas Firm'!A348,3),'Master Data'!$A$2:$A$8,0),2)</f>
        <v>Su</v>
      </c>
      <c r="D348" s="73"/>
      <c r="E348" s="73"/>
      <c r="F348" s="73"/>
      <c r="G348" s="73"/>
      <c r="I348" s="73">
        <f t="shared" si="69"/>
        <v>0</v>
      </c>
      <c r="J348" s="73">
        <f t="shared" si="81"/>
        <v>0</v>
      </c>
      <c r="K348" s="73">
        <f t="shared" si="70"/>
        <v>0</v>
      </c>
      <c r="L348" s="73">
        <f t="shared" si="71"/>
        <v>0</v>
      </c>
      <c r="M348" s="73">
        <f>SUM(J$188:J348)</f>
        <v>118701</v>
      </c>
      <c r="N348" s="73">
        <f>SUM(J$6:J348)</f>
        <v>1711636</v>
      </c>
      <c r="P348" s="73">
        <f t="shared" si="72"/>
        <v>0</v>
      </c>
      <c r="Q348" s="73">
        <f t="shared" si="77"/>
        <v>0</v>
      </c>
      <c r="R348" s="73">
        <f t="shared" si="78"/>
        <v>0</v>
      </c>
      <c r="S348" s="71">
        <f t="shared" si="73"/>
        <v>0</v>
      </c>
      <c r="T348" s="71">
        <f t="shared" si="74"/>
        <v>0</v>
      </c>
      <c r="U348" s="71">
        <f t="shared" si="79"/>
        <v>0</v>
      </c>
      <c r="V348" s="71">
        <f t="shared" si="75"/>
        <v>118.70099999999999</v>
      </c>
      <c r="W348" s="71">
        <f t="shared" si="76"/>
        <v>1711.636</v>
      </c>
    </row>
    <row r="349" spans="1:23">
      <c r="A349" s="63">
        <f t="shared" si="80"/>
        <v>37235</v>
      </c>
      <c r="B349" s="65" t="str">
        <f>INDEX('Master Data'!$A$2:$B$8,MATCH(WEEKDAY('ARG Gas Firm'!A349,3),'Master Data'!$A$2:$A$8,0),2)</f>
        <v>M</v>
      </c>
      <c r="D349" s="73"/>
      <c r="E349" s="73"/>
      <c r="F349" s="73"/>
      <c r="G349" s="73"/>
      <c r="I349" s="73">
        <f t="shared" si="69"/>
        <v>0</v>
      </c>
      <c r="J349" s="73">
        <f t="shared" si="81"/>
        <v>0</v>
      </c>
      <c r="K349" s="73">
        <f t="shared" si="70"/>
        <v>0</v>
      </c>
      <c r="L349" s="73">
        <f t="shared" si="71"/>
        <v>0</v>
      </c>
      <c r="M349" s="73">
        <f>SUM(J$188:J349)</f>
        <v>118701</v>
      </c>
      <c r="N349" s="73">
        <f>SUM(J$6:J349)</f>
        <v>1711636</v>
      </c>
      <c r="P349" s="73">
        <f t="shared" si="72"/>
        <v>0</v>
      </c>
      <c r="Q349" s="73">
        <f t="shared" si="77"/>
        <v>0</v>
      </c>
      <c r="R349" s="73">
        <f t="shared" si="78"/>
        <v>0</v>
      </c>
      <c r="S349" s="71">
        <f t="shared" si="73"/>
        <v>0</v>
      </c>
      <c r="T349" s="71">
        <f t="shared" si="74"/>
        <v>0</v>
      </c>
      <c r="U349" s="71">
        <f t="shared" si="79"/>
        <v>0</v>
      </c>
      <c r="V349" s="71">
        <f t="shared" si="75"/>
        <v>118.70099999999999</v>
      </c>
      <c r="W349" s="71">
        <f t="shared" si="76"/>
        <v>1711.636</v>
      </c>
    </row>
    <row r="350" spans="1:23">
      <c r="A350" s="63">
        <f t="shared" si="80"/>
        <v>37236</v>
      </c>
      <c r="B350" s="65" t="str">
        <f>INDEX('Master Data'!$A$2:$B$8,MATCH(WEEKDAY('ARG Gas Firm'!A350,3),'Master Data'!$A$2:$A$8,0),2)</f>
        <v>T</v>
      </c>
      <c r="D350" s="73"/>
      <c r="E350" s="73"/>
      <c r="F350" s="73"/>
      <c r="G350" s="73"/>
      <c r="I350" s="73">
        <f t="shared" si="69"/>
        <v>0</v>
      </c>
      <c r="J350" s="73">
        <f t="shared" si="81"/>
        <v>0</v>
      </c>
      <c r="K350" s="73">
        <f t="shared" si="70"/>
        <v>0</v>
      </c>
      <c r="L350" s="73">
        <f t="shared" si="71"/>
        <v>0</v>
      </c>
      <c r="M350" s="73">
        <f>SUM(J$188:J350)</f>
        <v>118701</v>
      </c>
      <c r="N350" s="73">
        <f>SUM(J$6:J350)</f>
        <v>1711636</v>
      </c>
      <c r="P350" s="73">
        <f t="shared" si="72"/>
        <v>0</v>
      </c>
      <c r="Q350" s="73">
        <f t="shared" si="77"/>
        <v>0</v>
      </c>
      <c r="R350" s="73">
        <f t="shared" si="78"/>
        <v>0</v>
      </c>
      <c r="S350" s="71">
        <f t="shared" si="73"/>
        <v>0</v>
      </c>
      <c r="T350" s="71">
        <f t="shared" si="74"/>
        <v>0</v>
      </c>
      <c r="U350" s="71">
        <f t="shared" si="79"/>
        <v>0</v>
      </c>
      <c r="V350" s="71">
        <f t="shared" si="75"/>
        <v>118.70099999999999</v>
      </c>
      <c r="W350" s="71">
        <f t="shared" si="76"/>
        <v>1711.636</v>
      </c>
    </row>
    <row r="351" spans="1:23">
      <c r="A351" s="63">
        <f t="shared" si="80"/>
        <v>37237</v>
      </c>
      <c r="B351" s="65" t="str">
        <f>INDEX('Master Data'!$A$2:$B$8,MATCH(WEEKDAY('ARG Gas Firm'!A351,3),'Master Data'!$A$2:$A$8,0),2)</f>
        <v>W</v>
      </c>
      <c r="D351" s="73"/>
      <c r="E351" s="73"/>
      <c r="F351" s="73"/>
      <c r="G351" s="73"/>
      <c r="I351" s="73">
        <f t="shared" si="69"/>
        <v>0</v>
      </c>
      <c r="J351" s="73">
        <f t="shared" si="81"/>
        <v>0</v>
      </c>
      <c r="K351" s="73">
        <f t="shared" si="70"/>
        <v>0</v>
      </c>
      <c r="L351" s="73">
        <f t="shared" si="71"/>
        <v>0</v>
      </c>
      <c r="M351" s="73">
        <f>SUM(J$188:J351)</f>
        <v>118701</v>
      </c>
      <c r="N351" s="73">
        <f>SUM(J$6:J351)</f>
        <v>1711636</v>
      </c>
      <c r="P351" s="73">
        <f t="shared" si="72"/>
        <v>0</v>
      </c>
      <c r="Q351" s="73">
        <f t="shared" si="77"/>
        <v>0</v>
      </c>
      <c r="R351" s="73">
        <f t="shared" si="78"/>
        <v>0</v>
      </c>
      <c r="S351" s="71">
        <f t="shared" si="73"/>
        <v>0</v>
      </c>
      <c r="T351" s="71">
        <f t="shared" si="74"/>
        <v>0</v>
      </c>
      <c r="U351" s="71">
        <f t="shared" si="79"/>
        <v>0</v>
      </c>
      <c r="V351" s="71">
        <f t="shared" si="75"/>
        <v>118.70099999999999</v>
      </c>
      <c r="W351" s="71">
        <f t="shared" si="76"/>
        <v>1711.636</v>
      </c>
    </row>
    <row r="352" spans="1:23">
      <c r="A352" s="63">
        <f t="shared" si="80"/>
        <v>37238</v>
      </c>
      <c r="B352" s="65" t="str">
        <f>INDEX('Master Data'!$A$2:$B$8,MATCH(WEEKDAY('ARG Gas Firm'!A352,3),'Master Data'!$A$2:$A$8,0),2)</f>
        <v>Th</v>
      </c>
      <c r="D352" s="73"/>
      <c r="E352" s="73"/>
      <c r="F352" s="73"/>
      <c r="G352" s="73"/>
      <c r="I352" s="73">
        <f t="shared" si="69"/>
        <v>0</v>
      </c>
      <c r="J352" s="73">
        <f t="shared" si="81"/>
        <v>0</v>
      </c>
      <c r="K352" s="73">
        <f t="shared" si="70"/>
        <v>0</v>
      </c>
      <c r="L352" s="73">
        <f t="shared" si="71"/>
        <v>0</v>
      </c>
      <c r="M352" s="73">
        <f>SUM(J$188:J352)</f>
        <v>118701</v>
      </c>
      <c r="N352" s="73">
        <f>SUM(J$6:J352)</f>
        <v>1711636</v>
      </c>
      <c r="P352" s="73">
        <f t="shared" si="72"/>
        <v>0</v>
      </c>
      <c r="Q352" s="73">
        <f t="shared" si="77"/>
        <v>0</v>
      </c>
      <c r="R352" s="73">
        <f t="shared" si="78"/>
        <v>0</v>
      </c>
      <c r="S352" s="71">
        <f t="shared" si="73"/>
        <v>0</v>
      </c>
      <c r="T352" s="71">
        <f t="shared" si="74"/>
        <v>0</v>
      </c>
      <c r="U352" s="71">
        <f t="shared" si="79"/>
        <v>0</v>
      </c>
      <c r="V352" s="71">
        <f t="shared" si="75"/>
        <v>118.70099999999999</v>
      </c>
      <c r="W352" s="71">
        <f t="shared" si="76"/>
        <v>1711.636</v>
      </c>
    </row>
    <row r="353" spans="1:23">
      <c r="A353" s="63">
        <f t="shared" si="80"/>
        <v>37239</v>
      </c>
      <c r="B353" s="65" t="str">
        <f>INDEX('Master Data'!$A$2:$B$8,MATCH(WEEKDAY('ARG Gas Firm'!A353,3),'Master Data'!$A$2:$A$8,0),2)</f>
        <v>F</v>
      </c>
      <c r="D353" s="73"/>
      <c r="E353" s="73"/>
      <c r="F353" s="73"/>
      <c r="G353" s="73"/>
      <c r="I353" s="73">
        <f t="shared" si="69"/>
        <v>0</v>
      </c>
      <c r="J353" s="73">
        <f t="shared" si="81"/>
        <v>0</v>
      </c>
      <c r="K353" s="73">
        <f t="shared" si="70"/>
        <v>0</v>
      </c>
      <c r="L353" s="73">
        <f t="shared" si="71"/>
        <v>0</v>
      </c>
      <c r="M353" s="73">
        <f>SUM(J$188:J353)</f>
        <v>118701</v>
      </c>
      <c r="N353" s="73">
        <f>SUM(J$6:J353)</f>
        <v>1711636</v>
      </c>
      <c r="P353" s="73">
        <f t="shared" si="72"/>
        <v>0</v>
      </c>
      <c r="Q353" s="73">
        <f t="shared" si="77"/>
        <v>0</v>
      </c>
      <c r="R353" s="73">
        <f t="shared" si="78"/>
        <v>0</v>
      </c>
      <c r="S353" s="71">
        <f t="shared" si="73"/>
        <v>0</v>
      </c>
      <c r="T353" s="71">
        <f t="shared" si="74"/>
        <v>0</v>
      </c>
      <c r="U353" s="71">
        <f t="shared" si="79"/>
        <v>0</v>
      </c>
      <c r="V353" s="71">
        <f t="shared" si="75"/>
        <v>118.70099999999999</v>
      </c>
      <c r="W353" s="71">
        <f t="shared" si="76"/>
        <v>1711.636</v>
      </c>
    </row>
    <row r="354" spans="1:23">
      <c r="A354" s="63">
        <f t="shared" si="80"/>
        <v>37240</v>
      </c>
      <c r="B354" s="65" t="str">
        <f>INDEX('Master Data'!$A$2:$B$8,MATCH(WEEKDAY('ARG Gas Firm'!A354,3),'Master Data'!$A$2:$A$8,0),2)</f>
        <v>Sa</v>
      </c>
      <c r="D354" s="73"/>
      <c r="E354" s="73"/>
      <c r="F354" s="73"/>
      <c r="G354" s="73"/>
      <c r="I354" s="73">
        <f t="shared" si="69"/>
        <v>0</v>
      </c>
      <c r="J354" s="73">
        <f t="shared" si="81"/>
        <v>0</v>
      </c>
      <c r="K354" s="73">
        <f t="shared" si="70"/>
        <v>0</v>
      </c>
      <c r="L354" s="73">
        <f t="shared" si="71"/>
        <v>0</v>
      </c>
      <c r="M354" s="73">
        <f>SUM(J$188:J354)</f>
        <v>118701</v>
      </c>
      <c r="N354" s="73">
        <f>SUM(J$6:J354)</f>
        <v>1711636</v>
      </c>
      <c r="P354" s="73">
        <f t="shared" si="72"/>
        <v>0</v>
      </c>
      <c r="Q354" s="73">
        <f t="shared" si="77"/>
        <v>0</v>
      </c>
      <c r="R354" s="73">
        <f t="shared" si="78"/>
        <v>0</v>
      </c>
      <c r="S354" s="71">
        <f t="shared" si="73"/>
        <v>0</v>
      </c>
      <c r="T354" s="71">
        <f t="shared" si="74"/>
        <v>0</v>
      </c>
      <c r="U354" s="71">
        <f t="shared" si="79"/>
        <v>0</v>
      </c>
      <c r="V354" s="71">
        <f t="shared" si="75"/>
        <v>118.70099999999999</v>
      </c>
      <c r="W354" s="71">
        <f t="shared" si="76"/>
        <v>1711.636</v>
      </c>
    </row>
    <row r="355" spans="1:23">
      <c r="A355" s="63">
        <f t="shared" si="80"/>
        <v>37241</v>
      </c>
      <c r="B355" s="65" t="str">
        <f>INDEX('Master Data'!$A$2:$B$8,MATCH(WEEKDAY('ARG Gas Firm'!A355,3),'Master Data'!$A$2:$A$8,0),2)</f>
        <v>Su</v>
      </c>
      <c r="D355" s="73"/>
      <c r="E355" s="73"/>
      <c r="F355" s="73"/>
      <c r="G355" s="73"/>
      <c r="I355" s="73">
        <f t="shared" si="69"/>
        <v>0</v>
      </c>
      <c r="J355" s="73">
        <f t="shared" si="81"/>
        <v>0</v>
      </c>
      <c r="K355" s="73">
        <f t="shared" si="70"/>
        <v>0</v>
      </c>
      <c r="L355" s="73">
        <f t="shared" si="71"/>
        <v>0</v>
      </c>
      <c r="M355" s="73">
        <f>SUM(J$188:J355)</f>
        <v>118701</v>
      </c>
      <c r="N355" s="73">
        <f>SUM(J$6:J355)</f>
        <v>1711636</v>
      </c>
      <c r="P355" s="73">
        <f t="shared" si="72"/>
        <v>0</v>
      </c>
      <c r="Q355" s="73">
        <f t="shared" si="77"/>
        <v>0</v>
      </c>
      <c r="R355" s="73">
        <f t="shared" si="78"/>
        <v>0</v>
      </c>
      <c r="S355" s="71">
        <f t="shared" si="73"/>
        <v>0</v>
      </c>
      <c r="T355" s="71">
        <f t="shared" si="74"/>
        <v>0</v>
      </c>
      <c r="U355" s="71">
        <f t="shared" si="79"/>
        <v>0</v>
      </c>
      <c r="V355" s="71">
        <f t="shared" si="75"/>
        <v>118.70099999999999</v>
      </c>
      <c r="W355" s="71">
        <f t="shared" si="76"/>
        <v>1711.636</v>
      </c>
    </row>
    <row r="356" spans="1:23">
      <c r="A356" s="63">
        <f t="shared" si="80"/>
        <v>37242</v>
      </c>
      <c r="B356" s="65" t="str">
        <f>INDEX('Master Data'!$A$2:$B$8,MATCH(WEEKDAY('ARG Gas Firm'!A356,3),'Master Data'!$A$2:$A$8,0),2)</f>
        <v>M</v>
      </c>
      <c r="D356" s="73"/>
      <c r="E356" s="73"/>
      <c r="F356" s="73"/>
      <c r="G356" s="73"/>
      <c r="I356" s="73">
        <f t="shared" si="69"/>
        <v>0</v>
      </c>
      <c r="J356" s="73">
        <f t="shared" si="81"/>
        <v>0</v>
      </c>
      <c r="K356" s="73">
        <f t="shared" si="70"/>
        <v>0</v>
      </c>
      <c r="L356" s="73">
        <f t="shared" si="71"/>
        <v>0</v>
      </c>
      <c r="M356" s="73">
        <f>SUM(J$188:J356)</f>
        <v>118701</v>
      </c>
      <c r="N356" s="73">
        <f>SUM(J$6:J356)</f>
        <v>1711636</v>
      </c>
      <c r="P356" s="73">
        <f t="shared" si="72"/>
        <v>0</v>
      </c>
      <c r="Q356" s="73">
        <f t="shared" si="77"/>
        <v>0</v>
      </c>
      <c r="R356" s="73">
        <f t="shared" si="78"/>
        <v>0</v>
      </c>
      <c r="S356" s="71">
        <f t="shared" si="73"/>
        <v>0</v>
      </c>
      <c r="T356" s="71">
        <f t="shared" si="74"/>
        <v>0</v>
      </c>
      <c r="U356" s="71">
        <f t="shared" si="79"/>
        <v>0</v>
      </c>
      <c r="V356" s="71">
        <f t="shared" si="75"/>
        <v>118.70099999999999</v>
      </c>
      <c r="W356" s="71">
        <f t="shared" si="76"/>
        <v>1711.636</v>
      </c>
    </row>
    <row r="357" spans="1:23">
      <c r="A357" s="63">
        <f t="shared" si="80"/>
        <v>37243</v>
      </c>
      <c r="B357" s="65" t="str">
        <f>INDEX('Master Data'!$A$2:$B$8,MATCH(WEEKDAY('ARG Gas Firm'!A357,3),'Master Data'!$A$2:$A$8,0),2)</f>
        <v>T</v>
      </c>
      <c r="D357" s="73"/>
      <c r="E357" s="73"/>
      <c r="F357" s="73"/>
      <c r="G357" s="73"/>
      <c r="I357" s="73">
        <f t="shared" si="69"/>
        <v>0</v>
      </c>
      <c r="J357" s="73">
        <f t="shared" si="81"/>
        <v>0</v>
      </c>
      <c r="K357" s="73">
        <f t="shared" si="70"/>
        <v>0</v>
      </c>
      <c r="L357" s="73">
        <f t="shared" si="71"/>
        <v>0</v>
      </c>
      <c r="M357" s="73">
        <f>SUM(J$188:J357)</f>
        <v>118701</v>
      </c>
      <c r="N357" s="73">
        <f>SUM(J$6:J357)</f>
        <v>1711636</v>
      </c>
      <c r="P357" s="73">
        <f t="shared" si="72"/>
        <v>0</v>
      </c>
      <c r="Q357" s="73">
        <f t="shared" si="77"/>
        <v>0</v>
      </c>
      <c r="R357" s="73">
        <f t="shared" si="78"/>
        <v>0</v>
      </c>
      <c r="S357" s="71">
        <f t="shared" si="73"/>
        <v>0</v>
      </c>
      <c r="T357" s="71">
        <f t="shared" si="74"/>
        <v>0</v>
      </c>
      <c r="U357" s="71">
        <f t="shared" si="79"/>
        <v>0</v>
      </c>
      <c r="V357" s="71">
        <f t="shared" si="75"/>
        <v>118.70099999999999</v>
      </c>
      <c r="W357" s="71">
        <f t="shared" si="76"/>
        <v>1711.636</v>
      </c>
    </row>
    <row r="358" spans="1:23">
      <c r="A358" s="63">
        <f t="shared" si="80"/>
        <v>37244</v>
      </c>
      <c r="B358" s="65" t="str">
        <f>INDEX('Master Data'!$A$2:$B$8,MATCH(WEEKDAY('ARG Gas Firm'!A358,3),'Master Data'!$A$2:$A$8,0),2)</f>
        <v>W</v>
      </c>
      <c r="D358" s="73"/>
      <c r="E358" s="73"/>
      <c r="F358" s="73"/>
      <c r="G358" s="73"/>
      <c r="I358" s="73">
        <f t="shared" ref="I358:I371" si="82">IF(MONTH($A358)=MONTH($A357),IF(G358=0,I357,G358),G358)</f>
        <v>0</v>
      </c>
      <c r="J358" s="73">
        <f t="shared" si="81"/>
        <v>0</v>
      </c>
      <c r="K358" s="73">
        <f t="shared" si="70"/>
        <v>0</v>
      </c>
      <c r="L358" s="73">
        <f t="shared" si="71"/>
        <v>0</v>
      </c>
      <c r="M358" s="73">
        <f>SUM(J$188:J358)</f>
        <v>118701</v>
      </c>
      <c r="N358" s="73">
        <f>SUM(J$6:J358)</f>
        <v>1711636</v>
      </c>
      <c r="P358" s="73">
        <f t="shared" si="72"/>
        <v>0</v>
      </c>
      <c r="Q358" s="73">
        <f t="shared" si="77"/>
        <v>0</v>
      </c>
      <c r="R358" s="73">
        <f t="shared" si="78"/>
        <v>0</v>
      </c>
      <c r="S358" s="71">
        <f t="shared" si="73"/>
        <v>0</v>
      </c>
      <c r="T358" s="71">
        <f t="shared" si="74"/>
        <v>0</v>
      </c>
      <c r="U358" s="71">
        <f t="shared" si="79"/>
        <v>0</v>
      </c>
      <c r="V358" s="71">
        <f t="shared" si="75"/>
        <v>118.70099999999999</v>
      </c>
      <c r="W358" s="71">
        <f t="shared" si="76"/>
        <v>1711.636</v>
      </c>
    </row>
    <row r="359" spans="1:23">
      <c r="A359" s="63">
        <f t="shared" si="80"/>
        <v>37245</v>
      </c>
      <c r="B359" s="65" t="str">
        <f>INDEX('Master Data'!$A$2:$B$8,MATCH(WEEKDAY('ARG Gas Firm'!A359,3),'Master Data'!$A$2:$A$8,0),2)</f>
        <v>Th</v>
      </c>
      <c r="D359" s="73"/>
      <c r="E359" s="73"/>
      <c r="F359" s="73"/>
      <c r="G359" s="73"/>
      <c r="I359" s="73">
        <f t="shared" si="82"/>
        <v>0</v>
      </c>
      <c r="J359" s="73">
        <f t="shared" si="81"/>
        <v>0</v>
      </c>
      <c r="K359" s="73">
        <f t="shared" si="70"/>
        <v>0</v>
      </c>
      <c r="L359" s="73">
        <f t="shared" si="71"/>
        <v>0</v>
      </c>
      <c r="M359" s="73">
        <f>SUM(J$188:J359)</f>
        <v>118701</v>
      </c>
      <c r="N359" s="73">
        <f>SUM(J$6:J359)</f>
        <v>1711636</v>
      </c>
      <c r="P359" s="73">
        <f t="shared" si="72"/>
        <v>0</v>
      </c>
      <c r="Q359" s="73">
        <f t="shared" si="77"/>
        <v>0</v>
      </c>
      <c r="R359" s="73">
        <f t="shared" si="78"/>
        <v>0</v>
      </c>
      <c r="S359" s="71">
        <f t="shared" si="73"/>
        <v>0</v>
      </c>
      <c r="T359" s="71">
        <f t="shared" si="74"/>
        <v>0</v>
      </c>
      <c r="U359" s="71">
        <f t="shared" si="79"/>
        <v>0</v>
      </c>
      <c r="V359" s="71">
        <f t="shared" si="75"/>
        <v>118.70099999999999</v>
      </c>
      <c r="W359" s="71">
        <f t="shared" si="76"/>
        <v>1711.636</v>
      </c>
    </row>
    <row r="360" spans="1:23">
      <c r="A360" s="63">
        <f t="shared" si="80"/>
        <v>37246</v>
      </c>
      <c r="B360" s="65" t="str">
        <f>INDEX('Master Data'!$A$2:$B$8,MATCH(WEEKDAY('ARG Gas Firm'!A360,3),'Master Data'!$A$2:$A$8,0),2)</f>
        <v>F</v>
      </c>
      <c r="D360" s="73"/>
      <c r="E360" s="73"/>
      <c r="F360" s="73"/>
      <c r="G360" s="73"/>
      <c r="I360" s="73">
        <f t="shared" si="82"/>
        <v>0</v>
      </c>
      <c r="J360" s="73">
        <f t="shared" si="81"/>
        <v>0</v>
      </c>
      <c r="K360" s="73">
        <f t="shared" si="70"/>
        <v>0</v>
      </c>
      <c r="L360" s="73">
        <f t="shared" si="71"/>
        <v>0</v>
      </c>
      <c r="M360" s="73">
        <f>SUM(J$188:J360)</f>
        <v>118701</v>
      </c>
      <c r="N360" s="73">
        <f>SUM(J$6:J360)</f>
        <v>1711636</v>
      </c>
      <c r="P360" s="73">
        <f t="shared" si="72"/>
        <v>0</v>
      </c>
      <c r="Q360" s="73">
        <f t="shared" si="77"/>
        <v>0</v>
      </c>
      <c r="R360" s="73">
        <f t="shared" si="78"/>
        <v>0</v>
      </c>
      <c r="S360" s="71">
        <f t="shared" si="73"/>
        <v>0</v>
      </c>
      <c r="T360" s="71">
        <f t="shared" si="74"/>
        <v>0</v>
      </c>
      <c r="U360" s="71">
        <f t="shared" si="79"/>
        <v>0</v>
      </c>
      <c r="V360" s="71">
        <f t="shared" si="75"/>
        <v>118.70099999999999</v>
      </c>
      <c r="W360" s="71">
        <f t="shared" si="76"/>
        <v>1711.636</v>
      </c>
    </row>
    <row r="361" spans="1:23">
      <c r="A361" s="63">
        <f t="shared" si="80"/>
        <v>37247</v>
      </c>
      <c r="B361" s="65" t="str">
        <f>INDEX('Master Data'!$A$2:$B$8,MATCH(WEEKDAY('ARG Gas Firm'!A361,3),'Master Data'!$A$2:$A$8,0),2)</f>
        <v>Sa</v>
      </c>
      <c r="D361" s="73"/>
      <c r="E361" s="73"/>
      <c r="F361" s="73"/>
      <c r="G361" s="73"/>
      <c r="I361" s="73">
        <f t="shared" si="82"/>
        <v>0</v>
      </c>
      <c r="J361" s="73">
        <f t="shared" si="81"/>
        <v>0</v>
      </c>
      <c r="K361" s="73">
        <f t="shared" si="70"/>
        <v>0</v>
      </c>
      <c r="L361" s="73">
        <f t="shared" si="71"/>
        <v>0</v>
      </c>
      <c r="M361" s="73">
        <f>SUM(J$188:J361)</f>
        <v>118701</v>
      </c>
      <c r="N361" s="73">
        <f>SUM(J$6:J361)</f>
        <v>1711636</v>
      </c>
      <c r="P361" s="73">
        <f t="shared" si="72"/>
        <v>0</v>
      </c>
      <c r="Q361" s="73">
        <f t="shared" si="77"/>
        <v>0</v>
      </c>
      <c r="R361" s="73">
        <f t="shared" si="78"/>
        <v>0</v>
      </c>
      <c r="S361" s="71">
        <f t="shared" si="73"/>
        <v>0</v>
      </c>
      <c r="T361" s="71">
        <f t="shared" si="74"/>
        <v>0</v>
      </c>
      <c r="U361" s="71">
        <f t="shared" si="79"/>
        <v>0</v>
      </c>
      <c r="V361" s="71">
        <f t="shared" si="75"/>
        <v>118.70099999999999</v>
      </c>
      <c r="W361" s="71">
        <f t="shared" si="76"/>
        <v>1711.636</v>
      </c>
    </row>
    <row r="362" spans="1:23">
      <c r="A362" s="63">
        <f t="shared" si="80"/>
        <v>37248</v>
      </c>
      <c r="B362" s="65" t="str">
        <f>INDEX('Master Data'!$A$2:$B$8,MATCH(WEEKDAY('ARG Gas Firm'!A362,3),'Master Data'!$A$2:$A$8,0),2)</f>
        <v>Su</v>
      </c>
      <c r="D362" s="73"/>
      <c r="E362" s="73"/>
      <c r="F362" s="73"/>
      <c r="G362" s="73"/>
      <c r="I362" s="73">
        <f t="shared" si="82"/>
        <v>0</v>
      </c>
      <c r="J362" s="73">
        <f t="shared" si="81"/>
        <v>0</v>
      </c>
      <c r="K362" s="73">
        <f t="shared" si="70"/>
        <v>0</v>
      </c>
      <c r="L362" s="73">
        <f t="shared" si="71"/>
        <v>0</v>
      </c>
      <c r="M362" s="73">
        <f>SUM(J$188:J362)</f>
        <v>118701</v>
      </c>
      <c r="N362" s="73">
        <f>SUM(J$6:J362)</f>
        <v>1711636</v>
      </c>
      <c r="P362" s="73">
        <f t="shared" si="72"/>
        <v>0</v>
      </c>
      <c r="Q362" s="73">
        <f t="shared" si="77"/>
        <v>0</v>
      </c>
      <c r="R362" s="73">
        <f t="shared" si="78"/>
        <v>0</v>
      </c>
      <c r="S362" s="71">
        <f t="shared" si="73"/>
        <v>0</v>
      </c>
      <c r="T362" s="71">
        <f t="shared" si="74"/>
        <v>0</v>
      </c>
      <c r="U362" s="71">
        <f t="shared" si="79"/>
        <v>0</v>
      </c>
      <c r="V362" s="71">
        <f t="shared" si="75"/>
        <v>118.70099999999999</v>
      </c>
      <c r="W362" s="71">
        <f t="shared" si="76"/>
        <v>1711.636</v>
      </c>
    </row>
    <row r="363" spans="1:23">
      <c r="A363" s="63">
        <f t="shared" si="80"/>
        <v>37249</v>
      </c>
      <c r="B363" s="65" t="str">
        <f>INDEX('Master Data'!$A$2:$B$8,MATCH(WEEKDAY('ARG Gas Firm'!A363,3),'Master Data'!$A$2:$A$8,0),2)</f>
        <v>M</v>
      </c>
      <c r="D363" s="73"/>
      <c r="E363" s="73"/>
      <c r="F363" s="73"/>
      <c r="G363" s="73"/>
      <c r="I363" s="73">
        <f t="shared" si="82"/>
        <v>0</v>
      </c>
      <c r="J363" s="73">
        <f t="shared" si="81"/>
        <v>0</v>
      </c>
      <c r="K363" s="73">
        <f t="shared" si="70"/>
        <v>0</v>
      </c>
      <c r="L363" s="73">
        <f t="shared" si="71"/>
        <v>0</v>
      </c>
      <c r="M363" s="73">
        <f>SUM(J$188:J363)</f>
        <v>118701</v>
      </c>
      <c r="N363" s="73">
        <f>SUM(J$6:J363)</f>
        <v>1711636</v>
      </c>
      <c r="P363" s="73">
        <f t="shared" si="72"/>
        <v>0</v>
      </c>
      <c r="Q363" s="73">
        <f t="shared" si="77"/>
        <v>0</v>
      </c>
      <c r="R363" s="73">
        <f t="shared" si="78"/>
        <v>0</v>
      </c>
      <c r="S363" s="71">
        <f t="shared" si="73"/>
        <v>0</v>
      </c>
      <c r="T363" s="71">
        <f t="shared" si="74"/>
        <v>0</v>
      </c>
      <c r="U363" s="71">
        <f t="shared" si="79"/>
        <v>0</v>
      </c>
      <c r="V363" s="71">
        <f t="shared" si="75"/>
        <v>118.70099999999999</v>
      </c>
      <c r="W363" s="71">
        <f t="shared" si="76"/>
        <v>1711.636</v>
      </c>
    </row>
    <row r="364" spans="1:23">
      <c r="A364" s="63">
        <f t="shared" si="80"/>
        <v>37250</v>
      </c>
      <c r="B364" s="65" t="str">
        <f>INDEX('Master Data'!$A$2:$B$8,MATCH(WEEKDAY('ARG Gas Firm'!A364,3),'Master Data'!$A$2:$A$8,0),2)</f>
        <v>T</v>
      </c>
      <c r="D364" s="73"/>
      <c r="E364" s="73"/>
      <c r="F364" s="73"/>
      <c r="G364" s="73"/>
      <c r="I364" s="73">
        <f t="shared" si="82"/>
        <v>0</v>
      </c>
      <c r="J364" s="73">
        <f t="shared" si="81"/>
        <v>0</v>
      </c>
      <c r="K364" s="73">
        <f t="shared" si="70"/>
        <v>0</v>
      </c>
      <c r="L364" s="73">
        <f t="shared" si="71"/>
        <v>0</v>
      </c>
      <c r="M364" s="73">
        <f>SUM(J$188:J364)</f>
        <v>118701</v>
      </c>
      <c r="N364" s="73">
        <f>SUM(J$6:J364)</f>
        <v>1711636</v>
      </c>
      <c r="P364" s="73">
        <f t="shared" si="72"/>
        <v>0</v>
      </c>
      <c r="Q364" s="73">
        <f t="shared" si="77"/>
        <v>0</v>
      </c>
      <c r="R364" s="73">
        <f t="shared" si="78"/>
        <v>0</v>
      </c>
      <c r="S364" s="71">
        <f t="shared" si="73"/>
        <v>0</v>
      </c>
      <c r="T364" s="71">
        <f t="shared" si="74"/>
        <v>0</v>
      </c>
      <c r="U364" s="71">
        <f t="shared" si="79"/>
        <v>0</v>
      </c>
      <c r="V364" s="71">
        <f t="shared" si="75"/>
        <v>118.70099999999999</v>
      </c>
      <c r="W364" s="71">
        <f t="shared" si="76"/>
        <v>1711.636</v>
      </c>
    </row>
    <row r="365" spans="1:23">
      <c r="A365" s="63">
        <f t="shared" si="80"/>
        <v>37251</v>
      </c>
      <c r="B365" s="65" t="str">
        <f>INDEX('Master Data'!$A$2:$B$8,MATCH(WEEKDAY('ARG Gas Firm'!A365,3),'Master Data'!$A$2:$A$8,0),2)</f>
        <v>W</v>
      </c>
      <c r="D365" s="73"/>
      <c r="E365" s="73"/>
      <c r="F365" s="73"/>
      <c r="G365" s="73"/>
      <c r="I365" s="73">
        <f t="shared" si="82"/>
        <v>0</v>
      </c>
      <c r="J365" s="73">
        <f t="shared" si="81"/>
        <v>0</v>
      </c>
      <c r="K365" s="73">
        <f t="shared" si="70"/>
        <v>0</v>
      </c>
      <c r="L365" s="73">
        <f t="shared" si="71"/>
        <v>0</v>
      </c>
      <c r="M365" s="73">
        <f>SUM(J$188:J365)</f>
        <v>118701</v>
      </c>
      <c r="N365" s="73">
        <f>SUM(J$6:J365)</f>
        <v>1711636</v>
      </c>
      <c r="P365" s="73">
        <f t="shared" si="72"/>
        <v>0</v>
      </c>
      <c r="Q365" s="73">
        <f t="shared" si="77"/>
        <v>0</v>
      </c>
      <c r="R365" s="73">
        <f t="shared" si="78"/>
        <v>0</v>
      </c>
      <c r="S365" s="71">
        <f t="shared" si="73"/>
        <v>0</v>
      </c>
      <c r="T365" s="71">
        <f t="shared" si="74"/>
        <v>0</v>
      </c>
      <c r="U365" s="71">
        <f t="shared" si="79"/>
        <v>0</v>
      </c>
      <c r="V365" s="71">
        <f t="shared" si="75"/>
        <v>118.70099999999999</v>
      </c>
      <c r="W365" s="71">
        <f t="shared" si="76"/>
        <v>1711.636</v>
      </c>
    </row>
    <row r="366" spans="1:23">
      <c r="A366" s="63">
        <f t="shared" si="80"/>
        <v>37252</v>
      </c>
      <c r="B366" s="65" t="str">
        <f>INDEX('Master Data'!$A$2:$B$8,MATCH(WEEKDAY('ARG Gas Firm'!A366,3),'Master Data'!$A$2:$A$8,0),2)</f>
        <v>Th</v>
      </c>
      <c r="D366" s="73"/>
      <c r="E366" s="73"/>
      <c r="F366" s="73"/>
      <c r="G366" s="73"/>
      <c r="I366" s="73">
        <f t="shared" si="82"/>
        <v>0</v>
      </c>
      <c r="J366" s="73">
        <f t="shared" si="81"/>
        <v>0</v>
      </c>
      <c r="K366" s="73">
        <f t="shared" si="70"/>
        <v>0</v>
      </c>
      <c r="L366" s="73">
        <f t="shared" si="71"/>
        <v>0</v>
      </c>
      <c r="M366" s="73">
        <f>SUM(J$188:J366)</f>
        <v>118701</v>
      </c>
      <c r="N366" s="73">
        <f>SUM(J$6:J366)</f>
        <v>1711636</v>
      </c>
      <c r="P366" s="73">
        <f t="shared" si="72"/>
        <v>0</v>
      </c>
      <c r="Q366" s="73">
        <f t="shared" si="77"/>
        <v>0</v>
      </c>
      <c r="R366" s="73">
        <f t="shared" si="78"/>
        <v>0</v>
      </c>
      <c r="S366" s="71">
        <f t="shared" si="73"/>
        <v>0</v>
      </c>
      <c r="T366" s="71">
        <f t="shared" si="74"/>
        <v>0</v>
      </c>
      <c r="U366" s="71">
        <f t="shared" si="79"/>
        <v>0</v>
      </c>
      <c r="V366" s="71">
        <f t="shared" si="75"/>
        <v>118.70099999999999</v>
      </c>
      <c r="W366" s="71">
        <f t="shared" si="76"/>
        <v>1711.636</v>
      </c>
    </row>
    <row r="367" spans="1:23">
      <c r="A367" s="63">
        <f t="shared" si="80"/>
        <v>37253</v>
      </c>
      <c r="B367" s="65" t="str">
        <f>INDEX('Master Data'!$A$2:$B$8,MATCH(WEEKDAY('ARG Gas Firm'!A367,3),'Master Data'!$A$2:$A$8,0),2)</f>
        <v>F</v>
      </c>
      <c r="D367" s="73"/>
      <c r="E367" s="73"/>
      <c r="F367" s="73"/>
      <c r="G367" s="73"/>
      <c r="I367" s="73">
        <f t="shared" si="82"/>
        <v>0</v>
      </c>
      <c r="J367" s="73">
        <f t="shared" si="81"/>
        <v>0</v>
      </c>
      <c r="K367" s="73">
        <f t="shared" si="70"/>
        <v>0</v>
      </c>
      <c r="L367" s="73">
        <f t="shared" si="71"/>
        <v>0</v>
      </c>
      <c r="M367" s="73">
        <f>SUM(J$188:J367)</f>
        <v>118701</v>
      </c>
      <c r="N367" s="73">
        <f>SUM(J$6:J367)</f>
        <v>1711636</v>
      </c>
      <c r="P367" s="73">
        <f t="shared" si="72"/>
        <v>0</v>
      </c>
      <c r="Q367" s="73">
        <f t="shared" si="77"/>
        <v>0</v>
      </c>
      <c r="R367" s="73">
        <f t="shared" si="78"/>
        <v>0</v>
      </c>
      <c r="S367" s="71">
        <f t="shared" si="73"/>
        <v>0</v>
      </c>
      <c r="T367" s="71">
        <f t="shared" si="74"/>
        <v>0</v>
      </c>
      <c r="U367" s="71">
        <f t="shared" si="79"/>
        <v>0</v>
      </c>
      <c r="V367" s="71">
        <f t="shared" si="75"/>
        <v>118.70099999999999</v>
      </c>
      <c r="W367" s="71">
        <f t="shared" si="76"/>
        <v>1711.636</v>
      </c>
    </row>
    <row r="368" spans="1:23">
      <c r="A368" s="63">
        <f t="shared" si="80"/>
        <v>37254</v>
      </c>
      <c r="B368" s="65" t="str">
        <f>INDEX('Master Data'!$A$2:$B$8,MATCH(WEEKDAY('ARG Gas Firm'!A368,3),'Master Data'!$A$2:$A$8,0),2)</f>
        <v>Sa</v>
      </c>
      <c r="D368" s="73"/>
      <c r="E368" s="73"/>
      <c r="F368" s="73"/>
      <c r="G368" s="73"/>
      <c r="I368" s="73">
        <f t="shared" si="82"/>
        <v>0</v>
      </c>
      <c r="J368" s="73">
        <f t="shared" si="81"/>
        <v>0</v>
      </c>
      <c r="K368" s="73">
        <f t="shared" si="70"/>
        <v>0</v>
      </c>
      <c r="L368" s="73">
        <f t="shared" si="71"/>
        <v>0</v>
      </c>
      <c r="M368" s="73">
        <f>SUM(J$188:J368)</f>
        <v>118701</v>
      </c>
      <c r="N368" s="73">
        <f>SUM(J$6:J368)</f>
        <v>1711636</v>
      </c>
      <c r="P368" s="73">
        <f t="shared" si="72"/>
        <v>0</v>
      </c>
      <c r="Q368" s="73">
        <f t="shared" si="77"/>
        <v>0</v>
      </c>
      <c r="R368" s="73">
        <f t="shared" si="78"/>
        <v>0</v>
      </c>
      <c r="S368" s="71">
        <f t="shared" si="73"/>
        <v>0</v>
      </c>
      <c r="T368" s="71">
        <f t="shared" si="74"/>
        <v>0</v>
      </c>
      <c r="U368" s="71">
        <f t="shared" si="79"/>
        <v>0</v>
      </c>
      <c r="V368" s="71">
        <f t="shared" si="75"/>
        <v>118.70099999999999</v>
      </c>
      <c r="W368" s="71">
        <f t="shared" si="76"/>
        <v>1711.636</v>
      </c>
    </row>
    <row r="369" spans="1:23">
      <c r="A369" s="63">
        <f t="shared" si="80"/>
        <v>37255</v>
      </c>
      <c r="B369" s="65" t="str">
        <f>INDEX('Master Data'!$A$2:$B$8,MATCH(WEEKDAY('ARG Gas Firm'!A369,3),'Master Data'!$A$2:$A$8,0),2)</f>
        <v>Su</v>
      </c>
      <c r="D369" s="73"/>
      <c r="E369" s="73"/>
      <c r="F369" s="73"/>
      <c r="G369" s="73"/>
      <c r="I369" s="73">
        <f t="shared" si="82"/>
        <v>0</v>
      </c>
      <c r="J369" s="73">
        <f t="shared" si="81"/>
        <v>0</v>
      </c>
      <c r="K369" s="73">
        <f t="shared" si="70"/>
        <v>0</v>
      </c>
      <c r="L369" s="73">
        <f t="shared" si="71"/>
        <v>0</v>
      </c>
      <c r="M369" s="73">
        <f>SUM(J$188:J369)</f>
        <v>118701</v>
      </c>
      <c r="N369" s="73">
        <f>SUM(J$6:J369)</f>
        <v>1711636</v>
      </c>
      <c r="P369" s="73">
        <f t="shared" si="72"/>
        <v>0</v>
      </c>
      <c r="Q369" s="73">
        <f t="shared" si="77"/>
        <v>0</v>
      </c>
      <c r="R369" s="73">
        <f t="shared" si="78"/>
        <v>0</v>
      </c>
      <c r="S369" s="71">
        <f t="shared" si="73"/>
        <v>0</v>
      </c>
      <c r="T369" s="71">
        <f t="shared" si="74"/>
        <v>0</v>
      </c>
      <c r="U369" s="71">
        <f t="shared" si="79"/>
        <v>0</v>
      </c>
      <c r="V369" s="71">
        <f t="shared" si="75"/>
        <v>118.70099999999999</v>
      </c>
      <c r="W369" s="71">
        <f t="shared" si="76"/>
        <v>1711.636</v>
      </c>
    </row>
    <row r="370" spans="1:23">
      <c r="A370" s="63">
        <f t="shared" si="80"/>
        <v>37256</v>
      </c>
      <c r="B370" s="65" t="str">
        <f>INDEX('Master Data'!$A$2:$B$8,MATCH(WEEKDAY('ARG Gas Firm'!A370,3),'Master Data'!$A$2:$A$8,0),2)</f>
        <v>M</v>
      </c>
      <c r="D370" s="73"/>
      <c r="E370" s="73"/>
      <c r="F370" s="73"/>
      <c r="G370" s="73"/>
      <c r="I370" s="73">
        <f t="shared" si="82"/>
        <v>0</v>
      </c>
      <c r="J370" s="73">
        <f t="shared" si="81"/>
        <v>0</v>
      </c>
      <c r="K370" s="73">
        <f t="shared" si="70"/>
        <v>0</v>
      </c>
      <c r="L370" s="73">
        <f t="shared" si="71"/>
        <v>0</v>
      </c>
      <c r="M370" s="73">
        <f>SUM(J$188:J370)</f>
        <v>118701</v>
      </c>
      <c r="N370" s="73">
        <f>SUM(J$6:J370)</f>
        <v>1711636</v>
      </c>
      <c r="P370" s="73">
        <f t="shared" si="72"/>
        <v>0</v>
      </c>
      <c r="Q370" s="73">
        <f t="shared" si="77"/>
        <v>0</v>
      </c>
      <c r="R370" s="73">
        <f t="shared" si="78"/>
        <v>0</v>
      </c>
      <c r="S370" s="71">
        <f t="shared" si="73"/>
        <v>0</v>
      </c>
      <c r="T370" s="71">
        <f t="shared" si="74"/>
        <v>0</v>
      </c>
      <c r="U370" s="71">
        <f t="shared" si="79"/>
        <v>0</v>
      </c>
      <c r="V370" s="71">
        <f t="shared" si="75"/>
        <v>118.70099999999999</v>
      </c>
      <c r="W370" s="71">
        <f t="shared" si="76"/>
        <v>1711.636</v>
      </c>
    </row>
    <row r="371" spans="1:23">
      <c r="A371" s="63">
        <f>A370+1</f>
        <v>37257</v>
      </c>
      <c r="B371" s="65" t="str">
        <f>INDEX('Master Data'!$A$2:$B$8,MATCH(WEEKDAY('ARG Gas Firm'!A371,3),'Master Data'!$A$2:$A$8,0),2)</f>
        <v>T</v>
      </c>
      <c r="D371" s="73"/>
      <c r="E371" s="73"/>
      <c r="F371" s="73"/>
      <c r="G371" s="73"/>
      <c r="I371" s="73">
        <f t="shared" si="82"/>
        <v>0</v>
      </c>
      <c r="J371" s="73">
        <f t="shared" si="81"/>
        <v>0</v>
      </c>
      <c r="K371" s="73">
        <f t="shared" si="70"/>
        <v>0</v>
      </c>
      <c r="L371" s="73">
        <f t="shared" si="71"/>
        <v>0</v>
      </c>
      <c r="M371" s="73">
        <f>SUM(J$188:J371)</f>
        <v>118701</v>
      </c>
      <c r="N371" s="73">
        <f>SUM(J$6:J371)</f>
        <v>1711636</v>
      </c>
      <c r="P371" s="73">
        <f t="shared" si="72"/>
        <v>0</v>
      </c>
      <c r="Q371" s="73">
        <f t="shared" si="77"/>
        <v>0</v>
      </c>
      <c r="R371" s="73">
        <f t="shared" si="78"/>
        <v>0</v>
      </c>
      <c r="S371" s="71">
        <f t="shared" si="73"/>
        <v>0</v>
      </c>
      <c r="T371" s="71">
        <f t="shared" si="74"/>
        <v>0</v>
      </c>
      <c r="U371" s="71">
        <f t="shared" si="79"/>
        <v>0</v>
      </c>
      <c r="V371" s="71">
        <f t="shared" si="75"/>
        <v>118.70099999999999</v>
      </c>
      <c r="W371" s="71">
        <f t="shared" si="76"/>
        <v>1711.636</v>
      </c>
    </row>
    <row r="372" spans="1:23">
      <c r="B372" s="65"/>
      <c r="D372" s="73"/>
      <c r="E372" s="73"/>
      <c r="F372" s="73"/>
      <c r="G372" s="73"/>
      <c r="I372" s="73"/>
      <c r="P372" s="73"/>
      <c r="Q372" s="73"/>
      <c r="R372" s="73"/>
    </row>
    <row r="373" spans="1:23">
      <c r="B373" s="65"/>
      <c r="D373" s="73"/>
      <c r="E373" s="73"/>
      <c r="F373" s="73"/>
      <c r="G373" s="73"/>
      <c r="I373" s="73"/>
      <c r="P373" s="73"/>
      <c r="Q373" s="73"/>
      <c r="R373" s="73"/>
    </row>
    <row r="374" spans="1:23">
      <c r="B374" s="65"/>
      <c r="D374" s="73"/>
      <c r="E374" s="73"/>
      <c r="F374" s="73"/>
      <c r="G374" s="73"/>
      <c r="I374" s="73"/>
      <c r="P374" s="73"/>
      <c r="Q374" s="73"/>
      <c r="R374" s="73"/>
    </row>
    <row r="375" spans="1:23">
      <c r="B375" s="65"/>
      <c r="D375" s="73"/>
      <c r="E375" s="73"/>
      <c r="F375" s="73"/>
      <c r="G375" s="73"/>
      <c r="I375" s="73"/>
      <c r="P375" s="73"/>
      <c r="Q375" s="73"/>
      <c r="R375" s="73"/>
    </row>
    <row r="376" spans="1:23">
      <c r="B376" s="65"/>
      <c r="D376" s="73"/>
      <c r="E376" s="73"/>
      <c r="F376" s="73"/>
      <c r="G376" s="73"/>
      <c r="I376" s="73"/>
      <c r="P376" s="73"/>
      <c r="Q376" s="73"/>
      <c r="R376" s="73"/>
    </row>
    <row r="377" spans="1:23">
      <c r="B377" s="65"/>
      <c r="D377" s="73"/>
      <c r="E377" s="73"/>
      <c r="F377" s="73"/>
      <c r="G377" s="73"/>
      <c r="I377" s="73"/>
      <c r="P377" s="73"/>
      <c r="Q377" s="73"/>
      <c r="R377" s="73"/>
    </row>
    <row r="378" spans="1:23">
      <c r="B378" s="65"/>
      <c r="D378" s="73"/>
      <c r="E378" s="73"/>
      <c r="F378" s="73"/>
      <c r="G378" s="73"/>
      <c r="I378" s="73"/>
      <c r="P378" s="73"/>
      <c r="Q378" s="73"/>
      <c r="R378" s="73"/>
    </row>
    <row r="379" spans="1:23">
      <c r="B379" s="65"/>
      <c r="D379" s="73"/>
      <c r="E379" s="73"/>
      <c r="F379" s="73"/>
      <c r="G379" s="73"/>
      <c r="I379" s="73"/>
      <c r="P379" s="73"/>
      <c r="Q379" s="73"/>
      <c r="R379" s="73"/>
    </row>
    <row r="380" spans="1:23">
      <c r="B380" s="65"/>
      <c r="D380" s="73"/>
      <c r="E380" s="73"/>
      <c r="F380" s="73"/>
      <c r="G380" s="73"/>
      <c r="I380" s="73"/>
      <c r="P380" s="73"/>
      <c r="Q380" s="73"/>
      <c r="R380" s="73"/>
    </row>
    <row r="381" spans="1:23">
      <c r="B381" s="65"/>
      <c r="D381" s="73"/>
      <c r="E381" s="73"/>
      <c r="F381" s="73"/>
      <c r="G381" s="73"/>
      <c r="I381" s="73"/>
      <c r="P381" s="73"/>
      <c r="Q381" s="73"/>
      <c r="R381" s="73"/>
    </row>
    <row r="382" spans="1:23">
      <c r="B382" s="65"/>
      <c r="D382" s="73"/>
      <c r="E382" s="73"/>
      <c r="F382" s="73"/>
      <c r="G382" s="73"/>
      <c r="I382" s="73"/>
      <c r="P382" s="73"/>
      <c r="Q382" s="73"/>
      <c r="R382" s="73"/>
    </row>
    <row r="383" spans="1:23">
      <c r="B383" s="65"/>
      <c r="D383" s="73"/>
      <c r="E383" s="73"/>
      <c r="F383" s="73"/>
      <c r="G383" s="73"/>
      <c r="I383" s="73"/>
      <c r="P383" s="73"/>
      <c r="Q383" s="73"/>
      <c r="R383" s="73"/>
    </row>
    <row r="384" spans="1:23">
      <c r="B384" s="65"/>
      <c r="D384" s="73"/>
      <c r="E384" s="73"/>
      <c r="F384" s="73"/>
      <c r="G384" s="73"/>
      <c r="I384" s="73"/>
      <c r="P384" s="73"/>
      <c r="Q384" s="73"/>
      <c r="R384" s="73"/>
    </row>
    <row r="385" spans="2:18">
      <c r="B385" s="65"/>
      <c r="D385" s="73"/>
      <c r="E385" s="73"/>
      <c r="F385" s="73"/>
      <c r="G385" s="73"/>
      <c r="I385" s="73"/>
      <c r="P385" s="73"/>
      <c r="Q385" s="73"/>
      <c r="R385" s="73"/>
    </row>
    <row r="386" spans="2:18">
      <c r="B386" s="65"/>
      <c r="D386" s="73"/>
      <c r="E386" s="73"/>
      <c r="F386" s="73"/>
      <c r="G386" s="73"/>
      <c r="I386" s="73"/>
      <c r="P386" s="73"/>
      <c r="Q386" s="73"/>
      <c r="R386" s="73"/>
    </row>
    <row r="387" spans="2:18">
      <c r="B387" s="65"/>
      <c r="D387" s="73"/>
      <c r="E387" s="73"/>
      <c r="F387" s="73"/>
      <c r="G387" s="73"/>
      <c r="I387" s="73"/>
      <c r="P387" s="73"/>
      <c r="Q387" s="73"/>
      <c r="R387" s="73"/>
    </row>
    <row r="388" spans="2:18">
      <c r="B388" s="65"/>
      <c r="D388" s="73"/>
      <c r="E388" s="73"/>
      <c r="F388" s="73"/>
      <c r="G388" s="73"/>
      <c r="I388" s="73"/>
      <c r="P388" s="73"/>
      <c r="Q388" s="73"/>
      <c r="R388" s="73"/>
    </row>
    <row r="389" spans="2:18">
      <c r="B389" s="65"/>
      <c r="D389" s="73"/>
      <c r="E389" s="73"/>
      <c r="F389" s="73"/>
      <c r="G389" s="73"/>
      <c r="I389" s="73"/>
      <c r="P389" s="73"/>
      <c r="Q389" s="73"/>
      <c r="R389" s="73"/>
    </row>
    <row r="390" spans="2:18">
      <c r="B390" s="65"/>
      <c r="D390" s="73"/>
      <c r="E390" s="73"/>
      <c r="F390" s="73"/>
      <c r="G390" s="73"/>
      <c r="I390" s="73"/>
      <c r="P390" s="73"/>
      <c r="Q390" s="73"/>
      <c r="R390" s="73"/>
    </row>
    <row r="391" spans="2:18">
      <c r="B391" s="65"/>
      <c r="D391" s="73"/>
      <c r="E391" s="73"/>
      <c r="F391" s="73"/>
      <c r="G391" s="73"/>
      <c r="I391" s="73"/>
      <c r="P391" s="73"/>
      <c r="Q391" s="73"/>
      <c r="R391" s="73"/>
    </row>
    <row r="392" spans="2:18">
      <c r="B392" s="65"/>
      <c r="D392" s="73"/>
      <c r="E392" s="73"/>
      <c r="F392" s="73"/>
      <c r="G392" s="73"/>
      <c r="I392" s="73"/>
      <c r="P392" s="73"/>
      <c r="Q392" s="73"/>
      <c r="R392" s="73"/>
    </row>
    <row r="393" spans="2:18">
      <c r="B393" s="65"/>
      <c r="D393" s="73"/>
      <c r="E393" s="73"/>
      <c r="F393" s="73"/>
      <c r="G393" s="73"/>
      <c r="I393" s="73"/>
      <c r="P393" s="73"/>
      <c r="Q393" s="73"/>
      <c r="R393" s="73"/>
    </row>
    <row r="394" spans="2:18">
      <c r="B394" s="65"/>
      <c r="D394" s="73"/>
      <c r="E394" s="73"/>
      <c r="F394" s="73"/>
      <c r="G394" s="73"/>
      <c r="I394" s="73"/>
      <c r="P394" s="73"/>
      <c r="Q394" s="73"/>
      <c r="R394" s="73"/>
    </row>
    <row r="395" spans="2:18">
      <c r="B395" s="65"/>
      <c r="D395" s="73"/>
      <c r="E395" s="73"/>
      <c r="F395" s="73"/>
      <c r="G395" s="73"/>
      <c r="I395" s="73"/>
      <c r="P395" s="73"/>
      <c r="Q395" s="73"/>
      <c r="R395" s="73"/>
    </row>
    <row r="396" spans="2:18">
      <c r="B396" s="65"/>
      <c r="D396" s="73"/>
      <c r="E396" s="73"/>
      <c r="F396" s="73"/>
      <c r="G396" s="73"/>
      <c r="I396" s="73"/>
      <c r="P396" s="73"/>
      <c r="Q396" s="73"/>
      <c r="R396" s="73"/>
    </row>
    <row r="397" spans="2:18">
      <c r="B397" s="65"/>
      <c r="D397" s="73"/>
      <c r="E397" s="73"/>
      <c r="F397" s="73"/>
      <c r="G397" s="73"/>
      <c r="I397" s="73"/>
      <c r="P397" s="73"/>
      <c r="Q397" s="73"/>
      <c r="R397" s="73"/>
    </row>
    <row r="398" spans="2:18">
      <c r="B398" s="65"/>
      <c r="D398" s="73"/>
      <c r="E398" s="73"/>
      <c r="F398" s="73"/>
      <c r="G398" s="73"/>
      <c r="I398" s="73"/>
      <c r="P398" s="73"/>
      <c r="Q398" s="73"/>
      <c r="R398" s="73"/>
    </row>
    <row r="399" spans="2:18">
      <c r="B399" s="65"/>
      <c r="D399" s="73"/>
      <c r="E399" s="73"/>
      <c r="F399" s="73"/>
      <c r="G399" s="73"/>
      <c r="I399" s="73"/>
      <c r="P399" s="73"/>
      <c r="Q399" s="73"/>
      <c r="R399" s="73"/>
    </row>
    <row r="400" spans="2:18">
      <c r="B400" s="65"/>
      <c r="D400" s="73"/>
      <c r="E400" s="73"/>
      <c r="F400" s="73"/>
      <c r="G400" s="73"/>
      <c r="I400" s="73"/>
      <c r="P400" s="73"/>
      <c r="Q400" s="73"/>
      <c r="R400" s="73"/>
    </row>
    <row r="401" spans="2:18">
      <c r="B401" s="65"/>
      <c r="D401" s="73"/>
      <c r="E401" s="73"/>
      <c r="F401" s="73"/>
      <c r="G401" s="73"/>
      <c r="I401" s="73"/>
      <c r="P401" s="73"/>
      <c r="Q401" s="73"/>
      <c r="R401" s="73"/>
    </row>
    <row r="402" spans="2:18">
      <c r="B402" s="65"/>
      <c r="D402" s="73"/>
      <c r="E402" s="73"/>
      <c r="F402" s="73"/>
      <c r="G402" s="73"/>
      <c r="I402" s="73"/>
      <c r="P402" s="73"/>
      <c r="Q402" s="73"/>
      <c r="R402" s="73"/>
    </row>
    <row r="403" spans="2:18">
      <c r="B403" s="65"/>
      <c r="D403" s="73"/>
      <c r="E403" s="73"/>
      <c r="F403" s="73"/>
      <c r="G403" s="73"/>
      <c r="I403" s="73"/>
      <c r="P403" s="73"/>
      <c r="Q403" s="73"/>
      <c r="R403" s="73"/>
    </row>
    <row r="404" spans="2:18">
      <c r="B404" s="65"/>
      <c r="D404" s="73"/>
      <c r="E404" s="73"/>
      <c r="F404" s="73"/>
      <c r="G404" s="73"/>
      <c r="I404" s="73"/>
      <c r="P404" s="73"/>
      <c r="Q404" s="73"/>
      <c r="R404" s="73"/>
    </row>
    <row r="405" spans="2:18">
      <c r="B405" s="65"/>
      <c r="D405" s="73"/>
      <c r="E405" s="73"/>
      <c r="F405" s="73"/>
      <c r="G405" s="73"/>
      <c r="I405" s="73"/>
      <c r="P405" s="73"/>
      <c r="Q405" s="73"/>
      <c r="R405" s="73"/>
    </row>
    <row r="406" spans="2:18">
      <c r="B406" s="65"/>
      <c r="D406" s="73"/>
      <c r="E406" s="73"/>
      <c r="F406" s="73"/>
      <c r="G406" s="73"/>
      <c r="I406" s="73"/>
      <c r="P406" s="73"/>
      <c r="Q406" s="73"/>
      <c r="R406" s="73"/>
    </row>
    <row r="407" spans="2:18">
      <c r="B407" s="65"/>
      <c r="D407" s="73"/>
      <c r="E407" s="73"/>
      <c r="F407" s="73"/>
      <c r="G407" s="73"/>
      <c r="I407" s="73"/>
      <c r="P407" s="73"/>
      <c r="Q407" s="73"/>
      <c r="R407" s="73"/>
    </row>
    <row r="408" spans="2:18">
      <c r="B408" s="65"/>
      <c r="D408" s="73"/>
      <c r="E408" s="73"/>
      <c r="F408" s="73"/>
      <c r="G408" s="73"/>
      <c r="I408" s="73"/>
      <c r="P408" s="73"/>
      <c r="Q408" s="73"/>
      <c r="R408" s="73"/>
    </row>
    <row r="409" spans="2:18">
      <c r="B409" s="65"/>
      <c r="D409" s="73"/>
      <c r="E409" s="73"/>
      <c r="F409" s="73"/>
      <c r="G409" s="73"/>
      <c r="I409" s="73"/>
      <c r="P409" s="73"/>
      <c r="Q409" s="73"/>
      <c r="R409" s="73"/>
    </row>
    <row r="410" spans="2:18">
      <c r="B410" s="65"/>
      <c r="D410" s="73"/>
      <c r="E410" s="73"/>
      <c r="F410" s="73"/>
      <c r="G410" s="73"/>
      <c r="I410" s="73"/>
      <c r="P410" s="73"/>
      <c r="Q410" s="73"/>
      <c r="R410" s="73"/>
    </row>
    <row r="411" spans="2:18">
      <c r="B411" s="65"/>
      <c r="D411" s="73"/>
      <c r="E411" s="73"/>
      <c r="F411" s="73"/>
      <c r="G411" s="73"/>
      <c r="I411" s="73"/>
      <c r="P411" s="73"/>
      <c r="Q411" s="73"/>
      <c r="R411" s="73"/>
    </row>
    <row r="412" spans="2:18">
      <c r="B412" s="65"/>
      <c r="D412" s="73"/>
      <c r="E412" s="73"/>
      <c r="F412" s="73"/>
      <c r="G412" s="73"/>
      <c r="I412" s="73"/>
      <c r="P412" s="73"/>
      <c r="Q412" s="73"/>
      <c r="R412" s="73"/>
    </row>
    <row r="413" spans="2:18">
      <c r="B413" s="65"/>
      <c r="D413" s="73"/>
      <c r="E413" s="73"/>
      <c r="F413" s="73"/>
      <c r="G413" s="73"/>
      <c r="I413" s="73"/>
      <c r="P413" s="73"/>
      <c r="Q413" s="73"/>
      <c r="R413" s="73"/>
    </row>
    <row r="414" spans="2:18">
      <c r="B414" s="65"/>
      <c r="D414" s="73"/>
      <c r="E414" s="73"/>
      <c r="F414" s="73"/>
      <c r="G414" s="73"/>
      <c r="I414" s="73"/>
      <c r="P414" s="73"/>
      <c r="Q414" s="73"/>
      <c r="R414" s="73"/>
    </row>
    <row r="415" spans="2:18">
      <c r="B415" s="65"/>
      <c r="D415" s="73"/>
      <c r="E415" s="73"/>
      <c r="F415" s="73"/>
      <c r="G415" s="73"/>
      <c r="I415" s="73"/>
      <c r="P415" s="73"/>
      <c r="Q415" s="73"/>
      <c r="R415" s="73"/>
    </row>
    <row r="416" spans="2:18">
      <c r="B416" s="65"/>
      <c r="D416" s="73"/>
      <c r="E416" s="73"/>
      <c r="F416" s="73"/>
      <c r="G416" s="73"/>
      <c r="I416" s="73"/>
      <c r="P416" s="73"/>
      <c r="Q416" s="73"/>
      <c r="R416" s="73"/>
    </row>
    <row r="417" spans="2:18">
      <c r="B417" s="65"/>
      <c r="D417" s="73"/>
      <c r="E417" s="73"/>
      <c r="F417" s="73"/>
      <c r="G417" s="73"/>
      <c r="I417" s="73"/>
      <c r="P417" s="73"/>
      <c r="Q417" s="73"/>
      <c r="R417" s="73"/>
    </row>
    <row r="418" spans="2:18">
      <c r="B418" s="65"/>
      <c r="D418" s="73"/>
      <c r="E418" s="73"/>
      <c r="F418" s="73"/>
      <c r="G418" s="73"/>
      <c r="I418" s="73"/>
      <c r="P418" s="73"/>
      <c r="Q418" s="73"/>
      <c r="R418" s="73"/>
    </row>
    <row r="419" spans="2:18">
      <c r="B419" s="65"/>
      <c r="D419" s="73"/>
      <c r="E419" s="73"/>
      <c r="F419" s="73"/>
      <c r="G419" s="73"/>
      <c r="I419" s="73"/>
      <c r="P419" s="73"/>
      <c r="Q419" s="73"/>
      <c r="R419" s="73"/>
    </row>
    <row r="420" spans="2:18">
      <c r="B420" s="65"/>
      <c r="D420" s="73"/>
      <c r="E420" s="73"/>
      <c r="F420" s="73"/>
      <c r="G420" s="73"/>
      <c r="I420" s="73"/>
      <c r="P420" s="73"/>
      <c r="Q420" s="73"/>
      <c r="R420" s="73"/>
    </row>
    <row r="421" spans="2:18">
      <c r="B421" s="65"/>
      <c r="D421" s="73"/>
      <c r="E421" s="73"/>
      <c r="F421" s="73"/>
      <c r="G421" s="73"/>
      <c r="I421" s="73"/>
      <c r="P421" s="73"/>
      <c r="Q421" s="73"/>
      <c r="R421" s="73"/>
    </row>
    <row r="422" spans="2:18">
      <c r="B422" s="65"/>
      <c r="D422" s="73"/>
      <c r="E422" s="73"/>
      <c r="F422" s="73"/>
      <c r="G422" s="73"/>
      <c r="I422" s="73"/>
      <c r="P422" s="73"/>
      <c r="Q422" s="73"/>
      <c r="R422" s="73"/>
    </row>
    <row r="423" spans="2:18">
      <c r="B423" s="65"/>
      <c r="D423" s="73"/>
      <c r="E423" s="73"/>
      <c r="F423" s="73"/>
      <c r="G423" s="73"/>
      <c r="I423" s="73"/>
      <c r="P423" s="73"/>
      <c r="Q423" s="73"/>
      <c r="R423" s="73"/>
    </row>
    <row r="424" spans="2:18">
      <c r="B424" s="65"/>
      <c r="D424" s="73"/>
      <c r="E424" s="73"/>
      <c r="F424" s="73"/>
      <c r="G424" s="73"/>
      <c r="I424" s="73"/>
      <c r="P424" s="73"/>
      <c r="Q424" s="73"/>
      <c r="R424" s="73"/>
    </row>
    <row r="425" spans="2:18">
      <c r="B425" s="65"/>
      <c r="D425" s="73"/>
      <c r="E425" s="73"/>
      <c r="F425" s="73"/>
      <c r="G425" s="73"/>
      <c r="I425" s="73"/>
      <c r="P425" s="73"/>
      <c r="Q425" s="73"/>
      <c r="R425" s="73"/>
    </row>
    <row r="426" spans="2:18">
      <c r="B426" s="65"/>
      <c r="D426" s="73"/>
      <c r="E426" s="73"/>
      <c r="F426" s="73"/>
      <c r="G426" s="73"/>
      <c r="I426" s="73"/>
      <c r="P426" s="73"/>
      <c r="Q426" s="73"/>
      <c r="R426" s="73"/>
    </row>
    <row r="427" spans="2:18">
      <c r="B427" s="65"/>
      <c r="D427" s="73"/>
      <c r="E427" s="73"/>
      <c r="F427" s="73"/>
      <c r="G427" s="73"/>
      <c r="I427" s="73"/>
      <c r="P427" s="73"/>
      <c r="Q427" s="73"/>
      <c r="R427" s="73"/>
    </row>
    <row r="428" spans="2:18">
      <c r="B428" s="65"/>
      <c r="D428" s="73"/>
      <c r="E428" s="73"/>
      <c r="F428" s="73"/>
      <c r="G428" s="73"/>
      <c r="I428" s="73"/>
      <c r="P428" s="73"/>
      <c r="Q428" s="73"/>
      <c r="R428" s="73"/>
    </row>
    <row r="429" spans="2:18">
      <c r="B429" s="65"/>
      <c r="D429" s="73"/>
      <c r="E429" s="73"/>
      <c r="F429" s="73"/>
      <c r="G429" s="73"/>
      <c r="I429" s="73"/>
      <c r="P429" s="73"/>
      <c r="Q429" s="73"/>
      <c r="R429" s="73"/>
    </row>
    <row r="430" spans="2:18">
      <c r="B430" s="65"/>
      <c r="D430" s="73"/>
      <c r="E430" s="73"/>
      <c r="F430" s="73"/>
      <c r="G430" s="73"/>
      <c r="I430" s="73"/>
      <c r="P430" s="73"/>
      <c r="Q430" s="73"/>
      <c r="R430" s="73"/>
    </row>
    <row r="431" spans="2:18">
      <c r="B431" s="65"/>
      <c r="D431" s="73"/>
      <c r="E431" s="73"/>
      <c r="F431" s="73"/>
      <c r="G431" s="73"/>
      <c r="I431" s="73"/>
      <c r="P431" s="73"/>
      <c r="Q431" s="73"/>
      <c r="R431" s="73"/>
    </row>
    <row r="432" spans="2:18">
      <c r="B432" s="65"/>
      <c r="D432" s="73"/>
      <c r="E432" s="73"/>
      <c r="F432" s="73"/>
      <c r="G432" s="73"/>
      <c r="I432" s="73"/>
      <c r="P432" s="73"/>
      <c r="Q432" s="73"/>
      <c r="R432" s="73"/>
    </row>
    <row r="433" spans="2:18">
      <c r="B433" s="65"/>
      <c r="D433" s="73"/>
      <c r="E433" s="73"/>
      <c r="F433" s="73"/>
      <c r="G433" s="73"/>
      <c r="I433" s="73"/>
      <c r="P433" s="73"/>
      <c r="Q433" s="73"/>
      <c r="R433" s="73"/>
    </row>
    <row r="434" spans="2:18">
      <c r="B434" s="65"/>
      <c r="D434" s="73"/>
      <c r="E434" s="73"/>
      <c r="F434" s="73"/>
      <c r="G434" s="73"/>
      <c r="I434" s="73"/>
      <c r="P434" s="73"/>
      <c r="Q434" s="73"/>
      <c r="R434" s="73"/>
    </row>
    <row r="435" spans="2:18">
      <c r="B435" s="65"/>
      <c r="D435" s="73"/>
      <c r="E435" s="73"/>
      <c r="F435" s="73"/>
      <c r="G435" s="73"/>
      <c r="I435" s="73"/>
      <c r="P435" s="73"/>
      <c r="Q435" s="73"/>
      <c r="R435" s="73"/>
    </row>
    <row r="436" spans="2:18">
      <c r="B436" s="65"/>
      <c r="D436" s="73"/>
      <c r="E436" s="73"/>
      <c r="F436" s="73"/>
      <c r="G436" s="73"/>
      <c r="I436" s="73"/>
      <c r="P436" s="73"/>
      <c r="Q436" s="73"/>
      <c r="R436" s="73"/>
    </row>
    <row r="437" spans="2:18">
      <c r="B437" s="65"/>
      <c r="D437" s="73"/>
      <c r="E437" s="73"/>
      <c r="F437" s="73"/>
      <c r="G437" s="73"/>
      <c r="I437" s="73"/>
      <c r="P437" s="73"/>
      <c r="Q437" s="73"/>
      <c r="R437" s="73"/>
    </row>
    <row r="438" spans="2:18">
      <c r="B438" s="65"/>
      <c r="D438" s="73"/>
      <c r="E438" s="73"/>
      <c r="F438" s="73"/>
      <c r="G438" s="73"/>
      <c r="I438" s="73"/>
      <c r="P438" s="73"/>
      <c r="Q438" s="73"/>
      <c r="R438" s="73"/>
    </row>
    <row r="439" spans="2:18">
      <c r="B439" s="65"/>
      <c r="D439" s="73"/>
      <c r="E439" s="73"/>
      <c r="F439" s="73"/>
      <c r="G439" s="73"/>
      <c r="I439" s="73"/>
      <c r="P439" s="73"/>
      <c r="Q439" s="73"/>
      <c r="R439" s="73"/>
    </row>
    <row r="440" spans="2:18">
      <c r="B440" s="65"/>
      <c r="D440" s="73"/>
      <c r="E440" s="73"/>
      <c r="F440" s="73"/>
      <c r="G440" s="73"/>
      <c r="I440" s="73"/>
      <c r="P440" s="73"/>
      <c r="Q440" s="73"/>
      <c r="R440" s="73"/>
    </row>
    <row r="441" spans="2:18">
      <c r="B441" s="65"/>
      <c r="D441" s="73"/>
      <c r="E441" s="73"/>
      <c r="F441" s="73"/>
      <c r="G441" s="73"/>
      <c r="I441" s="73"/>
      <c r="P441" s="73"/>
      <c r="Q441" s="73"/>
      <c r="R441" s="73"/>
    </row>
    <row r="442" spans="2:18">
      <c r="B442" s="65"/>
      <c r="D442" s="73"/>
      <c r="E442" s="73"/>
      <c r="F442" s="73"/>
      <c r="G442" s="73"/>
      <c r="I442" s="73"/>
      <c r="P442" s="73"/>
      <c r="Q442" s="73"/>
      <c r="R442" s="73"/>
    </row>
    <row r="443" spans="2:18">
      <c r="B443" s="65"/>
      <c r="D443" s="73"/>
      <c r="E443" s="73"/>
      <c r="F443" s="73"/>
      <c r="G443" s="73"/>
      <c r="I443" s="73"/>
      <c r="P443" s="73"/>
      <c r="Q443" s="73"/>
      <c r="R443" s="73"/>
    </row>
    <row r="444" spans="2:18">
      <c r="B444" s="65"/>
      <c r="D444" s="73"/>
      <c r="E444" s="73"/>
      <c r="F444" s="73"/>
      <c r="G444" s="73"/>
      <c r="I444" s="73"/>
      <c r="P444" s="73"/>
      <c r="Q444" s="73"/>
      <c r="R444" s="73"/>
    </row>
    <row r="445" spans="2:18">
      <c r="B445" s="65"/>
      <c r="D445" s="73"/>
      <c r="E445" s="73"/>
      <c r="F445" s="73"/>
      <c r="G445" s="73"/>
      <c r="I445" s="73"/>
      <c r="P445" s="73"/>
      <c r="Q445" s="73"/>
      <c r="R445" s="73"/>
    </row>
    <row r="446" spans="2:18">
      <c r="B446" s="65"/>
      <c r="D446" s="73"/>
      <c r="E446" s="73"/>
      <c r="F446" s="73"/>
      <c r="G446" s="73"/>
      <c r="I446" s="73"/>
      <c r="P446" s="73"/>
      <c r="Q446" s="73"/>
      <c r="R446" s="73"/>
    </row>
    <row r="447" spans="2:18">
      <c r="B447" s="65"/>
      <c r="D447" s="73"/>
      <c r="E447" s="73"/>
      <c r="F447" s="73"/>
      <c r="G447" s="73"/>
      <c r="I447" s="73"/>
      <c r="P447" s="73"/>
      <c r="Q447" s="73"/>
      <c r="R447" s="73"/>
    </row>
    <row r="448" spans="2:18">
      <c r="B448" s="65"/>
      <c r="D448" s="73"/>
      <c r="E448" s="73"/>
      <c r="F448" s="73"/>
      <c r="G448" s="73"/>
      <c r="I448" s="73"/>
      <c r="P448" s="73"/>
      <c r="Q448" s="73"/>
      <c r="R448" s="73"/>
    </row>
    <row r="449" spans="2:18">
      <c r="B449" s="65"/>
      <c r="D449" s="73"/>
      <c r="E449" s="73"/>
      <c r="F449" s="73"/>
      <c r="G449" s="73"/>
      <c r="I449" s="73"/>
      <c r="P449" s="73"/>
      <c r="Q449" s="73"/>
      <c r="R449" s="73"/>
    </row>
    <row r="450" spans="2:18">
      <c r="B450" s="65"/>
      <c r="D450" s="73"/>
      <c r="E450" s="73"/>
      <c r="F450" s="73"/>
      <c r="G450" s="73"/>
      <c r="I450" s="73"/>
      <c r="P450" s="73"/>
      <c r="Q450" s="73"/>
      <c r="R450" s="73"/>
    </row>
    <row r="451" spans="2:18">
      <c r="B451" s="65"/>
      <c r="D451" s="73"/>
      <c r="E451" s="73"/>
      <c r="F451" s="73"/>
      <c r="G451" s="73"/>
      <c r="I451" s="73"/>
      <c r="P451" s="73"/>
      <c r="Q451" s="73"/>
      <c r="R451" s="73"/>
    </row>
    <row r="452" spans="2:18">
      <c r="B452" s="65"/>
      <c r="D452" s="73"/>
      <c r="E452" s="73"/>
      <c r="F452" s="73"/>
      <c r="G452" s="73"/>
      <c r="I452" s="73"/>
      <c r="P452" s="73"/>
      <c r="Q452" s="73"/>
      <c r="R452" s="73"/>
    </row>
    <row r="453" spans="2:18">
      <c r="B453" s="65"/>
      <c r="D453" s="73"/>
      <c r="E453" s="73"/>
      <c r="F453" s="73"/>
      <c r="G453" s="73"/>
      <c r="I453" s="73"/>
      <c r="P453" s="73"/>
      <c r="Q453" s="73"/>
      <c r="R453" s="73"/>
    </row>
    <row r="454" spans="2:18">
      <c r="B454" s="65"/>
      <c r="D454" s="73"/>
      <c r="E454" s="73"/>
      <c r="F454" s="73"/>
      <c r="G454" s="73"/>
      <c r="I454" s="73"/>
      <c r="P454" s="73"/>
      <c r="Q454" s="73"/>
      <c r="R454" s="73"/>
    </row>
    <row r="455" spans="2:18">
      <c r="B455" s="65"/>
      <c r="D455" s="73"/>
      <c r="E455" s="73"/>
      <c r="F455" s="73"/>
      <c r="G455" s="73"/>
      <c r="I455" s="73"/>
      <c r="P455" s="73"/>
      <c r="Q455" s="73"/>
      <c r="R455" s="73"/>
    </row>
    <row r="456" spans="2:18">
      <c r="B456" s="65"/>
      <c r="D456" s="73"/>
      <c r="E456" s="73"/>
      <c r="F456" s="73"/>
      <c r="G456" s="73"/>
      <c r="I456" s="73"/>
      <c r="P456" s="73"/>
      <c r="Q456" s="73"/>
      <c r="R456" s="73"/>
    </row>
    <row r="457" spans="2:18">
      <c r="B457" s="65"/>
      <c r="D457" s="73"/>
      <c r="E457" s="73"/>
      <c r="F457" s="73"/>
      <c r="G457" s="73"/>
      <c r="I457" s="73"/>
      <c r="P457" s="73"/>
      <c r="Q457" s="73"/>
      <c r="R457" s="73"/>
    </row>
    <row r="458" spans="2:18">
      <c r="B458" s="65"/>
      <c r="D458" s="73"/>
      <c r="E458" s="73"/>
      <c r="F458" s="73"/>
      <c r="G458" s="73"/>
      <c r="I458" s="73"/>
      <c r="P458" s="73"/>
      <c r="Q458" s="73"/>
      <c r="R458" s="73"/>
    </row>
    <row r="459" spans="2:18">
      <c r="B459" s="65"/>
      <c r="D459" s="73"/>
      <c r="E459" s="73"/>
      <c r="F459" s="73"/>
      <c r="G459" s="73"/>
      <c r="I459" s="73"/>
      <c r="P459" s="73"/>
      <c r="Q459" s="73"/>
      <c r="R459" s="73"/>
    </row>
    <row r="460" spans="2:18">
      <c r="B460" s="65"/>
      <c r="D460" s="73"/>
      <c r="E460" s="73"/>
      <c r="F460" s="73"/>
      <c r="G460" s="73"/>
      <c r="I460" s="73"/>
      <c r="P460" s="73"/>
      <c r="Q460" s="73"/>
      <c r="R460" s="73"/>
    </row>
    <row r="461" spans="2:18">
      <c r="B461" s="65"/>
      <c r="D461" s="73"/>
      <c r="E461" s="73"/>
      <c r="F461" s="73"/>
      <c r="G461" s="73"/>
      <c r="I461" s="73"/>
      <c r="P461" s="73"/>
      <c r="Q461" s="73"/>
      <c r="R461" s="73"/>
    </row>
    <row r="462" spans="2:18">
      <c r="B462" s="65"/>
      <c r="D462" s="73"/>
      <c r="E462" s="73"/>
      <c r="F462" s="73"/>
      <c r="G462" s="73"/>
      <c r="I462" s="73"/>
      <c r="P462" s="73"/>
      <c r="Q462" s="73"/>
      <c r="R462" s="73"/>
    </row>
    <row r="463" spans="2:18">
      <c r="B463" s="65"/>
      <c r="D463" s="73"/>
      <c r="E463" s="73"/>
      <c r="F463" s="73"/>
      <c r="G463" s="73"/>
      <c r="I463" s="73"/>
      <c r="P463" s="73"/>
      <c r="Q463" s="73"/>
      <c r="R463" s="73"/>
    </row>
    <row r="464" spans="2:18">
      <c r="B464" s="65"/>
      <c r="D464" s="73"/>
      <c r="E464" s="73"/>
      <c r="F464" s="73"/>
      <c r="G464" s="73"/>
      <c r="I464" s="73"/>
      <c r="P464" s="73"/>
      <c r="Q464" s="73"/>
      <c r="R464" s="73"/>
    </row>
    <row r="465" spans="2:18">
      <c r="B465" s="65"/>
      <c r="D465" s="73"/>
      <c r="E465" s="73"/>
      <c r="F465" s="73"/>
      <c r="G465" s="73"/>
      <c r="I465" s="73"/>
      <c r="P465" s="73"/>
      <c r="Q465" s="73"/>
      <c r="R465" s="73"/>
    </row>
    <row r="466" spans="2:18">
      <c r="B466" s="65"/>
      <c r="D466" s="73"/>
      <c r="E466" s="73"/>
      <c r="F466" s="73"/>
      <c r="G466" s="73"/>
      <c r="I466" s="73"/>
      <c r="P466" s="73"/>
      <c r="Q466" s="73"/>
      <c r="R466" s="73"/>
    </row>
    <row r="467" spans="2:18">
      <c r="B467" s="65"/>
      <c r="D467" s="73"/>
      <c r="E467" s="73"/>
      <c r="F467" s="73"/>
      <c r="G467" s="73"/>
      <c r="I467" s="73"/>
      <c r="P467" s="73"/>
      <c r="Q467" s="73"/>
      <c r="R467" s="73"/>
    </row>
    <row r="468" spans="2:18">
      <c r="B468" s="65"/>
      <c r="D468" s="73"/>
      <c r="E468" s="73"/>
      <c r="F468" s="73"/>
      <c r="G468" s="73"/>
      <c r="I468" s="73"/>
      <c r="P468" s="73"/>
      <c r="Q468" s="73"/>
      <c r="R468" s="73"/>
    </row>
    <row r="469" spans="2:18">
      <c r="B469" s="65"/>
      <c r="D469" s="73"/>
      <c r="E469" s="73"/>
      <c r="F469" s="73"/>
      <c r="G469" s="73"/>
      <c r="I469" s="73"/>
      <c r="P469" s="73"/>
      <c r="Q469" s="73"/>
      <c r="R469" s="73"/>
    </row>
    <row r="470" spans="2:18">
      <c r="B470" s="65"/>
      <c r="D470" s="73"/>
      <c r="E470" s="73"/>
      <c r="F470" s="73"/>
      <c r="G470" s="73"/>
      <c r="I470" s="73"/>
      <c r="P470" s="73"/>
      <c r="Q470" s="73"/>
      <c r="R470" s="73"/>
    </row>
    <row r="471" spans="2:18">
      <c r="B471" s="65"/>
      <c r="D471" s="73"/>
      <c r="E471" s="73"/>
      <c r="F471" s="73"/>
      <c r="G471" s="73"/>
      <c r="I471" s="73"/>
      <c r="P471" s="73"/>
      <c r="Q471" s="73"/>
      <c r="R471" s="73"/>
    </row>
    <row r="472" spans="2:18">
      <c r="B472" s="65"/>
      <c r="D472" s="73"/>
      <c r="E472" s="73"/>
      <c r="F472" s="73"/>
      <c r="G472" s="73"/>
      <c r="I472" s="73"/>
      <c r="P472" s="73"/>
      <c r="Q472" s="73"/>
      <c r="R472" s="73"/>
    </row>
    <row r="473" spans="2:18">
      <c r="B473" s="65"/>
      <c r="D473" s="73"/>
      <c r="E473" s="73"/>
      <c r="F473" s="73"/>
      <c r="G473" s="73"/>
      <c r="I473" s="73"/>
      <c r="P473" s="73"/>
      <c r="Q473" s="73"/>
      <c r="R473" s="73"/>
    </row>
    <row r="474" spans="2:18">
      <c r="B474" s="65"/>
      <c r="D474" s="73"/>
      <c r="E474" s="73"/>
      <c r="F474" s="73"/>
      <c r="G474" s="73"/>
      <c r="I474" s="73"/>
      <c r="P474" s="73"/>
      <c r="Q474" s="73"/>
      <c r="R474" s="73"/>
    </row>
    <row r="475" spans="2:18">
      <c r="B475" s="65"/>
      <c r="D475" s="73"/>
      <c r="E475" s="73"/>
      <c r="F475" s="73"/>
      <c r="G475" s="73"/>
      <c r="I475" s="73"/>
      <c r="P475" s="73"/>
      <c r="Q475" s="73"/>
      <c r="R475" s="73"/>
    </row>
    <row r="476" spans="2:18">
      <c r="B476" s="65"/>
      <c r="D476" s="73"/>
      <c r="E476" s="73"/>
      <c r="F476" s="73"/>
      <c r="G476" s="73"/>
      <c r="I476" s="73"/>
      <c r="P476" s="73"/>
      <c r="Q476" s="73"/>
      <c r="R476" s="73"/>
    </row>
    <row r="477" spans="2:18">
      <c r="B477" s="65"/>
      <c r="D477" s="73"/>
      <c r="E477" s="73"/>
      <c r="F477" s="73"/>
      <c r="G477" s="73"/>
      <c r="I477" s="73"/>
      <c r="P477" s="73"/>
      <c r="Q477" s="73"/>
      <c r="R477" s="73"/>
    </row>
    <row r="478" spans="2:18">
      <c r="B478" s="65"/>
      <c r="D478" s="73"/>
      <c r="E478" s="73"/>
      <c r="F478" s="73"/>
      <c r="G478" s="73"/>
      <c r="I478" s="73"/>
      <c r="P478" s="73"/>
      <c r="Q478" s="73"/>
      <c r="R478" s="73"/>
    </row>
    <row r="479" spans="2:18">
      <c r="B479" s="65"/>
      <c r="D479" s="73"/>
      <c r="E479" s="73"/>
      <c r="F479" s="73"/>
      <c r="G479" s="73"/>
      <c r="I479" s="73"/>
      <c r="P479" s="73"/>
      <c r="Q479" s="73"/>
      <c r="R479" s="73"/>
    </row>
    <row r="480" spans="2:18">
      <c r="B480" s="65"/>
      <c r="D480" s="73"/>
      <c r="E480" s="73"/>
      <c r="F480" s="73"/>
      <c r="G480" s="73"/>
      <c r="I480" s="73"/>
      <c r="P480" s="73"/>
      <c r="Q480" s="73"/>
      <c r="R480" s="73"/>
    </row>
    <row r="481" spans="2:18">
      <c r="B481" s="65"/>
      <c r="D481" s="73"/>
      <c r="E481" s="73"/>
      <c r="F481" s="73"/>
      <c r="G481" s="73"/>
      <c r="I481" s="73"/>
      <c r="P481" s="73"/>
      <c r="Q481" s="73"/>
      <c r="R481" s="73"/>
    </row>
    <row r="482" spans="2:18">
      <c r="B482" s="65"/>
      <c r="D482" s="73"/>
      <c r="E482" s="73"/>
      <c r="F482" s="73"/>
      <c r="G482" s="73"/>
      <c r="I482" s="73"/>
      <c r="P482" s="73"/>
      <c r="Q482" s="73"/>
      <c r="R482" s="73"/>
    </row>
    <row r="483" spans="2:18">
      <c r="B483" s="65"/>
      <c r="D483" s="73"/>
      <c r="E483" s="73"/>
      <c r="F483" s="73"/>
      <c r="G483" s="73"/>
      <c r="I483" s="73"/>
      <c r="P483" s="73"/>
      <c r="Q483" s="73"/>
      <c r="R483" s="73"/>
    </row>
    <row r="484" spans="2:18">
      <c r="B484" s="65"/>
      <c r="D484" s="73"/>
      <c r="E484" s="73"/>
      <c r="F484" s="73"/>
      <c r="G484" s="73"/>
      <c r="I484" s="73"/>
      <c r="P484" s="73"/>
      <c r="Q484" s="73"/>
      <c r="R484" s="73"/>
    </row>
    <row r="485" spans="2:18">
      <c r="B485" s="65"/>
      <c r="D485" s="73"/>
      <c r="E485" s="73"/>
      <c r="F485" s="73"/>
      <c r="G485" s="73"/>
      <c r="I485" s="73"/>
      <c r="P485" s="73"/>
      <c r="Q485" s="73"/>
      <c r="R485" s="73"/>
    </row>
    <row r="486" spans="2:18">
      <c r="B486" s="65"/>
      <c r="D486" s="73"/>
      <c r="E486" s="73"/>
      <c r="F486" s="73"/>
      <c r="G486" s="73"/>
      <c r="I486" s="73"/>
      <c r="P486" s="73"/>
      <c r="Q486" s="73"/>
      <c r="R486" s="73"/>
    </row>
    <row r="487" spans="2:18">
      <c r="B487" s="65"/>
      <c r="D487" s="73"/>
      <c r="E487" s="73"/>
      <c r="F487" s="73"/>
      <c r="G487" s="73"/>
      <c r="I487" s="73"/>
      <c r="P487" s="73"/>
      <c r="Q487" s="73"/>
      <c r="R487" s="73"/>
    </row>
    <row r="488" spans="2:18">
      <c r="B488" s="65"/>
      <c r="D488" s="73"/>
      <c r="E488" s="73"/>
      <c r="F488" s="73"/>
      <c r="G488" s="73"/>
      <c r="I488" s="73"/>
      <c r="P488" s="73"/>
      <c r="Q488" s="73"/>
      <c r="R488" s="73"/>
    </row>
    <row r="489" spans="2:18">
      <c r="B489" s="65"/>
      <c r="D489" s="73"/>
      <c r="E489" s="73"/>
      <c r="F489" s="73"/>
      <c r="G489" s="73"/>
      <c r="I489" s="73"/>
      <c r="P489" s="73"/>
      <c r="Q489" s="73"/>
      <c r="R489" s="73"/>
    </row>
    <row r="490" spans="2:18">
      <c r="B490" s="65"/>
      <c r="D490" s="73"/>
      <c r="E490" s="73"/>
      <c r="F490" s="73"/>
      <c r="G490" s="73"/>
      <c r="I490" s="73"/>
      <c r="P490" s="73"/>
      <c r="Q490" s="73"/>
      <c r="R490" s="73"/>
    </row>
    <row r="491" spans="2:18">
      <c r="B491" s="65"/>
      <c r="D491" s="73"/>
      <c r="E491" s="73"/>
      <c r="F491" s="73"/>
      <c r="G491" s="73"/>
      <c r="I491" s="73"/>
      <c r="P491" s="73"/>
      <c r="Q491" s="73"/>
      <c r="R491" s="73"/>
    </row>
    <row r="492" spans="2:18">
      <c r="B492" s="65"/>
      <c r="D492" s="73"/>
      <c r="E492" s="73"/>
      <c r="F492" s="73"/>
      <c r="G492" s="73"/>
      <c r="I492" s="73"/>
      <c r="P492" s="73"/>
      <c r="Q492" s="73"/>
      <c r="R492" s="73"/>
    </row>
    <row r="493" spans="2:18">
      <c r="B493" s="65"/>
      <c r="D493" s="73"/>
      <c r="E493" s="73"/>
      <c r="F493" s="73"/>
      <c r="G493" s="73"/>
      <c r="I493" s="73"/>
      <c r="P493" s="73"/>
      <c r="Q493" s="73"/>
      <c r="R493" s="73"/>
    </row>
    <row r="494" spans="2:18">
      <c r="B494" s="65"/>
      <c r="D494" s="73"/>
      <c r="E494" s="73"/>
      <c r="F494" s="73"/>
      <c r="G494" s="73"/>
      <c r="I494" s="73"/>
      <c r="P494" s="73"/>
      <c r="Q494" s="73"/>
      <c r="R494" s="73"/>
    </row>
    <row r="495" spans="2:18">
      <c r="B495" s="65"/>
      <c r="D495" s="73"/>
      <c r="E495" s="73"/>
      <c r="F495" s="73"/>
      <c r="G495" s="73"/>
      <c r="I495" s="73"/>
      <c r="P495" s="73"/>
      <c r="Q495" s="73"/>
      <c r="R495" s="73"/>
    </row>
    <row r="496" spans="2:18">
      <c r="B496" s="65"/>
      <c r="D496" s="73"/>
      <c r="E496" s="73"/>
      <c r="F496" s="73"/>
      <c r="G496" s="73"/>
      <c r="I496" s="73"/>
      <c r="P496" s="73"/>
      <c r="Q496" s="73"/>
      <c r="R496" s="73"/>
    </row>
    <row r="497" spans="2:18">
      <c r="B497" s="65"/>
      <c r="D497" s="73"/>
      <c r="E497" s="73"/>
      <c r="F497" s="73"/>
      <c r="G497" s="73"/>
      <c r="I497" s="73"/>
      <c r="P497" s="73"/>
      <c r="Q497" s="73"/>
      <c r="R497" s="73"/>
    </row>
    <row r="498" spans="2:18">
      <c r="B498" s="65"/>
      <c r="D498" s="73"/>
      <c r="E498" s="73"/>
      <c r="F498" s="73"/>
      <c r="G498" s="73"/>
      <c r="I498" s="73"/>
      <c r="P498" s="73"/>
      <c r="Q498" s="73"/>
      <c r="R498" s="73"/>
    </row>
    <row r="499" spans="2:18">
      <c r="B499" s="65"/>
      <c r="D499" s="73"/>
      <c r="E499" s="73"/>
      <c r="F499" s="73"/>
      <c r="G499" s="73"/>
      <c r="I499" s="73"/>
      <c r="P499" s="73"/>
      <c r="Q499" s="73"/>
      <c r="R499" s="73"/>
    </row>
    <row r="500" spans="2:18">
      <c r="B500" s="65"/>
      <c r="D500" s="73"/>
      <c r="E500" s="73"/>
      <c r="F500" s="73"/>
      <c r="G500" s="73"/>
      <c r="I500" s="73"/>
      <c r="P500" s="73"/>
      <c r="Q500" s="73"/>
      <c r="R500" s="73"/>
    </row>
    <row r="501" spans="2:18">
      <c r="B501" s="65"/>
      <c r="D501" s="73"/>
      <c r="E501" s="73"/>
      <c r="F501" s="73"/>
      <c r="G501" s="73"/>
      <c r="I501" s="73"/>
      <c r="P501" s="73"/>
      <c r="Q501" s="73"/>
      <c r="R501" s="73"/>
    </row>
    <row r="502" spans="2:18">
      <c r="B502" s="65"/>
      <c r="D502" s="73"/>
      <c r="E502" s="73"/>
      <c r="F502" s="73"/>
      <c r="G502" s="73"/>
      <c r="I502" s="73"/>
      <c r="P502" s="73"/>
      <c r="Q502" s="73"/>
      <c r="R502" s="73"/>
    </row>
    <row r="503" spans="2:18">
      <c r="B503" s="65"/>
      <c r="D503" s="73"/>
      <c r="E503" s="73"/>
      <c r="F503" s="73"/>
      <c r="G503" s="73"/>
      <c r="I503" s="73"/>
      <c r="P503" s="73"/>
      <c r="Q503" s="73"/>
      <c r="R503" s="73"/>
    </row>
    <row r="504" spans="2:18">
      <c r="B504" s="65"/>
      <c r="D504" s="73"/>
      <c r="E504" s="73"/>
      <c r="F504" s="73"/>
      <c r="G504" s="73"/>
      <c r="I504" s="73"/>
      <c r="P504" s="73"/>
      <c r="Q504" s="73"/>
      <c r="R504" s="73"/>
    </row>
    <row r="505" spans="2:18">
      <c r="B505" s="65"/>
      <c r="D505" s="73"/>
      <c r="E505" s="73"/>
      <c r="F505" s="73"/>
      <c r="G505" s="73"/>
      <c r="I505" s="73"/>
      <c r="P505" s="73"/>
      <c r="Q505" s="73"/>
      <c r="R505" s="73"/>
    </row>
    <row r="506" spans="2:18">
      <c r="B506" s="65"/>
      <c r="D506" s="73"/>
      <c r="E506" s="73"/>
      <c r="F506" s="73"/>
      <c r="G506" s="73"/>
      <c r="I506" s="73"/>
      <c r="P506" s="73"/>
      <c r="Q506" s="73"/>
      <c r="R506" s="73"/>
    </row>
    <row r="507" spans="2:18">
      <c r="B507" s="65"/>
      <c r="D507" s="73"/>
      <c r="E507" s="73"/>
      <c r="F507" s="73"/>
      <c r="G507" s="73"/>
      <c r="I507" s="73"/>
      <c r="P507" s="73"/>
      <c r="Q507" s="73"/>
      <c r="R507" s="73"/>
    </row>
    <row r="508" spans="2:18">
      <c r="B508" s="65"/>
      <c r="D508" s="73"/>
      <c r="E508" s="73"/>
      <c r="F508" s="73"/>
      <c r="G508" s="73"/>
      <c r="I508" s="73"/>
      <c r="P508" s="73"/>
      <c r="Q508" s="73"/>
      <c r="R508" s="73"/>
    </row>
    <row r="509" spans="2:18">
      <c r="B509" s="65"/>
      <c r="D509" s="73"/>
      <c r="E509" s="73"/>
      <c r="F509" s="73"/>
      <c r="G509" s="73"/>
      <c r="I509" s="73"/>
      <c r="P509" s="73"/>
      <c r="Q509" s="73"/>
      <c r="R509" s="73"/>
    </row>
    <row r="510" spans="2:18">
      <c r="B510" s="65"/>
      <c r="D510" s="73"/>
      <c r="E510" s="73"/>
      <c r="F510" s="73"/>
      <c r="G510" s="73"/>
      <c r="I510" s="73"/>
      <c r="P510" s="73"/>
      <c r="Q510" s="73"/>
      <c r="R510" s="73"/>
    </row>
    <row r="511" spans="2:18">
      <c r="B511" s="65"/>
      <c r="D511" s="73"/>
      <c r="E511" s="73"/>
      <c r="F511" s="73"/>
      <c r="G511" s="73"/>
      <c r="I511" s="73"/>
      <c r="P511" s="73"/>
      <c r="Q511" s="73"/>
      <c r="R511" s="73"/>
    </row>
    <row r="512" spans="2:18">
      <c r="B512" s="65"/>
      <c r="D512" s="73"/>
      <c r="E512" s="73"/>
      <c r="F512" s="73"/>
      <c r="G512" s="73"/>
      <c r="I512" s="73"/>
      <c r="P512" s="73"/>
      <c r="Q512" s="73"/>
      <c r="R512" s="73"/>
    </row>
    <row r="513" spans="2:18">
      <c r="B513" s="65"/>
      <c r="D513" s="73"/>
      <c r="E513" s="73"/>
      <c r="F513" s="73"/>
      <c r="G513" s="73"/>
      <c r="I513" s="73"/>
      <c r="P513" s="73"/>
      <c r="Q513" s="73"/>
      <c r="R513" s="73"/>
    </row>
    <row r="514" spans="2:18">
      <c r="B514" s="65"/>
      <c r="D514" s="73"/>
      <c r="E514" s="73"/>
      <c r="F514" s="73"/>
      <c r="G514" s="73"/>
      <c r="I514" s="73"/>
      <c r="P514" s="73"/>
      <c r="Q514" s="73"/>
      <c r="R514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W371"/>
  <sheetViews>
    <sheetView topLeftCell="A2" workbookViewId="0">
      <selection activeCell="B296" sqref="B296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37176</v>
      </c>
    </row>
    <row r="3" spans="1:23">
      <c r="K3" s="75">
        <f>Summary!B8</f>
        <v>37182</v>
      </c>
      <c r="L3" s="83">
        <f>SUM(L6:L371)</f>
        <v>2</v>
      </c>
      <c r="P3" s="73">
        <v>1000000</v>
      </c>
      <c r="Q3" s="73"/>
      <c r="R3" s="73">
        <v>1000</v>
      </c>
      <c r="S3" s="62"/>
      <c r="T3" s="82">
        <f>SUM(T6:T371)</f>
        <v>2E-3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Transport'!A6,3),'Master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Transport'!A7,3),'Master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Gas Transport'!A8,3),'Master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Gas Transport'!A9,3),'Master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Gas Transport'!A10,3),'Master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Gas Transport'!A11,3),'Master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Gas Transport'!A12,3),'Master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Gas Transport'!A13,3),'Master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Gas Transport'!A14,3),'Master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Gas Transport'!A15,3),'Master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Gas Transport'!A16,3),'Master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Gas Transport'!A17,3),'Master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Gas Transport'!A18,3),'Master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Gas Transport'!A19,3),'Master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Gas Transport'!A20,3),'Master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Gas Transport'!A21,3),'Master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Gas Transport'!A22,3),'Master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Gas Transport'!A23,3),'Master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Gas Transport'!A24,3),'Master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Gas Transport'!A25,3),'Master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Gas Transport'!A26,3),'Master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Gas Transport'!A27,3),'Master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Gas Transport'!A28,3),'Master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Gas Transport'!A29,3),'Master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Gas Transport'!A30,3),'Master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Gas Transport'!A31,3),'Master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Gas Transport'!A32,3),'Master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Gas Transport'!A33,3),'Master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Gas Transport'!A34,3),'Master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Gas Transport'!A35,3),'Master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Gas Transport'!A36,3),'Master Data'!$A$2:$A$8,0),2)</f>
        <v>W</v>
      </c>
      <c r="D36" s="73">
        <v>0</v>
      </c>
      <c r="E36" s="73">
        <v>0</v>
      </c>
      <c r="F36" s="73">
        <v>0</v>
      </c>
      <c r="G36" s="73">
        <v>-256232</v>
      </c>
      <c r="I36" s="73">
        <f t="shared" si="12"/>
        <v>-256232</v>
      </c>
      <c r="J36" s="73">
        <f t="shared" si="13"/>
        <v>-256232</v>
      </c>
      <c r="K36" s="73">
        <f t="shared" si="1"/>
        <v>0</v>
      </c>
      <c r="L36" s="73">
        <f t="shared" si="2"/>
        <v>0</v>
      </c>
      <c r="M36" s="73">
        <f>SUM(J$6:J36)</f>
        <v>-256232</v>
      </c>
      <c r="N36" s="73">
        <f>SUM(J$6:J36)</f>
        <v>-256232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-256.23200000000003</v>
      </c>
      <c r="T36" s="71">
        <f t="shared" si="7"/>
        <v>0</v>
      </c>
      <c r="U36" s="71">
        <f t="shared" si="8"/>
        <v>-256.23200000000003</v>
      </c>
      <c r="V36" s="71">
        <f t="shared" si="9"/>
        <v>-256.23200000000003</v>
      </c>
      <c r="W36" s="71">
        <f t="shared" si="10"/>
        <v>-256.23200000000003</v>
      </c>
    </row>
    <row r="37" spans="1:23" hidden="1">
      <c r="A37" s="63">
        <f t="shared" si="11"/>
        <v>36923</v>
      </c>
      <c r="B37" s="65" t="str">
        <f>INDEX('Master Data'!$A$2:$B$8,MATCH(WEEKDAY('ARG Gas Transport'!A37,3),'Master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-256232</v>
      </c>
      <c r="N37" s="73">
        <f>SUM(J$6:J37)</f>
        <v>-256232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-256.23200000000003</v>
      </c>
      <c r="W37" s="71">
        <f t="shared" si="10"/>
        <v>-256.23200000000003</v>
      </c>
    </row>
    <row r="38" spans="1:23" hidden="1">
      <c r="A38" s="63">
        <f t="shared" si="11"/>
        <v>36924</v>
      </c>
      <c r="B38" s="65" t="str">
        <f>INDEX('Master Data'!$A$2:$B$8,MATCH(WEEKDAY('ARG Gas Transport'!A38,3),'Master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-256232</v>
      </c>
      <c r="N38" s="73">
        <f>SUM(J$6:J38)</f>
        <v>-256232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-256.23200000000003</v>
      </c>
      <c r="W38" s="71">
        <f t="shared" si="10"/>
        <v>-256.23200000000003</v>
      </c>
    </row>
    <row r="39" spans="1:23" hidden="1">
      <c r="A39" s="63">
        <f t="shared" si="11"/>
        <v>36925</v>
      </c>
      <c r="B39" s="65" t="str">
        <f>INDEX('Master Data'!$A$2:$B$8,MATCH(WEEKDAY('ARG Gas Transport'!A39,3),'Master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-256232</v>
      </c>
      <c r="N39" s="73">
        <f>SUM(J$6:J39)</f>
        <v>-256232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-256.23200000000003</v>
      </c>
      <c r="W39" s="71">
        <f t="shared" si="10"/>
        <v>-256.23200000000003</v>
      </c>
    </row>
    <row r="40" spans="1:23" hidden="1">
      <c r="A40" s="63">
        <f t="shared" si="11"/>
        <v>36926</v>
      </c>
      <c r="B40" s="65" t="str">
        <f>INDEX('Master Data'!$A$2:$B$8,MATCH(WEEKDAY('ARG Gas Transport'!A40,3),'Master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-256232</v>
      </c>
      <c r="N40" s="73">
        <f>SUM(J$6:J40)</f>
        <v>-256232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-256.23200000000003</v>
      </c>
      <c r="W40" s="71">
        <f t="shared" si="10"/>
        <v>-256.23200000000003</v>
      </c>
    </row>
    <row r="41" spans="1:23" hidden="1">
      <c r="A41" s="63">
        <f t="shared" si="11"/>
        <v>36927</v>
      </c>
      <c r="B41" s="65" t="str">
        <f>INDEX('Master Data'!$A$2:$B$8,MATCH(WEEKDAY('ARG Gas Transport'!A41,3),'Master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-256232</v>
      </c>
      <c r="N41" s="73">
        <f>SUM(J$6:J41)</f>
        <v>-256232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-256.23200000000003</v>
      </c>
      <c r="W41" s="71">
        <f t="shared" si="10"/>
        <v>-256.23200000000003</v>
      </c>
    </row>
    <row r="42" spans="1:23" hidden="1">
      <c r="A42" s="63">
        <f t="shared" si="11"/>
        <v>36928</v>
      </c>
      <c r="B42" s="65" t="str">
        <f>INDEX('Master Data'!$A$2:$B$8,MATCH(WEEKDAY('ARG Gas Transport'!A42,3),'Master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-256232</v>
      </c>
      <c r="N42" s="73">
        <f>SUM(J$6:J42)</f>
        <v>-256232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-256.23200000000003</v>
      </c>
      <c r="W42" s="71">
        <f t="shared" si="10"/>
        <v>-256.23200000000003</v>
      </c>
    </row>
    <row r="43" spans="1:23" hidden="1">
      <c r="A43" s="63">
        <f t="shared" si="11"/>
        <v>36929</v>
      </c>
      <c r="B43" s="65" t="str">
        <f>INDEX('Master Data'!$A$2:$B$8,MATCH(WEEKDAY('ARG Gas Transport'!A43,3),'Master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-256232</v>
      </c>
      <c r="N43" s="73">
        <f>SUM(J$6:J43)</f>
        <v>-256232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-256.23200000000003</v>
      </c>
      <c r="W43" s="71">
        <f t="shared" si="10"/>
        <v>-256.23200000000003</v>
      </c>
    </row>
    <row r="44" spans="1:23" hidden="1">
      <c r="A44" s="63">
        <f t="shared" si="11"/>
        <v>36930</v>
      </c>
      <c r="B44" s="65" t="str">
        <f>INDEX('Master Data'!$A$2:$B$8,MATCH(WEEKDAY('ARG Gas Transport'!A44,3),'Master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-256232</v>
      </c>
      <c r="N44" s="73">
        <f>SUM(J$6:J44)</f>
        <v>-256232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-256.23200000000003</v>
      </c>
      <c r="W44" s="71">
        <f t="shared" si="10"/>
        <v>-256.23200000000003</v>
      </c>
    </row>
    <row r="45" spans="1:23" hidden="1">
      <c r="A45" s="63">
        <f t="shared" si="11"/>
        <v>36931</v>
      </c>
      <c r="B45" s="65" t="str">
        <f>INDEX('Master Data'!$A$2:$B$8,MATCH(WEEKDAY('ARG Gas Transport'!A45,3),'Master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-256232</v>
      </c>
      <c r="N45" s="73">
        <f>SUM(J$6:J45)</f>
        <v>-256232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-256.23200000000003</v>
      </c>
      <c r="W45" s="71">
        <f t="shared" si="10"/>
        <v>-256.23200000000003</v>
      </c>
    </row>
    <row r="46" spans="1:23" hidden="1">
      <c r="A46" s="63">
        <f t="shared" si="11"/>
        <v>36932</v>
      </c>
      <c r="B46" s="65" t="str">
        <f>INDEX('Master Data'!$A$2:$B$8,MATCH(WEEKDAY('ARG Gas Transport'!A46,3),'Master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-256232</v>
      </c>
      <c r="N46" s="73">
        <f>SUM(J$6:J46)</f>
        <v>-256232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-256.23200000000003</v>
      </c>
      <c r="W46" s="71">
        <f t="shared" si="10"/>
        <v>-256.23200000000003</v>
      </c>
    </row>
    <row r="47" spans="1:23" hidden="1">
      <c r="A47" s="63">
        <f t="shared" si="11"/>
        <v>36933</v>
      </c>
      <c r="B47" s="65" t="str">
        <f>INDEX('Master Data'!$A$2:$B$8,MATCH(WEEKDAY('ARG Gas Transport'!A47,3),'Master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-256232</v>
      </c>
      <c r="N47" s="73">
        <f>SUM(J$6:J47)</f>
        <v>-256232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-256.23200000000003</v>
      </c>
      <c r="W47" s="71">
        <f t="shared" si="10"/>
        <v>-256.23200000000003</v>
      </c>
    </row>
    <row r="48" spans="1:23" hidden="1">
      <c r="A48" s="63">
        <f t="shared" si="11"/>
        <v>36934</v>
      </c>
      <c r="B48" s="65" t="str">
        <f>INDEX('Master Data'!$A$2:$B$8,MATCH(WEEKDAY('ARG Gas Transport'!A48,3),'Master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-256232</v>
      </c>
      <c r="N48" s="73">
        <f>SUM(J$6:J48)</f>
        <v>-256232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-256.23200000000003</v>
      </c>
      <c r="W48" s="71">
        <f t="shared" si="10"/>
        <v>-256.23200000000003</v>
      </c>
    </row>
    <row r="49" spans="1:23" hidden="1">
      <c r="A49" s="63">
        <f t="shared" si="11"/>
        <v>36935</v>
      </c>
      <c r="B49" s="65" t="str">
        <f>INDEX('Master Data'!$A$2:$B$8,MATCH(WEEKDAY('ARG Gas Transport'!A49,3),'Master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-256232</v>
      </c>
      <c r="N49" s="73">
        <f>SUM(J$6:J49)</f>
        <v>-256232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-256.23200000000003</v>
      </c>
      <c r="W49" s="71">
        <f t="shared" si="10"/>
        <v>-256.23200000000003</v>
      </c>
    </row>
    <row r="50" spans="1:23" hidden="1">
      <c r="A50" s="63">
        <f t="shared" si="11"/>
        <v>36936</v>
      </c>
      <c r="B50" s="65" t="str">
        <f>INDEX('Master Data'!$A$2:$B$8,MATCH(WEEKDAY('ARG Gas Transport'!A50,3),'Master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-256232</v>
      </c>
      <c r="N50" s="73">
        <f>SUM(J$6:J50)</f>
        <v>-256232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-256.23200000000003</v>
      </c>
      <c r="W50" s="71">
        <f t="shared" si="10"/>
        <v>-256.23200000000003</v>
      </c>
    </row>
    <row r="51" spans="1:23" hidden="1">
      <c r="A51" s="63">
        <f t="shared" si="11"/>
        <v>36937</v>
      </c>
      <c r="B51" s="65" t="str">
        <f>INDEX('Master Data'!$A$2:$B$8,MATCH(WEEKDAY('ARG Gas Transport'!A51,3),'Master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-256232</v>
      </c>
      <c r="N51" s="73">
        <f>SUM(J$6:J51)</f>
        <v>-256232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-256.23200000000003</v>
      </c>
      <c r="W51" s="71">
        <f t="shared" si="10"/>
        <v>-256.23200000000003</v>
      </c>
    </row>
    <row r="52" spans="1:23" hidden="1">
      <c r="A52" s="63">
        <f t="shared" si="11"/>
        <v>36938</v>
      </c>
      <c r="B52" s="65" t="str">
        <f>INDEX('Master Data'!$A$2:$B$8,MATCH(WEEKDAY('ARG Gas Transport'!A52,3),'Master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-256232</v>
      </c>
      <c r="N52" s="73">
        <f>SUM(J$6:J52)</f>
        <v>-256232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-256.23200000000003</v>
      </c>
      <c r="W52" s="71">
        <f t="shared" si="10"/>
        <v>-256.23200000000003</v>
      </c>
    </row>
    <row r="53" spans="1:23" hidden="1">
      <c r="A53" s="63">
        <f t="shared" si="11"/>
        <v>36939</v>
      </c>
      <c r="B53" s="65" t="str">
        <f>INDEX('Master Data'!$A$2:$B$8,MATCH(WEEKDAY('ARG Gas Transport'!A53,3),'Master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-256232</v>
      </c>
      <c r="N53" s="73">
        <f>SUM(J$6:J53)</f>
        <v>-256232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-256.23200000000003</v>
      </c>
      <c r="W53" s="71">
        <f t="shared" si="10"/>
        <v>-256.23200000000003</v>
      </c>
    </row>
    <row r="54" spans="1:23" hidden="1">
      <c r="A54" s="63">
        <f t="shared" si="11"/>
        <v>36940</v>
      </c>
      <c r="B54" s="65" t="str">
        <f>INDEX('Master Data'!$A$2:$B$8,MATCH(WEEKDAY('ARG Gas Transport'!A54,3),'Master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-256232</v>
      </c>
      <c r="N54" s="73">
        <f>SUM(J$6:J54)</f>
        <v>-256232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-256.23200000000003</v>
      </c>
      <c r="W54" s="71">
        <f t="shared" si="10"/>
        <v>-256.23200000000003</v>
      </c>
    </row>
    <row r="55" spans="1:23" hidden="1">
      <c r="A55" s="63">
        <f t="shared" si="11"/>
        <v>36941</v>
      </c>
      <c r="B55" s="65" t="str">
        <f>INDEX('Master Data'!$A$2:$B$8,MATCH(WEEKDAY('ARG Gas Transport'!A55,3),'Master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-256232</v>
      </c>
      <c r="N55" s="73">
        <f>SUM(J$6:J55)</f>
        <v>-256232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-256.23200000000003</v>
      </c>
      <c r="W55" s="71">
        <f t="shared" si="10"/>
        <v>-256.23200000000003</v>
      </c>
    </row>
    <row r="56" spans="1:23" hidden="1">
      <c r="A56" s="63">
        <f t="shared" si="11"/>
        <v>36942</v>
      </c>
      <c r="B56" s="65" t="str">
        <f>INDEX('Master Data'!$A$2:$B$8,MATCH(WEEKDAY('ARG Gas Transport'!A56,3),'Master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-256232</v>
      </c>
      <c r="N56" s="73">
        <f>SUM(J$6:J56)</f>
        <v>-256232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-256.23200000000003</v>
      </c>
      <c r="W56" s="71">
        <f t="shared" si="10"/>
        <v>-256.23200000000003</v>
      </c>
    </row>
    <row r="57" spans="1:23" hidden="1">
      <c r="A57" s="63">
        <f t="shared" si="11"/>
        <v>36943</v>
      </c>
      <c r="B57" s="65" t="str">
        <f>INDEX('Master Data'!$A$2:$B$8,MATCH(WEEKDAY('ARG Gas Transport'!A57,3),'Master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-256232</v>
      </c>
      <c r="N57" s="73">
        <f>SUM(J$6:J57)</f>
        <v>-256232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-256.23200000000003</v>
      </c>
      <c r="W57" s="71">
        <f t="shared" si="10"/>
        <v>-256.23200000000003</v>
      </c>
    </row>
    <row r="58" spans="1:23" hidden="1">
      <c r="A58" s="63">
        <f t="shared" si="11"/>
        <v>36944</v>
      </c>
      <c r="B58" s="65" t="str">
        <f>INDEX('Master Data'!$A$2:$B$8,MATCH(WEEKDAY('ARG Gas Transport'!A58,3),'Master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-256232</v>
      </c>
      <c r="N58" s="73">
        <f>SUM(J$6:J58)</f>
        <v>-256232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-256.23200000000003</v>
      </c>
      <c r="W58" s="71">
        <f t="shared" si="10"/>
        <v>-256.23200000000003</v>
      </c>
    </row>
    <row r="59" spans="1:23" hidden="1">
      <c r="A59" s="63">
        <f t="shared" si="11"/>
        <v>36945</v>
      </c>
      <c r="B59" s="65" t="str">
        <f>INDEX('Master Data'!$A$2:$B$8,MATCH(WEEKDAY('ARG Gas Transport'!A59,3),'Master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-256232</v>
      </c>
      <c r="N59" s="73">
        <f>SUM(J$6:J59)</f>
        <v>-256232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-256.23200000000003</v>
      </c>
      <c r="W59" s="71">
        <f t="shared" si="10"/>
        <v>-256.23200000000003</v>
      </c>
    </row>
    <row r="60" spans="1:23" hidden="1">
      <c r="A60" s="63">
        <f t="shared" si="11"/>
        <v>36946</v>
      </c>
      <c r="B60" s="65" t="str">
        <f>INDEX('Master Data'!$A$2:$B$8,MATCH(WEEKDAY('ARG Gas Transport'!A60,3),'Master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-256232</v>
      </c>
      <c r="N60" s="73">
        <f>SUM(J$6:J60)</f>
        <v>-256232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-256.23200000000003</v>
      </c>
      <c r="W60" s="71">
        <f t="shared" si="10"/>
        <v>-256.23200000000003</v>
      </c>
    </row>
    <row r="61" spans="1:23" hidden="1">
      <c r="A61" s="63">
        <f t="shared" si="11"/>
        <v>36947</v>
      </c>
      <c r="B61" s="65" t="str">
        <f>INDEX('Master Data'!$A$2:$B$8,MATCH(WEEKDAY('ARG Gas Transport'!A61,3),'Master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-256232</v>
      </c>
      <c r="N61" s="73">
        <f>SUM(J$6:J61)</f>
        <v>-256232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-256.23200000000003</v>
      </c>
      <c r="W61" s="71">
        <f t="shared" si="10"/>
        <v>-256.23200000000003</v>
      </c>
    </row>
    <row r="62" spans="1:23" hidden="1">
      <c r="A62" s="63">
        <f t="shared" si="11"/>
        <v>36948</v>
      </c>
      <c r="B62" s="65" t="str">
        <f>INDEX('Master Data'!$A$2:$B$8,MATCH(WEEKDAY('ARG Gas Transport'!A62,3),'Master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-256232</v>
      </c>
      <c r="N62" s="73">
        <f>SUM(J$6:J62)</f>
        <v>-256232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-256.23200000000003</v>
      </c>
      <c r="W62" s="71">
        <f t="shared" si="10"/>
        <v>-256.23200000000003</v>
      </c>
    </row>
    <row r="63" spans="1:23" hidden="1">
      <c r="A63" s="63">
        <f t="shared" si="11"/>
        <v>36949</v>
      </c>
      <c r="B63" s="65" t="str">
        <f>INDEX('Master Data'!$A$2:$B$8,MATCH(WEEKDAY('ARG Gas Transport'!A63,3),'Master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-256232</v>
      </c>
      <c r="N63" s="73">
        <f>SUM(J$6:J63)</f>
        <v>-256232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-256.23200000000003</v>
      </c>
      <c r="W63" s="71">
        <f t="shared" si="10"/>
        <v>-256.23200000000003</v>
      </c>
    </row>
    <row r="64" spans="1:23">
      <c r="A64" s="63">
        <f t="shared" si="11"/>
        <v>36950</v>
      </c>
      <c r="B64" s="65" t="str">
        <f>INDEX('Master Data'!$A$2:$B$8,MATCH(WEEKDAY('ARG Gas Transport'!A64,3),'Master Data'!$A$2:$A$8,0),2)</f>
        <v>W</v>
      </c>
      <c r="D64" s="73">
        <v>0</v>
      </c>
      <c r="E64" s="73">
        <v>0</v>
      </c>
      <c r="F64" s="73">
        <v>0</v>
      </c>
      <c r="G64" s="73">
        <v>-256232</v>
      </c>
      <c r="I64" s="73">
        <f t="shared" si="14"/>
        <v>-256232</v>
      </c>
      <c r="J64" s="73">
        <f t="shared" si="13"/>
        <v>-256232</v>
      </c>
      <c r="K64" s="73">
        <f t="shared" si="1"/>
        <v>0</v>
      </c>
      <c r="L64" s="73">
        <f t="shared" si="2"/>
        <v>0</v>
      </c>
      <c r="M64" s="73">
        <f>SUM(J$6:J64)</f>
        <v>-512464</v>
      </c>
      <c r="N64" s="73">
        <f>SUM(J$6:J64)</f>
        <v>-512464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-256.23200000000003</v>
      </c>
      <c r="T64" s="71">
        <f t="shared" si="7"/>
        <v>0</v>
      </c>
      <c r="U64" s="71">
        <f t="shared" si="8"/>
        <v>-256.23200000000003</v>
      </c>
      <c r="V64" s="71">
        <f t="shared" si="9"/>
        <v>-512.46400000000006</v>
      </c>
      <c r="W64" s="71">
        <f t="shared" si="10"/>
        <v>-512.46400000000006</v>
      </c>
    </row>
    <row r="65" spans="1:23" hidden="1">
      <c r="A65" s="63">
        <f t="shared" si="11"/>
        <v>36951</v>
      </c>
      <c r="B65" s="65" t="str">
        <f>INDEX('Master Data'!$A$2:$B$8,MATCH(WEEKDAY('ARG Gas Transport'!A65,3),'Master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-512464</v>
      </c>
      <c r="N65" s="73">
        <f>SUM(J$6:J65)</f>
        <v>-512464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-512.46400000000006</v>
      </c>
      <c r="W65" s="71">
        <f t="shared" si="10"/>
        <v>-512.46400000000006</v>
      </c>
    </row>
    <row r="66" spans="1:23" hidden="1">
      <c r="A66" s="63">
        <f t="shared" si="11"/>
        <v>36952</v>
      </c>
      <c r="B66" s="65" t="str">
        <f>INDEX('Master Data'!$A$2:$B$8,MATCH(WEEKDAY('ARG Gas Transport'!A66,3),'Master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-512464</v>
      </c>
      <c r="N66" s="73">
        <f>SUM(J$6:J66)</f>
        <v>-512464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-512.46400000000006</v>
      </c>
      <c r="W66" s="71">
        <f t="shared" si="10"/>
        <v>-512.46400000000006</v>
      </c>
    </row>
    <row r="67" spans="1:23" hidden="1">
      <c r="A67" s="63">
        <f t="shared" si="11"/>
        <v>36953</v>
      </c>
      <c r="B67" s="65" t="str">
        <f>INDEX('Master Data'!$A$2:$B$8,MATCH(WEEKDAY('ARG Gas Transport'!A67,3),'Master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-512464</v>
      </c>
      <c r="N67" s="73">
        <f>SUM(J$6:J67)</f>
        <v>-512464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-512.46400000000006</v>
      </c>
      <c r="W67" s="71">
        <f t="shared" si="10"/>
        <v>-512.46400000000006</v>
      </c>
    </row>
    <row r="68" spans="1:23" hidden="1">
      <c r="A68" s="63">
        <f t="shared" si="11"/>
        <v>36954</v>
      </c>
      <c r="B68" s="65" t="str">
        <f>INDEX('Master Data'!$A$2:$B$8,MATCH(WEEKDAY('ARG Gas Transport'!A68,3),'Master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-512464</v>
      </c>
      <c r="N68" s="73">
        <f>SUM(J$6:J68)</f>
        <v>-512464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-512.46400000000006</v>
      </c>
      <c r="W68" s="71">
        <f t="shared" si="10"/>
        <v>-512.46400000000006</v>
      </c>
    </row>
    <row r="69" spans="1:23" hidden="1">
      <c r="A69" s="63">
        <f t="shared" si="11"/>
        <v>36955</v>
      </c>
      <c r="B69" s="65" t="str">
        <f>INDEX('Master Data'!$A$2:$B$8,MATCH(WEEKDAY('ARG Gas Transport'!A69,3),'Master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-512464</v>
      </c>
      <c r="N69" s="73">
        <f>SUM(J$6:J69)</f>
        <v>-512464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-512.46400000000006</v>
      </c>
      <c r="W69" s="71">
        <f t="shared" si="10"/>
        <v>-512.46400000000006</v>
      </c>
    </row>
    <row r="70" spans="1:23" hidden="1">
      <c r="A70" s="63">
        <f t="shared" si="11"/>
        <v>36956</v>
      </c>
      <c r="B70" s="65" t="str">
        <f>INDEX('Master Data'!$A$2:$B$8,MATCH(WEEKDAY('ARG Gas Transport'!A70,3),'Master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-512464</v>
      </c>
      <c r="N70" s="73">
        <f>SUM(J$6:J70)</f>
        <v>-512464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-512.46400000000006</v>
      </c>
      <c r="W70" s="71">
        <f t="shared" ref="W70:W133" si="24">N70/$R$3</f>
        <v>-512.46400000000006</v>
      </c>
    </row>
    <row r="71" spans="1:23" hidden="1">
      <c r="A71" s="63">
        <f t="shared" ref="A71:A134" si="25">A70+1</f>
        <v>36957</v>
      </c>
      <c r="B71" s="65" t="str">
        <f>INDEX('Master Data'!$A$2:$B$8,MATCH(WEEKDAY('ARG Gas Transport'!A71,3),'Master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-512464</v>
      </c>
      <c r="N71" s="73">
        <f>SUM(J$6:J71)</f>
        <v>-512464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-512.46400000000006</v>
      </c>
      <c r="W71" s="71">
        <f t="shared" si="24"/>
        <v>-512.46400000000006</v>
      </c>
    </row>
    <row r="72" spans="1:23" hidden="1">
      <c r="A72" s="63">
        <f t="shared" si="25"/>
        <v>36958</v>
      </c>
      <c r="B72" s="65" t="str">
        <f>INDEX('Master Data'!$A$2:$B$8,MATCH(WEEKDAY('ARG Gas Transport'!A72,3),'Master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-512464</v>
      </c>
      <c r="N72" s="73">
        <f>SUM(J$6:J72)</f>
        <v>-512464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-512.46400000000006</v>
      </c>
      <c r="W72" s="71">
        <f t="shared" si="24"/>
        <v>-512.46400000000006</v>
      </c>
    </row>
    <row r="73" spans="1:23" hidden="1">
      <c r="A73" s="63">
        <f t="shared" si="25"/>
        <v>36959</v>
      </c>
      <c r="B73" s="65" t="str">
        <f>INDEX('Master Data'!$A$2:$B$8,MATCH(WEEKDAY('ARG Gas Transport'!A73,3),'Master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-512464</v>
      </c>
      <c r="N73" s="73">
        <f>SUM(J$6:J73)</f>
        <v>-512464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-512.46400000000006</v>
      </c>
      <c r="W73" s="71">
        <f t="shared" si="24"/>
        <v>-512.46400000000006</v>
      </c>
    </row>
    <row r="74" spans="1:23" hidden="1">
      <c r="A74" s="63">
        <f t="shared" si="25"/>
        <v>36960</v>
      </c>
      <c r="B74" s="65" t="str">
        <f>INDEX('Master Data'!$A$2:$B$8,MATCH(WEEKDAY('ARG Gas Transport'!A74,3),'Master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-512464</v>
      </c>
      <c r="N74" s="73">
        <f>SUM(J$6:J74)</f>
        <v>-512464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-512.46400000000006</v>
      </c>
      <c r="W74" s="71">
        <f t="shared" si="24"/>
        <v>-512.46400000000006</v>
      </c>
    </row>
    <row r="75" spans="1:23" hidden="1">
      <c r="A75" s="63">
        <f t="shared" si="25"/>
        <v>36961</v>
      </c>
      <c r="B75" s="65" t="str">
        <f>INDEX('Master Data'!$A$2:$B$8,MATCH(WEEKDAY('ARG Gas Transport'!A75,3),'Master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-512464</v>
      </c>
      <c r="N75" s="73">
        <f>SUM(J$6:J75)</f>
        <v>-512464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-512.46400000000006</v>
      </c>
      <c r="W75" s="71">
        <f t="shared" si="24"/>
        <v>-512.46400000000006</v>
      </c>
    </row>
    <row r="76" spans="1:23" hidden="1">
      <c r="A76" s="63">
        <f t="shared" si="25"/>
        <v>36962</v>
      </c>
      <c r="B76" s="65" t="str">
        <f>INDEX('Master Data'!$A$2:$B$8,MATCH(WEEKDAY('ARG Gas Transport'!A76,3),'Master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-512464</v>
      </c>
      <c r="N76" s="73">
        <f>SUM(J$6:J76)</f>
        <v>-512464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-512.46400000000006</v>
      </c>
      <c r="W76" s="71">
        <f t="shared" si="24"/>
        <v>-512.46400000000006</v>
      </c>
    </row>
    <row r="77" spans="1:23" hidden="1">
      <c r="A77" s="63">
        <f t="shared" si="25"/>
        <v>36963</v>
      </c>
      <c r="B77" s="65" t="str">
        <f>INDEX('Master Data'!$A$2:$B$8,MATCH(WEEKDAY('ARG Gas Transport'!A77,3),'Master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-512464</v>
      </c>
      <c r="N77" s="73">
        <f>SUM(J$6:J77)</f>
        <v>-512464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-512.46400000000006</v>
      </c>
      <c r="W77" s="71">
        <f t="shared" si="24"/>
        <v>-512.46400000000006</v>
      </c>
    </row>
    <row r="78" spans="1:23" hidden="1">
      <c r="A78" s="63">
        <f t="shared" si="25"/>
        <v>36964</v>
      </c>
      <c r="B78" s="65" t="str">
        <f>INDEX('Master Data'!$A$2:$B$8,MATCH(WEEKDAY('ARG Gas Transport'!A78,3),'Master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-512464</v>
      </c>
      <c r="N78" s="73">
        <f>SUM(J$6:J78)</f>
        <v>-512464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-512.46400000000006</v>
      </c>
      <c r="W78" s="71">
        <f t="shared" si="24"/>
        <v>-512.46400000000006</v>
      </c>
    </row>
    <row r="79" spans="1:23" hidden="1">
      <c r="A79" s="63">
        <f t="shared" si="25"/>
        <v>36965</v>
      </c>
      <c r="B79" s="65" t="str">
        <f>INDEX('Master Data'!$A$2:$B$8,MATCH(WEEKDAY('ARG Gas Transport'!A79,3),'Master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-512464</v>
      </c>
      <c r="N79" s="73">
        <f>SUM(J$6:J79)</f>
        <v>-512464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-512.46400000000006</v>
      </c>
      <c r="W79" s="71">
        <f t="shared" si="24"/>
        <v>-512.46400000000006</v>
      </c>
    </row>
    <row r="80" spans="1:23" hidden="1">
      <c r="A80" s="63">
        <f t="shared" si="25"/>
        <v>36966</v>
      </c>
      <c r="B80" s="65" t="str">
        <f>INDEX('Master Data'!$A$2:$B$8,MATCH(WEEKDAY('ARG Gas Transport'!A80,3),'Master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-512464</v>
      </c>
      <c r="N80" s="73">
        <f>SUM(J$6:J80)</f>
        <v>-512464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-512.46400000000006</v>
      </c>
      <c r="W80" s="71">
        <f t="shared" si="24"/>
        <v>-512.46400000000006</v>
      </c>
    </row>
    <row r="81" spans="1:23" hidden="1">
      <c r="A81" s="63">
        <f t="shared" si="25"/>
        <v>36967</v>
      </c>
      <c r="B81" s="65" t="str">
        <f>INDEX('Master Data'!$A$2:$B$8,MATCH(WEEKDAY('ARG Gas Transport'!A81,3),'Master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-512464</v>
      </c>
      <c r="N81" s="73">
        <f>SUM(J$6:J81)</f>
        <v>-512464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-512.46400000000006</v>
      </c>
      <c r="W81" s="71">
        <f t="shared" si="24"/>
        <v>-512.46400000000006</v>
      </c>
    </row>
    <row r="82" spans="1:23" hidden="1">
      <c r="A82" s="63">
        <f t="shared" si="25"/>
        <v>36968</v>
      </c>
      <c r="B82" s="65" t="str">
        <f>INDEX('Master Data'!$A$2:$B$8,MATCH(WEEKDAY('ARG Gas Transport'!A82,3),'Master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-512464</v>
      </c>
      <c r="N82" s="73">
        <f>SUM(J$6:J82)</f>
        <v>-512464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-512.46400000000006</v>
      </c>
      <c r="W82" s="71">
        <f t="shared" si="24"/>
        <v>-512.46400000000006</v>
      </c>
    </row>
    <row r="83" spans="1:23" hidden="1">
      <c r="A83" s="63">
        <f t="shared" si="25"/>
        <v>36969</v>
      </c>
      <c r="B83" s="65" t="str">
        <f>INDEX('Master Data'!$A$2:$B$8,MATCH(WEEKDAY('ARG Gas Transport'!A83,3),'Master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-512464</v>
      </c>
      <c r="N83" s="73">
        <f>SUM(J$6:J83)</f>
        <v>-512464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-512.46400000000006</v>
      </c>
      <c r="W83" s="71">
        <f t="shared" si="24"/>
        <v>-512.46400000000006</v>
      </c>
    </row>
    <row r="84" spans="1:23" hidden="1">
      <c r="A84" s="63">
        <f t="shared" si="25"/>
        <v>36970</v>
      </c>
      <c r="B84" s="65" t="str">
        <f>INDEX('Master Data'!$A$2:$B$8,MATCH(WEEKDAY('ARG Gas Transport'!A84,3),'Master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-512464</v>
      </c>
      <c r="N84" s="73">
        <f>SUM(J$6:J84)</f>
        <v>-512464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-512.46400000000006</v>
      </c>
      <c r="W84" s="71">
        <f t="shared" si="24"/>
        <v>-512.46400000000006</v>
      </c>
    </row>
    <row r="85" spans="1:23" hidden="1">
      <c r="A85" s="63">
        <f t="shared" si="25"/>
        <v>36971</v>
      </c>
      <c r="B85" s="65" t="str">
        <f>INDEX('Master Data'!$A$2:$B$8,MATCH(WEEKDAY('ARG Gas Transport'!A85,3),'Master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-512464</v>
      </c>
      <c r="N85" s="73">
        <f>SUM(J$6:J85)</f>
        <v>-512464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-512.46400000000006</v>
      </c>
      <c r="W85" s="71">
        <f t="shared" si="24"/>
        <v>-512.46400000000006</v>
      </c>
    </row>
    <row r="86" spans="1:23" hidden="1">
      <c r="A86" s="63">
        <f t="shared" si="25"/>
        <v>36972</v>
      </c>
      <c r="B86" s="65" t="str">
        <f>INDEX('Master Data'!$A$2:$B$8,MATCH(WEEKDAY('ARG Gas Transport'!A86,3),'Master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-512464</v>
      </c>
      <c r="N86" s="73">
        <f>SUM(J$6:J86)</f>
        <v>-512464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-512.46400000000006</v>
      </c>
      <c r="W86" s="71">
        <f t="shared" si="24"/>
        <v>-512.46400000000006</v>
      </c>
    </row>
    <row r="87" spans="1:23" hidden="1">
      <c r="A87" s="63">
        <f t="shared" si="25"/>
        <v>36973</v>
      </c>
      <c r="B87" s="65" t="str">
        <f>INDEX('Master Data'!$A$2:$B$8,MATCH(WEEKDAY('ARG Gas Transport'!A87,3),'Master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-512464</v>
      </c>
      <c r="N87" s="73">
        <f>SUM(J$6:J87)</f>
        <v>-512464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-512.46400000000006</v>
      </c>
      <c r="W87" s="71">
        <f t="shared" si="24"/>
        <v>-512.46400000000006</v>
      </c>
    </row>
    <row r="88" spans="1:23" hidden="1">
      <c r="A88" s="63">
        <f t="shared" si="25"/>
        <v>36974</v>
      </c>
      <c r="B88" s="65" t="str">
        <f>INDEX('Master Data'!$A$2:$B$8,MATCH(WEEKDAY('ARG Gas Transport'!A88,3),'Master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-512464</v>
      </c>
      <c r="N88" s="73">
        <f>SUM(J$6:J88)</f>
        <v>-512464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-512.46400000000006</v>
      </c>
      <c r="W88" s="71">
        <f t="shared" si="24"/>
        <v>-512.46400000000006</v>
      </c>
    </row>
    <row r="89" spans="1:23" hidden="1">
      <c r="A89" s="63">
        <f t="shared" si="25"/>
        <v>36975</v>
      </c>
      <c r="B89" s="65" t="str">
        <f>INDEX('Master Data'!$A$2:$B$8,MATCH(WEEKDAY('ARG Gas Transport'!A89,3),'Master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-512464</v>
      </c>
      <c r="N89" s="73">
        <f>SUM(J$6:J89)</f>
        <v>-512464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-512.46400000000006</v>
      </c>
      <c r="W89" s="71">
        <f t="shared" si="24"/>
        <v>-512.46400000000006</v>
      </c>
    </row>
    <row r="90" spans="1:23" hidden="1">
      <c r="A90" s="63">
        <f t="shared" si="25"/>
        <v>36976</v>
      </c>
      <c r="B90" s="65" t="str">
        <f>INDEX('Master Data'!$A$2:$B$8,MATCH(WEEKDAY('ARG Gas Transport'!A90,3),'Master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-512464</v>
      </c>
      <c r="N90" s="73">
        <f>SUM(J$6:J90)</f>
        <v>-512464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-512.46400000000006</v>
      </c>
      <c r="W90" s="71">
        <f t="shared" si="24"/>
        <v>-512.46400000000006</v>
      </c>
    </row>
    <row r="91" spans="1:23" hidden="1">
      <c r="A91" s="63">
        <f t="shared" si="25"/>
        <v>36977</v>
      </c>
      <c r="B91" s="65" t="str">
        <f>INDEX('Master Data'!$A$2:$B$8,MATCH(WEEKDAY('ARG Gas Transport'!A91,3),'Master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-512464</v>
      </c>
      <c r="N91" s="73">
        <f>SUM(J$6:J91)</f>
        <v>-512464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-512.46400000000006</v>
      </c>
      <c r="W91" s="71">
        <f t="shared" si="24"/>
        <v>-512.46400000000006</v>
      </c>
    </row>
    <row r="92" spans="1:23" hidden="1">
      <c r="A92" s="63">
        <f t="shared" si="25"/>
        <v>36978</v>
      </c>
      <c r="B92" s="65" t="str">
        <f>INDEX('Master Data'!$A$2:$B$8,MATCH(WEEKDAY('ARG Gas Transport'!A92,3),'Master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-512464</v>
      </c>
      <c r="N92" s="73">
        <f>SUM(J$6:J92)</f>
        <v>-512464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-512.46400000000006</v>
      </c>
      <c r="W92" s="71">
        <f t="shared" si="24"/>
        <v>-512.46400000000006</v>
      </c>
    </row>
    <row r="93" spans="1:23" hidden="1">
      <c r="A93" s="63">
        <f t="shared" si="25"/>
        <v>36979</v>
      </c>
      <c r="B93" s="65" t="str">
        <f>INDEX('Master Data'!$A$2:$B$8,MATCH(WEEKDAY('ARG Gas Transport'!A93,3),'Master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-512464</v>
      </c>
      <c r="N93" s="73">
        <f>SUM(J$6:J93)</f>
        <v>-512464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-512.46400000000006</v>
      </c>
      <c r="W93" s="71">
        <f t="shared" si="24"/>
        <v>-512.46400000000006</v>
      </c>
    </row>
    <row r="94" spans="1:23">
      <c r="A94" s="63">
        <f t="shared" si="25"/>
        <v>36980</v>
      </c>
      <c r="B94" s="65" t="str">
        <f>INDEX('Master Data'!$A$2:$B$8,MATCH(WEEKDAY('ARG Gas Transport'!A94,3),'Master Data'!$A$2:$A$8,0),2)</f>
        <v>F</v>
      </c>
      <c r="D94" s="73">
        <v>0</v>
      </c>
      <c r="E94" s="73">
        <v>0</v>
      </c>
      <c r="F94" s="73">
        <v>0</v>
      </c>
      <c r="G94" s="73">
        <v>-256232</v>
      </c>
      <c r="I94" s="73">
        <f t="shared" si="14"/>
        <v>-256232</v>
      </c>
      <c r="J94" s="73">
        <f t="shared" si="26"/>
        <v>-256232</v>
      </c>
      <c r="K94" s="73">
        <f t="shared" si="15"/>
        <v>0</v>
      </c>
      <c r="L94" s="73">
        <f t="shared" si="16"/>
        <v>0</v>
      </c>
      <c r="M94" s="73">
        <f>SUM(J$6:J94)</f>
        <v>-768696</v>
      </c>
      <c r="N94" s="73">
        <f>SUM(J$6:J94)</f>
        <v>-768696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-256.23200000000003</v>
      </c>
      <c r="T94" s="71">
        <f t="shared" si="21"/>
        <v>0</v>
      </c>
      <c r="U94" s="71">
        <f t="shared" si="22"/>
        <v>-256.23200000000003</v>
      </c>
      <c r="V94" s="71">
        <f t="shared" si="23"/>
        <v>-768.69600000000003</v>
      </c>
      <c r="W94" s="71">
        <f t="shared" si="24"/>
        <v>-768.69600000000003</v>
      </c>
    </row>
    <row r="95" spans="1:23" hidden="1">
      <c r="A95" s="63">
        <f t="shared" si="25"/>
        <v>36981</v>
      </c>
      <c r="B95" s="65" t="str">
        <f>INDEX('Master Data'!$A$2:$B$8,MATCH(WEEKDAY('ARG Gas Transport'!A95,3),'Master Data'!$A$2:$A$8,0),2)</f>
        <v>Sa</v>
      </c>
      <c r="D95" s="73">
        <v>0</v>
      </c>
      <c r="E95" s="73">
        <v>0</v>
      </c>
      <c r="F95" s="73">
        <v>0</v>
      </c>
      <c r="G95" s="62">
        <v>0</v>
      </c>
      <c r="I95" s="73">
        <f t="shared" si="14"/>
        <v>-256232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-768696</v>
      </c>
      <c r="N95" s="73">
        <f>SUM(J$6:J95)</f>
        <v>-768696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-256.23200000000003</v>
      </c>
      <c r="V95" s="71">
        <f t="shared" si="23"/>
        <v>-768.69600000000003</v>
      </c>
      <c r="W95" s="71">
        <f t="shared" si="24"/>
        <v>-768.69600000000003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Transport'!A96,3),'Master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-768696</v>
      </c>
      <c r="N96" s="73">
        <f>SUM(J$6:J96)</f>
        <v>-768696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-768.69600000000003</v>
      </c>
      <c r="W96" s="71">
        <f t="shared" si="24"/>
        <v>-768.69600000000003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Transport'!A97,3),'Master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-768696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-768.69600000000003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Transport'!A98,3),'Master Data'!$A$2:$A$8,0),2)</f>
        <v>T</v>
      </c>
      <c r="D98" s="73">
        <v>0</v>
      </c>
      <c r="E98" s="73">
        <v>0</v>
      </c>
      <c r="F98" s="73">
        <v>0</v>
      </c>
      <c r="G98" s="73">
        <v>-716070</v>
      </c>
      <c r="I98" s="73">
        <f t="shared" si="14"/>
        <v>-716070</v>
      </c>
      <c r="J98" s="73">
        <f t="shared" si="26"/>
        <v>-716070</v>
      </c>
      <c r="K98" s="73">
        <f t="shared" si="15"/>
        <v>0</v>
      </c>
      <c r="L98" s="73">
        <f t="shared" si="16"/>
        <v>0</v>
      </c>
      <c r="M98" s="73">
        <f>SUM(J$97:J98)</f>
        <v>-716070</v>
      </c>
      <c r="N98" s="73">
        <f>SUM(J$6:J98)</f>
        <v>-1484766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-716.07</v>
      </c>
      <c r="T98" s="71">
        <f t="shared" si="21"/>
        <v>0</v>
      </c>
      <c r="U98" s="71">
        <f t="shared" si="22"/>
        <v>-716.07</v>
      </c>
      <c r="V98" s="71">
        <f t="shared" si="23"/>
        <v>-716.07</v>
      </c>
      <c r="W98" s="71">
        <f t="shared" si="24"/>
        <v>-1484.7660000000001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Transport'!A99,3),'Master Data'!$A$2:$A$8,0),2)</f>
        <v>W</v>
      </c>
      <c r="D99" s="73">
        <v>0</v>
      </c>
      <c r="E99" s="73">
        <v>0</v>
      </c>
      <c r="F99" s="73">
        <v>0</v>
      </c>
      <c r="G99" s="73">
        <v>-716070</v>
      </c>
      <c r="I99" s="73">
        <f t="shared" si="14"/>
        <v>-716070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-716070</v>
      </c>
      <c r="N99" s="73">
        <f>SUM(J$6:J99)</f>
        <v>-1484766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-716.07</v>
      </c>
      <c r="V99" s="71">
        <f t="shared" si="23"/>
        <v>-716.07</v>
      </c>
      <c r="W99" s="71">
        <f t="shared" si="24"/>
        <v>-1484.7660000000001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Transport'!A100,3),'Master Data'!$A$2:$A$8,0),2)</f>
        <v>Th</v>
      </c>
      <c r="D100" s="73">
        <v>0</v>
      </c>
      <c r="E100" s="73">
        <v>0</v>
      </c>
      <c r="F100" s="73">
        <v>0</v>
      </c>
      <c r="G100" s="73">
        <v>-716069</v>
      </c>
      <c r="I100" s="73">
        <f t="shared" si="14"/>
        <v>-716069</v>
      </c>
      <c r="J100" s="73">
        <f t="shared" si="26"/>
        <v>1</v>
      </c>
      <c r="K100" s="73">
        <f t="shared" si="15"/>
        <v>0</v>
      </c>
      <c r="L100" s="73">
        <f t="shared" si="16"/>
        <v>0</v>
      </c>
      <c r="M100" s="73">
        <f>SUM(J$97:J100)</f>
        <v>-716069</v>
      </c>
      <c r="N100" s="73">
        <f>SUM(J$6:J100)</f>
        <v>-1484765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1E-3</v>
      </c>
      <c r="T100" s="71">
        <f t="shared" si="21"/>
        <v>0</v>
      </c>
      <c r="U100" s="71">
        <f t="shared" si="22"/>
        <v>-716.06899999999996</v>
      </c>
      <c r="V100" s="71">
        <f t="shared" si="23"/>
        <v>-716.06899999999996</v>
      </c>
      <c r="W100" s="71">
        <f t="shared" si="24"/>
        <v>-1484.7650000000001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Transport'!A101,3),'Master Data'!$A$2:$A$8,0),2)</f>
        <v>F</v>
      </c>
      <c r="D101" s="73">
        <v>0</v>
      </c>
      <c r="E101" s="73">
        <v>0</v>
      </c>
      <c r="F101" s="73">
        <v>0</v>
      </c>
      <c r="G101" s="73">
        <v>-716065</v>
      </c>
      <c r="I101" s="73">
        <f t="shared" ref="I101:I164" si="27">IF(MONTH($A101)=MONTH($A100),IF(G101=0,I100,G101),G101)</f>
        <v>-716065</v>
      </c>
      <c r="J101" s="73">
        <f t="shared" si="26"/>
        <v>4</v>
      </c>
      <c r="K101" s="73">
        <f t="shared" si="15"/>
        <v>0</v>
      </c>
      <c r="L101" s="73">
        <f t="shared" si="16"/>
        <v>0</v>
      </c>
      <c r="M101" s="73">
        <f>SUM(J$97:J101)</f>
        <v>-716065</v>
      </c>
      <c r="N101" s="73">
        <f>SUM(J$6:J101)</f>
        <v>-1484761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4.0000000000000001E-3</v>
      </c>
      <c r="T101" s="71">
        <f t="shared" si="21"/>
        <v>0</v>
      </c>
      <c r="U101" s="71">
        <f t="shared" si="22"/>
        <v>-716.06500000000005</v>
      </c>
      <c r="V101" s="71">
        <f t="shared" si="23"/>
        <v>-716.06500000000005</v>
      </c>
      <c r="W101" s="71">
        <f t="shared" si="24"/>
        <v>-1484.761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Transport'!A102,3),'Master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-716065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-716065</v>
      </c>
      <c r="N102" s="73">
        <f>SUM(J$6:J102)</f>
        <v>-1484761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-716.06500000000005</v>
      </c>
      <c r="V102" s="71">
        <f t="shared" si="23"/>
        <v>-716.06500000000005</v>
      </c>
      <c r="W102" s="71">
        <f t="shared" si="24"/>
        <v>-1484.761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Transport'!A103,3),'Master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-716065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-716065</v>
      </c>
      <c r="N103" s="73">
        <f>SUM(J$6:J103)</f>
        <v>-1484761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-716.06500000000005</v>
      </c>
      <c r="V103" s="71">
        <f t="shared" si="23"/>
        <v>-716.06500000000005</v>
      </c>
      <c r="W103" s="71">
        <f t="shared" si="24"/>
        <v>-1484.761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Transport'!A104,3),'Master Data'!$A$2:$A$8,0),2)</f>
        <v>M</v>
      </c>
      <c r="D104" s="73">
        <v>0</v>
      </c>
      <c r="E104" s="73">
        <v>0</v>
      </c>
      <c r="F104" s="73">
        <v>0</v>
      </c>
      <c r="G104" s="73">
        <v>-716068</v>
      </c>
      <c r="I104" s="73">
        <f t="shared" si="27"/>
        <v>-716068</v>
      </c>
      <c r="J104" s="73">
        <f t="shared" si="26"/>
        <v>-3</v>
      </c>
      <c r="K104" s="73">
        <f t="shared" si="15"/>
        <v>0</v>
      </c>
      <c r="L104" s="73">
        <f t="shared" si="16"/>
        <v>0</v>
      </c>
      <c r="M104" s="73">
        <f>SUM(J$97:J104)</f>
        <v>-716068</v>
      </c>
      <c r="N104" s="73">
        <f>SUM(J$6:J104)</f>
        <v>-1484764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-3.0000000000000001E-3</v>
      </c>
      <c r="T104" s="71">
        <f t="shared" si="21"/>
        <v>0</v>
      </c>
      <c r="U104" s="71">
        <f t="shared" si="22"/>
        <v>-716.06799999999998</v>
      </c>
      <c r="V104" s="71">
        <f t="shared" si="23"/>
        <v>-716.06799999999998</v>
      </c>
      <c r="W104" s="71">
        <f t="shared" si="24"/>
        <v>-1484.7639999999999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Transport'!A105,3),'Master Data'!$A$2:$A$8,0),2)</f>
        <v>T</v>
      </c>
      <c r="D105" s="73">
        <v>0</v>
      </c>
      <c r="E105" s="73">
        <v>0</v>
      </c>
      <c r="F105" s="73">
        <v>0</v>
      </c>
      <c r="G105" s="73">
        <v>-716072</v>
      </c>
      <c r="I105" s="73">
        <f t="shared" si="27"/>
        <v>-716072</v>
      </c>
      <c r="J105" s="73">
        <f t="shared" si="26"/>
        <v>-4</v>
      </c>
      <c r="K105" s="73">
        <f t="shared" si="15"/>
        <v>0</v>
      </c>
      <c r="L105" s="73">
        <f t="shared" si="16"/>
        <v>0</v>
      </c>
      <c r="M105" s="73">
        <f>SUM(J$97:J105)</f>
        <v>-716072</v>
      </c>
      <c r="N105" s="73">
        <f>SUM(J$6:J105)</f>
        <v>-1484768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-4.0000000000000001E-3</v>
      </c>
      <c r="T105" s="71">
        <f t="shared" si="21"/>
        <v>0</v>
      </c>
      <c r="U105" s="71">
        <f t="shared" si="22"/>
        <v>-716.072</v>
      </c>
      <c r="V105" s="71">
        <f t="shared" si="23"/>
        <v>-716.072</v>
      </c>
      <c r="W105" s="71">
        <f t="shared" si="24"/>
        <v>-1484.768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Transport'!A106,3),'Master Data'!$A$2:$A$8,0),2)</f>
        <v>W</v>
      </c>
      <c r="D106" s="73">
        <v>0</v>
      </c>
      <c r="E106" s="73">
        <v>0</v>
      </c>
      <c r="F106" s="73">
        <v>0</v>
      </c>
      <c r="G106" s="73">
        <v>-716071</v>
      </c>
      <c r="I106" s="73">
        <f t="shared" si="27"/>
        <v>-716071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-716071</v>
      </c>
      <c r="N106" s="73">
        <f>SUM(J$6:J106)</f>
        <v>-1484767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1E-3</v>
      </c>
      <c r="T106" s="71">
        <f t="shared" si="21"/>
        <v>0</v>
      </c>
      <c r="U106" s="71">
        <f t="shared" si="22"/>
        <v>-716.07100000000003</v>
      </c>
      <c r="V106" s="71">
        <f t="shared" si="23"/>
        <v>-716.07100000000003</v>
      </c>
      <c r="W106" s="71">
        <f t="shared" si="24"/>
        <v>-1484.7670000000001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Transport'!A107,3),'Master Data'!$A$2:$A$8,0),2)</f>
        <v>Th</v>
      </c>
      <c r="D107" s="73">
        <v>0</v>
      </c>
      <c r="E107" s="73">
        <v>0</v>
      </c>
      <c r="F107" s="73">
        <v>0</v>
      </c>
      <c r="G107" s="73">
        <v>-716072</v>
      </c>
      <c r="I107" s="73">
        <f t="shared" si="27"/>
        <v>-716072</v>
      </c>
      <c r="J107" s="73">
        <f t="shared" si="26"/>
        <v>-1</v>
      </c>
      <c r="K107" s="73">
        <f t="shared" si="15"/>
        <v>0</v>
      </c>
      <c r="L107" s="73">
        <f t="shared" si="16"/>
        <v>0</v>
      </c>
      <c r="M107" s="73">
        <f>SUM(J$97:J107)</f>
        <v>-716072</v>
      </c>
      <c r="N107" s="73">
        <f>SUM(J$6:J107)</f>
        <v>-1484768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-1E-3</v>
      </c>
      <c r="T107" s="71">
        <f t="shared" si="21"/>
        <v>0</v>
      </c>
      <c r="U107" s="71">
        <f t="shared" si="22"/>
        <v>-716.072</v>
      </c>
      <c r="V107" s="71">
        <f t="shared" si="23"/>
        <v>-716.072</v>
      </c>
      <c r="W107" s="71">
        <f t="shared" si="24"/>
        <v>-1484.768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Transport'!A108,3),'Master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-716072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-716072</v>
      </c>
      <c r="N108" s="73">
        <f>SUM(J$6:J108)</f>
        <v>-1484768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-716.072</v>
      </c>
      <c r="V108" s="71">
        <f t="shared" si="23"/>
        <v>-716.072</v>
      </c>
      <c r="W108" s="71">
        <f t="shared" si="24"/>
        <v>-1484.768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Transport'!A109,3),'Master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-716072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-716072</v>
      </c>
      <c r="N109" s="73">
        <f>SUM(J$6:J109)</f>
        <v>-1484768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-716.072</v>
      </c>
      <c r="V109" s="71">
        <f t="shared" si="23"/>
        <v>-716.072</v>
      </c>
      <c r="W109" s="71">
        <f t="shared" si="24"/>
        <v>-1484.768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Transport'!A110,3),'Master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-716072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-716072</v>
      </c>
      <c r="N110" s="73">
        <f>SUM(J$6:J110)</f>
        <v>-1484768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-716.072</v>
      </c>
      <c r="V110" s="71">
        <f t="shared" si="23"/>
        <v>-716.072</v>
      </c>
      <c r="W110" s="71">
        <f t="shared" si="24"/>
        <v>-1484.768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Transport'!A111,3),'Master Data'!$A$2:$A$8,0),2)</f>
        <v>M</v>
      </c>
      <c r="D111" s="73">
        <v>0</v>
      </c>
      <c r="E111" s="73">
        <v>0</v>
      </c>
      <c r="F111" s="73">
        <v>0</v>
      </c>
      <c r="G111" s="73">
        <v>-716079</v>
      </c>
      <c r="I111" s="73">
        <f t="shared" si="27"/>
        <v>-716079</v>
      </c>
      <c r="J111" s="73">
        <f t="shared" si="26"/>
        <v>-7</v>
      </c>
      <c r="K111" s="73">
        <f t="shared" si="15"/>
        <v>0</v>
      </c>
      <c r="L111" s="73">
        <f t="shared" si="16"/>
        <v>0</v>
      </c>
      <c r="M111" s="73">
        <f>SUM(J$97:J111)</f>
        <v>-716079</v>
      </c>
      <c r="N111" s="73">
        <f>SUM(J$6:J111)</f>
        <v>-1484775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-7.0000000000000001E-3</v>
      </c>
      <c r="T111" s="71">
        <f t="shared" si="21"/>
        <v>0</v>
      </c>
      <c r="U111" s="71">
        <f t="shared" si="22"/>
        <v>-716.07899999999995</v>
      </c>
      <c r="V111" s="71">
        <f t="shared" si="23"/>
        <v>-716.07899999999995</v>
      </c>
      <c r="W111" s="71">
        <f t="shared" si="24"/>
        <v>-1484.7750000000001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Transport'!A112,3),'Master Data'!$A$2:$A$8,0),2)</f>
        <v>T</v>
      </c>
      <c r="D112" s="73">
        <v>0</v>
      </c>
      <c r="E112" s="73">
        <v>0</v>
      </c>
      <c r="F112" s="73">
        <v>0</v>
      </c>
      <c r="G112" s="73">
        <v>-716078</v>
      </c>
      <c r="I112" s="73">
        <f t="shared" si="27"/>
        <v>-716078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-716078</v>
      </c>
      <c r="N112" s="73">
        <f>SUM(J$6:J112)</f>
        <v>-1484774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1E-3</v>
      </c>
      <c r="T112" s="71">
        <f t="shared" si="21"/>
        <v>0</v>
      </c>
      <c r="U112" s="71">
        <f t="shared" si="22"/>
        <v>-716.07799999999997</v>
      </c>
      <c r="V112" s="71">
        <f t="shared" si="23"/>
        <v>-716.07799999999997</v>
      </c>
      <c r="W112" s="71">
        <f t="shared" si="24"/>
        <v>-1484.7739999999999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Transport'!A113,3),'Master Data'!$A$2:$A$8,0),2)</f>
        <v>W</v>
      </c>
      <c r="D113" s="73">
        <v>0</v>
      </c>
      <c r="E113" s="73">
        <v>0</v>
      </c>
      <c r="F113" s="73">
        <v>0</v>
      </c>
      <c r="G113" s="73">
        <v>-716074</v>
      </c>
      <c r="I113" s="73">
        <f t="shared" si="27"/>
        <v>-716074</v>
      </c>
      <c r="J113" s="73">
        <f t="shared" si="26"/>
        <v>4</v>
      </c>
      <c r="K113" s="73">
        <f t="shared" si="15"/>
        <v>0</v>
      </c>
      <c r="L113" s="73">
        <f t="shared" si="16"/>
        <v>0</v>
      </c>
      <c r="M113" s="73">
        <f>SUM(J$97:J113)</f>
        <v>-716074</v>
      </c>
      <c r="N113" s="73">
        <f>SUM(J$6:J113)</f>
        <v>-1484770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4.0000000000000001E-3</v>
      </c>
      <c r="T113" s="71">
        <f t="shared" si="21"/>
        <v>0</v>
      </c>
      <c r="U113" s="71">
        <f t="shared" si="22"/>
        <v>-716.07399999999996</v>
      </c>
      <c r="V113" s="71">
        <f t="shared" si="23"/>
        <v>-716.07399999999996</v>
      </c>
      <c r="W113" s="71">
        <f t="shared" si="24"/>
        <v>-1484.77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Transport'!A114,3),'Master Data'!$A$2:$A$8,0),2)</f>
        <v>Th</v>
      </c>
      <c r="D114" s="73">
        <v>0</v>
      </c>
      <c r="E114" s="73">
        <v>0</v>
      </c>
      <c r="F114" s="73">
        <v>0</v>
      </c>
      <c r="G114" s="73">
        <v>-716074</v>
      </c>
      <c r="I114" s="73">
        <f t="shared" si="27"/>
        <v>-716074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-716074</v>
      </c>
      <c r="N114" s="73">
        <f>SUM(J$6:J114)</f>
        <v>-1484770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-716.07399999999996</v>
      </c>
      <c r="V114" s="71">
        <f t="shared" si="23"/>
        <v>-716.07399999999996</v>
      </c>
      <c r="W114" s="71">
        <f t="shared" si="24"/>
        <v>-1484.77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Transport'!A115,3),'Master Data'!$A$2:$A$8,0),2)</f>
        <v>F</v>
      </c>
      <c r="D115" s="73">
        <v>0</v>
      </c>
      <c r="E115" s="73">
        <v>0</v>
      </c>
      <c r="F115" s="73">
        <v>0</v>
      </c>
      <c r="G115" s="73">
        <v>-716073</v>
      </c>
      <c r="I115" s="73">
        <f t="shared" si="27"/>
        <v>-716073</v>
      </c>
      <c r="J115" s="73">
        <f t="shared" si="26"/>
        <v>1</v>
      </c>
      <c r="K115" s="73">
        <f t="shared" si="15"/>
        <v>0</v>
      </c>
      <c r="L115" s="73">
        <f t="shared" si="16"/>
        <v>0</v>
      </c>
      <c r="M115" s="73">
        <f>SUM(J$97:J115)</f>
        <v>-716073</v>
      </c>
      <c r="N115" s="73">
        <f>SUM(J$6:J115)</f>
        <v>-1484769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1E-3</v>
      </c>
      <c r="T115" s="71">
        <f t="shared" si="21"/>
        <v>0</v>
      </c>
      <c r="U115" s="71">
        <f t="shared" si="22"/>
        <v>-716.07299999999998</v>
      </c>
      <c r="V115" s="71">
        <f t="shared" si="23"/>
        <v>-716.07299999999998</v>
      </c>
      <c r="W115" s="71">
        <f t="shared" si="24"/>
        <v>-1484.769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Transport'!A116,3),'Master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-716073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-716073</v>
      </c>
      <c r="N116" s="73">
        <f>SUM(J$6:J116)</f>
        <v>-1484769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-716.07299999999998</v>
      </c>
      <c r="V116" s="71">
        <f t="shared" si="23"/>
        <v>-716.07299999999998</v>
      </c>
      <c r="W116" s="71">
        <f t="shared" si="24"/>
        <v>-1484.769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Transport'!A117,3),'Master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-716073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-716073</v>
      </c>
      <c r="N117" s="73">
        <f>SUM(J$6:J117)</f>
        <v>-1484769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-716.07299999999998</v>
      </c>
      <c r="V117" s="71">
        <f t="shared" si="23"/>
        <v>-716.07299999999998</v>
      </c>
      <c r="W117" s="71">
        <f t="shared" si="24"/>
        <v>-1484.769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Transport'!A118,3),'Master Data'!$A$2:$A$8,0),2)</f>
        <v>M</v>
      </c>
      <c r="D118" s="73">
        <v>0</v>
      </c>
      <c r="E118" s="73">
        <v>0</v>
      </c>
      <c r="F118" s="73">
        <v>0</v>
      </c>
      <c r="G118" s="73">
        <v>-703216</v>
      </c>
      <c r="I118" s="73">
        <f t="shared" si="27"/>
        <v>-703216</v>
      </c>
      <c r="J118" s="73">
        <f t="shared" si="26"/>
        <v>12857</v>
      </c>
      <c r="K118" s="73">
        <f t="shared" si="15"/>
        <v>0</v>
      </c>
      <c r="L118" s="73">
        <f t="shared" si="16"/>
        <v>0</v>
      </c>
      <c r="M118" s="73">
        <f>SUM(J$97:J118)</f>
        <v>-703216</v>
      </c>
      <c r="N118" s="73">
        <f>SUM(J$6:J118)</f>
        <v>-1471912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12.856999999999999</v>
      </c>
      <c r="T118" s="71">
        <f t="shared" si="21"/>
        <v>0</v>
      </c>
      <c r="U118" s="71">
        <f t="shared" si="22"/>
        <v>-703.21600000000001</v>
      </c>
      <c r="V118" s="71">
        <f t="shared" si="23"/>
        <v>-703.21600000000001</v>
      </c>
      <c r="W118" s="71">
        <f t="shared" si="24"/>
        <v>-1471.912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Transport'!A119,3),'Master Data'!$A$2:$A$8,0),2)</f>
        <v>T</v>
      </c>
      <c r="D119" s="73">
        <v>0</v>
      </c>
      <c r="E119" s="73">
        <v>0</v>
      </c>
      <c r="F119" s="73">
        <v>0</v>
      </c>
      <c r="G119" s="73">
        <v>-703219</v>
      </c>
      <c r="I119" s="73">
        <f t="shared" si="27"/>
        <v>-703219</v>
      </c>
      <c r="J119" s="73">
        <f t="shared" si="26"/>
        <v>-3</v>
      </c>
      <c r="K119" s="73">
        <f t="shared" si="15"/>
        <v>0</v>
      </c>
      <c r="L119" s="73">
        <f t="shared" si="16"/>
        <v>0</v>
      </c>
      <c r="M119" s="73">
        <f>SUM(J$97:J119)</f>
        <v>-703219</v>
      </c>
      <c r="N119" s="73">
        <f>SUM(J$6:J119)</f>
        <v>-1471915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-3.0000000000000001E-3</v>
      </c>
      <c r="T119" s="71">
        <f t="shared" si="21"/>
        <v>0</v>
      </c>
      <c r="U119" s="71">
        <f t="shared" si="22"/>
        <v>-703.21900000000005</v>
      </c>
      <c r="V119" s="71">
        <f t="shared" si="23"/>
        <v>-703.21900000000005</v>
      </c>
      <c r="W119" s="71">
        <f t="shared" si="24"/>
        <v>-1471.915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Transport'!A120,3),'Master Data'!$A$2:$A$8,0),2)</f>
        <v>W</v>
      </c>
      <c r="D120" s="73">
        <v>0</v>
      </c>
      <c r="E120" s="73">
        <v>0</v>
      </c>
      <c r="F120" s="73">
        <v>0</v>
      </c>
      <c r="G120" s="73">
        <v>-703221</v>
      </c>
      <c r="I120" s="73">
        <f t="shared" si="27"/>
        <v>-703221</v>
      </c>
      <c r="J120" s="73">
        <f t="shared" si="26"/>
        <v>-2</v>
      </c>
      <c r="K120" s="73">
        <f t="shared" si="15"/>
        <v>0</v>
      </c>
      <c r="L120" s="73">
        <f t="shared" si="16"/>
        <v>0</v>
      </c>
      <c r="M120" s="73">
        <f>SUM(J$97:J120)</f>
        <v>-703221</v>
      </c>
      <c r="N120" s="73">
        <f>SUM(J$6:J120)</f>
        <v>-1471917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-2E-3</v>
      </c>
      <c r="T120" s="71">
        <f t="shared" si="21"/>
        <v>0</v>
      </c>
      <c r="U120" s="71">
        <f t="shared" si="22"/>
        <v>-703.221</v>
      </c>
      <c r="V120" s="71">
        <f t="shared" si="23"/>
        <v>-703.221</v>
      </c>
      <c r="W120" s="71">
        <f t="shared" si="24"/>
        <v>-1471.9169999999999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Transport'!A121,3),'Master Data'!$A$2:$A$8,0),2)</f>
        <v>Th</v>
      </c>
      <c r="D121" s="73">
        <v>0</v>
      </c>
      <c r="E121" s="73">
        <v>0</v>
      </c>
      <c r="F121" s="73">
        <v>0</v>
      </c>
      <c r="G121" s="73">
        <v>-703221</v>
      </c>
      <c r="I121" s="73">
        <f t="shared" si="27"/>
        <v>-703221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-703221</v>
      </c>
      <c r="N121" s="73">
        <f>SUM(J$6:J121)</f>
        <v>-1471917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-703.221</v>
      </c>
      <c r="V121" s="71">
        <f t="shared" si="23"/>
        <v>-703.221</v>
      </c>
      <c r="W121" s="71">
        <f t="shared" si="24"/>
        <v>-1471.9169999999999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Transport'!A122,3),'Master Data'!$A$2:$A$8,0),2)</f>
        <v>F</v>
      </c>
      <c r="D122" s="73">
        <v>0</v>
      </c>
      <c r="E122" s="73">
        <v>0</v>
      </c>
      <c r="F122" s="73">
        <v>0</v>
      </c>
      <c r="G122" s="73">
        <v>-703222</v>
      </c>
      <c r="I122" s="73">
        <f t="shared" si="27"/>
        <v>-703222</v>
      </c>
      <c r="J122" s="73">
        <f t="shared" si="26"/>
        <v>-1</v>
      </c>
      <c r="K122" s="73">
        <f t="shared" si="15"/>
        <v>0</v>
      </c>
      <c r="L122" s="73">
        <f t="shared" si="16"/>
        <v>0</v>
      </c>
      <c r="M122" s="73">
        <f>SUM(J$97:J122)</f>
        <v>-703222</v>
      </c>
      <c r="N122" s="73">
        <f>SUM(J$6:J122)</f>
        <v>-1471918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-1E-3</v>
      </c>
      <c r="T122" s="71">
        <f t="shared" si="21"/>
        <v>0</v>
      </c>
      <c r="U122" s="71">
        <f t="shared" si="22"/>
        <v>-703.22199999999998</v>
      </c>
      <c r="V122" s="71">
        <f t="shared" si="23"/>
        <v>-703.22199999999998</v>
      </c>
      <c r="W122" s="71">
        <f t="shared" si="24"/>
        <v>-1471.9179999999999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Transport'!A123,3),'Master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-703222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-703222</v>
      </c>
      <c r="N123" s="73">
        <f>SUM(J$6:J123)</f>
        <v>-1471918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-703.22199999999998</v>
      </c>
      <c r="V123" s="71">
        <f t="shared" si="23"/>
        <v>-703.22199999999998</v>
      </c>
      <c r="W123" s="71">
        <f t="shared" si="24"/>
        <v>-1471.9179999999999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Transport'!A124,3),'Master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-703222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-703222</v>
      </c>
      <c r="N124" s="73">
        <f>SUM(J$6:J124)</f>
        <v>-1471918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-703.22199999999998</v>
      </c>
      <c r="V124" s="71">
        <f t="shared" si="23"/>
        <v>-703.22199999999998</v>
      </c>
      <c r="W124" s="71">
        <f t="shared" si="24"/>
        <v>-1471.9179999999999</v>
      </c>
    </row>
    <row r="125" spans="1:23" ht="13.5" customHeight="1">
      <c r="A125" s="63">
        <f t="shared" si="25"/>
        <v>37011</v>
      </c>
      <c r="B125" s="65" t="str">
        <f>INDEX('Master Data'!$A$2:$B$8,MATCH(WEEKDAY('ARG Gas Transport'!A125,3),'Master Data'!$A$2:$A$8,0),2)</f>
        <v>M</v>
      </c>
      <c r="D125" s="73">
        <v>0</v>
      </c>
      <c r="E125" s="73">
        <v>0</v>
      </c>
      <c r="F125" s="73">
        <v>0</v>
      </c>
      <c r="G125" s="73">
        <v>-703222</v>
      </c>
      <c r="I125" s="73">
        <f t="shared" si="27"/>
        <v>-703222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-703222</v>
      </c>
      <c r="N125" s="73">
        <f>SUM(J$6:J125)</f>
        <v>-1471918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-703.22199999999998</v>
      </c>
      <c r="V125" s="71">
        <f t="shared" si="23"/>
        <v>-703.22199999999998</v>
      </c>
      <c r="W125" s="71">
        <f t="shared" si="24"/>
        <v>-1471.9179999999999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Transport'!A126,3),'Master Data'!$A$2:$A$8,0),2)</f>
        <v>T</v>
      </c>
      <c r="D126" s="73">
        <v>0</v>
      </c>
      <c r="E126" s="73">
        <v>0</v>
      </c>
      <c r="F126" s="73">
        <v>0</v>
      </c>
      <c r="G126" s="73">
        <v>19</v>
      </c>
      <c r="I126" s="73">
        <f t="shared" si="27"/>
        <v>19</v>
      </c>
      <c r="J126" s="73">
        <f t="shared" si="26"/>
        <v>19</v>
      </c>
      <c r="K126" s="73">
        <f t="shared" si="15"/>
        <v>0</v>
      </c>
      <c r="L126" s="73">
        <f t="shared" si="16"/>
        <v>0</v>
      </c>
      <c r="M126" s="73">
        <f>SUM(J$97:J126)</f>
        <v>-703203</v>
      </c>
      <c r="N126" s="73">
        <f>SUM(J$6:J126)</f>
        <v>-1471899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1.9E-2</v>
      </c>
      <c r="T126" s="71">
        <f t="shared" si="21"/>
        <v>0</v>
      </c>
      <c r="U126" s="71">
        <f t="shared" si="22"/>
        <v>1.9E-2</v>
      </c>
      <c r="V126" s="71">
        <f t="shared" si="23"/>
        <v>-703.20299999999997</v>
      </c>
      <c r="W126" s="71">
        <f t="shared" si="24"/>
        <v>-1471.8989999999999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Transport'!A127,3),'Master Data'!$A$2:$A$8,0),2)</f>
        <v>W</v>
      </c>
      <c r="D127" s="73">
        <v>0</v>
      </c>
      <c r="E127" s="73">
        <v>0</v>
      </c>
      <c r="F127" s="73">
        <v>0</v>
      </c>
      <c r="G127" s="73">
        <v>19</v>
      </c>
      <c r="I127" s="73">
        <f t="shared" si="27"/>
        <v>19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-703203</v>
      </c>
      <c r="N127" s="73">
        <f>SUM(J$6:J127)</f>
        <v>-1471899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1.9E-2</v>
      </c>
      <c r="V127" s="71">
        <f t="shared" si="23"/>
        <v>-703.20299999999997</v>
      </c>
      <c r="W127" s="71">
        <f t="shared" si="24"/>
        <v>-1471.8989999999999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Transport'!A128,3),'Master Data'!$A$2:$A$8,0),2)</f>
        <v>Th</v>
      </c>
      <c r="D128" s="73">
        <v>0</v>
      </c>
      <c r="E128" s="73">
        <v>0</v>
      </c>
      <c r="F128" s="73">
        <v>0</v>
      </c>
      <c r="G128" s="73">
        <v>22</v>
      </c>
      <c r="I128" s="73">
        <f t="shared" si="27"/>
        <v>22</v>
      </c>
      <c r="J128" s="73">
        <f t="shared" si="26"/>
        <v>3</v>
      </c>
      <c r="K128" s="73">
        <f t="shared" si="15"/>
        <v>0</v>
      </c>
      <c r="L128" s="73">
        <f t="shared" si="16"/>
        <v>0</v>
      </c>
      <c r="M128" s="73">
        <f>SUM(J$97:J128)</f>
        <v>-703200</v>
      </c>
      <c r="N128" s="73">
        <f>SUM(J$6:J128)</f>
        <v>-1471896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3.0000000000000001E-3</v>
      </c>
      <c r="T128" s="71">
        <f t="shared" si="21"/>
        <v>0</v>
      </c>
      <c r="U128" s="71">
        <f t="shared" si="22"/>
        <v>2.1999999999999999E-2</v>
      </c>
      <c r="V128" s="71">
        <f t="shared" si="23"/>
        <v>-703.2</v>
      </c>
      <c r="W128" s="71">
        <f t="shared" si="24"/>
        <v>-1471.896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Transport'!A129,3),'Master Data'!$A$2:$A$8,0),2)</f>
        <v>F</v>
      </c>
      <c r="D129" s="73">
        <v>0</v>
      </c>
      <c r="E129" s="73">
        <v>0</v>
      </c>
      <c r="F129" s="73">
        <v>0</v>
      </c>
      <c r="G129" s="73">
        <v>22</v>
      </c>
      <c r="I129" s="73">
        <f t="shared" si="27"/>
        <v>22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-703200</v>
      </c>
      <c r="N129" s="73">
        <f>SUM(J$6:J129)</f>
        <v>-1471896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2.1999999999999999E-2</v>
      </c>
      <c r="V129" s="71">
        <f t="shared" si="23"/>
        <v>-703.2</v>
      </c>
      <c r="W129" s="71">
        <f t="shared" si="24"/>
        <v>-1471.896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Transport'!A130,3),'Master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22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-703200</v>
      </c>
      <c r="N130" s="73">
        <f>SUM(J$6:J130)</f>
        <v>-1471896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2.1999999999999999E-2</v>
      </c>
      <c r="V130" s="71">
        <f t="shared" si="23"/>
        <v>-703.2</v>
      </c>
      <c r="W130" s="71">
        <f t="shared" si="24"/>
        <v>-1471.896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Transport'!A131,3),'Master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22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-703200</v>
      </c>
      <c r="N131" s="73">
        <f>SUM(J$6:J131)</f>
        <v>-1471896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2.1999999999999999E-2</v>
      </c>
      <c r="V131" s="71">
        <f t="shared" si="23"/>
        <v>-703.2</v>
      </c>
      <c r="W131" s="71">
        <f t="shared" si="24"/>
        <v>-1471.896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Transport'!A132,3),'Master Data'!$A$2:$A$8,0),2)</f>
        <v>M</v>
      </c>
      <c r="D132" s="73">
        <v>0</v>
      </c>
      <c r="E132" s="73">
        <v>0</v>
      </c>
      <c r="F132" s="73">
        <v>0</v>
      </c>
      <c r="G132" s="73">
        <v>24</v>
      </c>
      <c r="I132" s="73">
        <f t="shared" si="27"/>
        <v>24</v>
      </c>
      <c r="J132" s="73">
        <f t="shared" si="26"/>
        <v>2</v>
      </c>
      <c r="K132" s="73">
        <f t="shared" si="15"/>
        <v>0</v>
      </c>
      <c r="L132" s="73">
        <f t="shared" si="16"/>
        <v>0</v>
      </c>
      <c r="M132" s="73">
        <f>SUM(J$97:J132)</f>
        <v>-703198</v>
      </c>
      <c r="N132" s="73">
        <f>SUM(J$6:J132)</f>
        <v>-1471894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2E-3</v>
      </c>
      <c r="T132" s="71">
        <f t="shared" si="21"/>
        <v>0</v>
      </c>
      <c r="U132" s="71">
        <f t="shared" si="22"/>
        <v>2.4E-2</v>
      </c>
      <c r="V132" s="71">
        <f t="shared" si="23"/>
        <v>-703.19799999999998</v>
      </c>
      <c r="W132" s="71">
        <f t="shared" si="24"/>
        <v>-1471.894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Transport'!A133,3),'Master Data'!$A$2:$A$8,0),2)</f>
        <v>T</v>
      </c>
      <c r="D133" s="73">
        <v>0</v>
      </c>
      <c r="E133" s="73">
        <v>0</v>
      </c>
      <c r="F133" s="73">
        <v>0</v>
      </c>
      <c r="G133" s="73">
        <v>25</v>
      </c>
      <c r="I133" s="73">
        <f t="shared" si="27"/>
        <v>25</v>
      </c>
      <c r="J133" s="73">
        <f t="shared" si="26"/>
        <v>1</v>
      </c>
      <c r="K133" s="73">
        <f t="shared" si="15"/>
        <v>0</v>
      </c>
      <c r="L133" s="73">
        <f t="shared" si="16"/>
        <v>0</v>
      </c>
      <c r="M133" s="73">
        <f>SUM(J$97:J133)</f>
        <v>-703197</v>
      </c>
      <c r="N133" s="73">
        <f>SUM(J$6:J133)</f>
        <v>-1471893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1E-3</v>
      </c>
      <c r="T133" s="71">
        <f t="shared" si="21"/>
        <v>0</v>
      </c>
      <c r="U133" s="71">
        <f t="shared" si="22"/>
        <v>2.5000000000000001E-2</v>
      </c>
      <c r="V133" s="71">
        <f t="shared" si="23"/>
        <v>-703.197</v>
      </c>
      <c r="W133" s="71">
        <f t="shared" si="24"/>
        <v>-1471.893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Transport'!A134,3),'Master Data'!$A$2:$A$8,0),2)</f>
        <v>W</v>
      </c>
      <c r="D134" s="73">
        <v>0</v>
      </c>
      <c r="E134" s="73">
        <v>0</v>
      </c>
      <c r="F134" s="73">
        <v>0</v>
      </c>
      <c r="G134" s="73">
        <v>25</v>
      </c>
      <c r="I134" s="73">
        <f t="shared" si="27"/>
        <v>25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-703197</v>
      </c>
      <c r="N134" s="73">
        <f>SUM(J$6:J134)</f>
        <v>-1471893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2.5000000000000001E-2</v>
      </c>
      <c r="V134" s="71">
        <f t="shared" ref="V134:V197" si="36">M134/$R$3</f>
        <v>-703.197</v>
      </c>
      <c r="W134" s="71">
        <f t="shared" ref="W134:W197" si="37">N134/$R$3</f>
        <v>-1471.893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Transport'!A135,3),'Master Data'!$A$2:$A$8,0),2)</f>
        <v>Th</v>
      </c>
      <c r="D135" s="73">
        <v>0</v>
      </c>
      <c r="E135" s="73">
        <v>0</v>
      </c>
      <c r="F135" s="73">
        <v>0</v>
      </c>
      <c r="G135" s="73">
        <v>24</v>
      </c>
      <c r="I135" s="73">
        <f t="shared" si="27"/>
        <v>24</v>
      </c>
      <c r="J135" s="73">
        <f t="shared" ref="J135:J198" si="39">IF(MONTH($A135)=MONTH($A134),SUM(I135-I134),I135)</f>
        <v>-1</v>
      </c>
      <c r="K135" s="73">
        <f t="shared" si="28"/>
        <v>0</v>
      </c>
      <c r="L135" s="73">
        <f t="shared" si="29"/>
        <v>0</v>
      </c>
      <c r="M135" s="73">
        <f>SUM(J$97:J135)</f>
        <v>-703198</v>
      </c>
      <c r="N135" s="73">
        <f>SUM(J$6:J135)</f>
        <v>-1471894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-1E-3</v>
      </c>
      <c r="T135" s="71">
        <f t="shared" si="34"/>
        <v>0</v>
      </c>
      <c r="U135" s="71">
        <f t="shared" si="35"/>
        <v>2.4E-2</v>
      </c>
      <c r="V135" s="71">
        <f t="shared" si="36"/>
        <v>-703.19799999999998</v>
      </c>
      <c r="W135" s="71">
        <f t="shared" si="37"/>
        <v>-1471.894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Transport'!A136,3),'Master Data'!$A$2:$A$8,0),2)</f>
        <v>F</v>
      </c>
      <c r="D136" s="73">
        <v>0</v>
      </c>
      <c r="E136" s="73">
        <v>0</v>
      </c>
      <c r="F136" s="73">
        <v>0</v>
      </c>
      <c r="G136" s="73">
        <v>22</v>
      </c>
      <c r="I136" s="73">
        <f t="shared" si="27"/>
        <v>22</v>
      </c>
      <c r="J136" s="73">
        <f t="shared" si="39"/>
        <v>-2</v>
      </c>
      <c r="K136" s="73">
        <f t="shared" si="28"/>
        <v>0</v>
      </c>
      <c r="L136" s="73">
        <f t="shared" si="29"/>
        <v>0</v>
      </c>
      <c r="M136" s="73">
        <f>SUM(J$97:J136)</f>
        <v>-703200</v>
      </c>
      <c r="N136" s="73">
        <f>SUM(J$6:J136)</f>
        <v>-1471896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-2E-3</v>
      </c>
      <c r="T136" s="71">
        <f t="shared" si="34"/>
        <v>0</v>
      </c>
      <c r="U136" s="71">
        <f t="shared" si="35"/>
        <v>2.1999999999999999E-2</v>
      </c>
      <c r="V136" s="71">
        <f t="shared" si="36"/>
        <v>-703.2</v>
      </c>
      <c r="W136" s="71">
        <f t="shared" si="37"/>
        <v>-1471.896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Transport'!A137,3),'Master Data'!$A$2:$A$8,0),2)</f>
        <v>Sa</v>
      </c>
      <c r="D137" s="73"/>
      <c r="E137" s="73"/>
      <c r="F137" s="73"/>
      <c r="G137" s="73"/>
      <c r="I137" s="73">
        <f t="shared" si="27"/>
        <v>22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-703200</v>
      </c>
      <c r="N137" s="73">
        <f>SUM(J$6:J137)</f>
        <v>-1471896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2.1999999999999999E-2</v>
      </c>
      <c r="V137" s="71">
        <f t="shared" si="36"/>
        <v>-703.2</v>
      </c>
      <c r="W137" s="71">
        <f t="shared" si="37"/>
        <v>-1471.896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Transport'!A138,3),'Master Data'!$A$2:$A$8,0),2)</f>
        <v>Su</v>
      </c>
      <c r="D138" s="73"/>
      <c r="E138" s="73"/>
      <c r="F138" s="73"/>
      <c r="G138" s="73"/>
      <c r="I138" s="73">
        <f t="shared" si="27"/>
        <v>22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-703200</v>
      </c>
      <c r="N138" s="73">
        <f>SUM(J$6:J138)</f>
        <v>-1471896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2.1999999999999999E-2</v>
      </c>
      <c r="V138" s="71">
        <f t="shared" si="36"/>
        <v>-703.2</v>
      </c>
      <c r="W138" s="71">
        <f t="shared" si="37"/>
        <v>-1471.896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Transport'!A139,3),'Master Data'!$A$2:$A$8,0),2)</f>
        <v>M</v>
      </c>
      <c r="D139" s="73">
        <v>0</v>
      </c>
      <c r="E139" s="73">
        <v>0</v>
      </c>
      <c r="F139" s="73">
        <v>0</v>
      </c>
      <c r="G139" s="73">
        <v>26</v>
      </c>
      <c r="I139" s="73">
        <f t="shared" si="27"/>
        <v>26</v>
      </c>
      <c r="J139" s="73">
        <f t="shared" si="39"/>
        <v>4</v>
      </c>
      <c r="K139" s="73">
        <f t="shared" si="28"/>
        <v>0</v>
      </c>
      <c r="L139" s="73">
        <f t="shared" si="29"/>
        <v>0</v>
      </c>
      <c r="M139" s="73">
        <f>SUM(J$97:J139)</f>
        <v>-703196</v>
      </c>
      <c r="N139" s="73">
        <f>SUM(J$6:J139)</f>
        <v>-1471892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4.0000000000000001E-3</v>
      </c>
      <c r="T139" s="71">
        <f t="shared" si="34"/>
        <v>0</v>
      </c>
      <c r="U139" s="71">
        <f t="shared" si="35"/>
        <v>2.5999999999999999E-2</v>
      </c>
      <c r="V139" s="71">
        <f t="shared" si="36"/>
        <v>-703.19600000000003</v>
      </c>
      <c r="W139" s="71">
        <f t="shared" si="37"/>
        <v>-1471.8920000000001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Transport'!A140,3),'Master Data'!$A$2:$A$8,0),2)</f>
        <v>T</v>
      </c>
      <c r="D140" s="73">
        <v>0</v>
      </c>
      <c r="E140" s="73">
        <v>0</v>
      </c>
      <c r="F140" s="73">
        <v>0</v>
      </c>
      <c r="G140" s="73">
        <v>27</v>
      </c>
      <c r="I140" s="73">
        <f t="shared" si="27"/>
        <v>27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-703195</v>
      </c>
      <c r="N140" s="73">
        <f>SUM(J$6:J140)</f>
        <v>-1471891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1E-3</v>
      </c>
      <c r="T140" s="71">
        <f t="shared" si="34"/>
        <v>0</v>
      </c>
      <c r="U140" s="71">
        <f t="shared" si="35"/>
        <v>2.7E-2</v>
      </c>
      <c r="V140" s="71">
        <f t="shared" si="36"/>
        <v>-703.19500000000005</v>
      </c>
      <c r="W140" s="71">
        <f t="shared" si="37"/>
        <v>-1471.8910000000001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Transport'!A141,3),'Master Data'!$A$2:$A$8,0),2)</f>
        <v>W</v>
      </c>
      <c r="D141" s="73">
        <v>0</v>
      </c>
      <c r="E141" s="73">
        <v>0</v>
      </c>
      <c r="F141" s="73">
        <v>0</v>
      </c>
      <c r="G141" s="73">
        <v>27</v>
      </c>
      <c r="I141" s="73">
        <f t="shared" si="27"/>
        <v>27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-703195</v>
      </c>
      <c r="N141" s="73">
        <f>SUM(J$6:J141)</f>
        <v>-1471891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2.7E-2</v>
      </c>
      <c r="V141" s="71">
        <f t="shared" si="36"/>
        <v>-703.19500000000005</v>
      </c>
      <c r="W141" s="71">
        <f t="shared" si="37"/>
        <v>-1471.8910000000001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Transport'!A142,3),'Master Data'!$A$2:$A$8,0),2)</f>
        <v>Th</v>
      </c>
      <c r="D142" s="73">
        <v>0</v>
      </c>
      <c r="E142" s="73">
        <v>0</v>
      </c>
      <c r="F142" s="73">
        <v>0</v>
      </c>
      <c r="G142" s="73">
        <v>26</v>
      </c>
      <c r="I142" s="73">
        <f t="shared" si="27"/>
        <v>26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-703196</v>
      </c>
      <c r="N142" s="73">
        <f>SUM(J$6:J142)</f>
        <v>-1471892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-1E-3</v>
      </c>
      <c r="T142" s="71">
        <f t="shared" si="34"/>
        <v>0</v>
      </c>
      <c r="U142" s="71">
        <f t="shared" si="35"/>
        <v>2.5999999999999999E-2</v>
      </c>
      <c r="V142" s="71">
        <f t="shared" si="36"/>
        <v>-703.19600000000003</v>
      </c>
      <c r="W142" s="71">
        <f t="shared" si="37"/>
        <v>-1471.8920000000001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Transport'!A143,3),'Master Data'!$A$2:$A$8,0),2)</f>
        <v>F</v>
      </c>
      <c r="D143" s="73">
        <v>0</v>
      </c>
      <c r="E143" s="73">
        <v>0</v>
      </c>
      <c r="F143" s="73">
        <v>0</v>
      </c>
      <c r="G143" s="73">
        <v>-62011</v>
      </c>
      <c r="I143" s="73">
        <f t="shared" si="27"/>
        <v>-62011</v>
      </c>
      <c r="J143" s="73">
        <f t="shared" si="39"/>
        <v>-62037</v>
      </c>
      <c r="K143" s="73">
        <f t="shared" si="28"/>
        <v>0</v>
      </c>
      <c r="L143" s="73">
        <f t="shared" si="29"/>
        <v>0</v>
      </c>
      <c r="M143" s="73">
        <f>SUM(J$97:J143)</f>
        <v>-765233</v>
      </c>
      <c r="N143" s="73">
        <f>SUM(J$6:J143)</f>
        <v>-1533929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-62.036999999999999</v>
      </c>
      <c r="T143" s="71">
        <f t="shared" si="34"/>
        <v>0</v>
      </c>
      <c r="U143" s="71">
        <f t="shared" si="35"/>
        <v>-62.011000000000003</v>
      </c>
      <c r="V143" s="71">
        <f t="shared" si="36"/>
        <v>-765.23299999999995</v>
      </c>
      <c r="W143" s="71">
        <f t="shared" si="37"/>
        <v>-1533.9290000000001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Transport'!A144,3),'Master Data'!$A$2:$A$8,0),2)</f>
        <v>Sa</v>
      </c>
      <c r="D144" s="73"/>
      <c r="E144" s="73"/>
      <c r="F144" s="73"/>
      <c r="G144" s="73"/>
      <c r="I144" s="73">
        <f t="shared" si="27"/>
        <v>-62011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-765233</v>
      </c>
      <c r="N144" s="73">
        <f>SUM(J$6:J144)</f>
        <v>-1533929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-62.011000000000003</v>
      </c>
      <c r="V144" s="71">
        <f t="shared" si="36"/>
        <v>-765.23299999999995</v>
      </c>
      <c r="W144" s="71">
        <f t="shared" si="37"/>
        <v>-1533.9290000000001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Transport'!A145,3),'Master Data'!$A$2:$A$8,0),2)</f>
        <v>Su</v>
      </c>
      <c r="D145" s="73"/>
      <c r="E145" s="73"/>
      <c r="F145" s="73"/>
      <c r="G145" s="73"/>
      <c r="I145" s="73">
        <f t="shared" si="27"/>
        <v>-62011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-765233</v>
      </c>
      <c r="N145" s="73">
        <f>SUM(J$6:J145)</f>
        <v>-1533929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-62.011000000000003</v>
      </c>
      <c r="V145" s="71">
        <f t="shared" si="36"/>
        <v>-765.23299999999995</v>
      </c>
      <c r="W145" s="71">
        <f t="shared" si="37"/>
        <v>-1533.9290000000001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Transport'!A146,3),'Master Data'!$A$2:$A$8,0),2)</f>
        <v>M</v>
      </c>
      <c r="D146" s="73">
        <v>0</v>
      </c>
      <c r="E146" s="73">
        <v>0</v>
      </c>
      <c r="F146" s="73">
        <v>0</v>
      </c>
      <c r="G146" s="73">
        <v>-62011</v>
      </c>
      <c r="I146" s="73">
        <f t="shared" si="27"/>
        <v>-62011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-765233</v>
      </c>
      <c r="N146" s="73">
        <f>SUM(J$6:J146)</f>
        <v>-1533929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-62.011000000000003</v>
      </c>
      <c r="V146" s="71">
        <f t="shared" si="36"/>
        <v>-765.23299999999995</v>
      </c>
      <c r="W146" s="71">
        <f t="shared" si="37"/>
        <v>-1533.9290000000001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Transport'!A147,3),'Master Data'!$A$2:$A$8,0),2)</f>
        <v>T</v>
      </c>
      <c r="D147" s="73">
        <v>0</v>
      </c>
      <c r="E147" s="73">
        <v>0</v>
      </c>
      <c r="F147" s="73">
        <v>0</v>
      </c>
      <c r="G147" s="73">
        <v>-62011</v>
      </c>
      <c r="I147" s="73">
        <f t="shared" si="27"/>
        <v>-62011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-765233</v>
      </c>
      <c r="N147" s="73">
        <f>SUM(J$6:J147)</f>
        <v>-1533929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-62.011000000000003</v>
      </c>
      <c r="V147" s="71">
        <f t="shared" si="36"/>
        <v>-765.23299999999995</v>
      </c>
      <c r="W147" s="71">
        <f t="shared" si="37"/>
        <v>-1533.9290000000001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Transport'!A148,3),'Master Data'!$A$2:$A$8,0),2)</f>
        <v>W</v>
      </c>
      <c r="D148" s="73">
        <v>0</v>
      </c>
      <c r="E148" s="73">
        <v>0</v>
      </c>
      <c r="F148" s="73">
        <v>0</v>
      </c>
      <c r="G148" s="73">
        <v>-62010</v>
      </c>
      <c r="I148" s="73">
        <f t="shared" si="27"/>
        <v>-62010</v>
      </c>
      <c r="J148" s="73">
        <f t="shared" si="39"/>
        <v>1</v>
      </c>
      <c r="K148" s="73">
        <f t="shared" si="28"/>
        <v>0</v>
      </c>
      <c r="L148" s="73">
        <f t="shared" si="29"/>
        <v>0</v>
      </c>
      <c r="M148" s="73">
        <f>SUM(J$97:J148)</f>
        <v>-765232</v>
      </c>
      <c r="N148" s="73">
        <f>SUM(J$6:J148)</f>
        <v>-1533928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1E-3</v>
      </c>
      <c r="T148" s="71">
        <f t="shared" si="34"/>
        <v>0</v>
      </c>
      <c r="U148" s="71">
        <f t="shared" si="35"/>
        <v>-62.01</v>
      </c>
      <c r="V148" s="71">
        <f t="shared" si="36"/>
        <v>-765.23199999999997</v>
      </c>
      <c r="W148" s="71">
        <f t="shared" si="37"/>
        <v>-1533.9280000000001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Transport'!A149,3),'Master Data'!$A$2:$A$8,0),2)</f>
        <v>Th</v>
      </c>
      <c r="D149" s="73"/>
      <c r="E149" s="73"/>
      <c r="F149" s="73"/>
      <c r="G149" s="73">
        <v>-62011</v>
      </c>
      <c r="I149" s="73">
        <f t="shared" si="27"/>
        <v>-62011</v>
      </c>
      <c r="J149" s="73">
        <f t="shared" si="39"/>
        <v>-1</v>
      </c>
      <c r="K149" s="73">
        <f t="shared" si="28"/>
        <v>0</v>
      </c>
      <c r="L149" s="73">
        <f t="shared" si="29"/>
        <v>0</v>
      </c>
      <c r="M149" s="73">
        <f>SUM(J$97:J149)</f>
        <v>-765233</v>
      </c>
      <c r="N149" s="73">
        <f>SUM(J$6:J149)</f>
        <v>-1533929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-1E-3</v>
      </c>
      <c r="T149" s="71">
        <f t="shared" si="34"/>
        <v>0</v>
      </c>
      <c r="U149" s="71">
        <f t="shared" si="35"/>
        <v>-62.011000000000003</v>
      </c>
      <c r="V149" s="71">
        <f t="shared" si="36"/>
        <v>-765.23299999999995</v>
      </c>
      <c r="W149" s="71">
        <f t="shared" si="37"/>
        <v>-1533.9290000000001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Transport'!A150,3),'Master Data'!$A$2:$A$8,0),2)</f>
        <v>F</v>
      </c>
      <c r="D150" s="73"/>
      <c r="E150" s="73"/>
      <c r="F150" s="73"/>
      <c r="G150" s="73">
        <v>-62009</v>
      </c>
      <c r="I150" s="73">
        <f t="shared" si="27"/>
        <v>-62009</v>
      </c>
      <c r="J150" s="73">
        <f t="shared" si="39"/>
        <v>2</v>
      </c>
      <c r="K150" s="73">
        <f t="shared" si="28"/>
        <v>0</v>
      </c>
      <c r="L150" s="73">
        <f t="shared" si="29"/>
        <v>0</v>
      </c>
      <c r="M150" s="73">
        <f>SUM(J$97:J150)</f>
        <v>-765231</v>
      </c>
      <c r="N150" s="73">
        <f>SUM(J$6:J150)</f>
        <v>-1533927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2E-3</v>
      </c>
      <c r="T150" s="71">
        <f t="shared" si="34"/>
        <v>0</v>
      </c>
      <c r="U150" s="71">
        <f t="shared" si="35"/>
        <v>-62.009</v>
      </c>
      <c r="V150" s="71">
        <f t="shared" si="36"/>
        <v>-765.23099999999999</v>
      </c>
      <c r="W150" s="71">
        <f t="shared" si="37"/>
        <v>-1533.9269999999999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Transport'!A151,3),'Master Data'!$A$2:$A$8,0),2)</f>
        <v>Sa</v>
      </c>
      <c r="D151" s="73"/>
      <c r="E151" s="73"/>
      <c r="F151" s="73"/>
      <c r="G151" s="73"/>
      <c r="I151" s="73">
        <f t="shared" si="27"/>
        <v>-62009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-765231</v>
      </c>
      <c r="N151" s="73">
        <f>SUM(J$6:J151)</f>
        <v>-1533927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-62.009</v>
      </c>
      <c r="V151" s="71">
        <f t="shared" si="36"/>
        <v>-765.23099999999999</v>
      </c>
      <c r="W151" s="71">
        <f t="shared" si="37"/>
        <v>-1533.9269999999999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Transport'!A152,3),'Master Data'!$A$2:$A$8,0),2)</f>
        <v>Su</v>
      </c>
      <c r="D152" s="73"/>
      <c r="E152" s="73"/>
      <c r="F152" s="73"/>
      <c r="G152" s="73"/>
      <c r="I152" s="73">
        <f t="shared" si="27"/>
        <v>-62009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-765231</v>
      </c>
      <c r="N152" s="73">
        <f>SUM(J$6:J152)</f>
        <v>-1533927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-62.009</v>
      </c>
      <c r="V152" s="71">
        <f t="shared" si="36"/>
        <v>-765.23099999999999</v>
      </c>
      <c r="W152" s="71">
        <f t="shared" si="37"/>
        <v>-1533.9269999999999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Transport'!A153,3),'Master Data'!$A$2:$A$8,0),2)</f>
        <v>M</v>
      </c>
      <c r="D153" s="73"/>
      <c r="E153" s="73"/>
      <c r="F153" s="73"/>
      <c r="G153" s="73"/>
      <c r="I153" s="73">
        <f t="shared" si="27"/>
        <v>-62009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-765231</v>
      </c>
      <c r="N153" s="73">
        <f>SUM(J$6:J153)</f>
        <v>-1533927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-62.009</v>
      </c>
      <c r="V153" s="71">
        <f t="shared" si="36"/>
        <v>-765.23099999999999</v>
      </c>
      <c r="W153" s="71">
        <f t="shared" si="37"/>
        <v>-1533.9269999999999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Transport'!A154,3),'Master Data'!$A$2:$A$8,0),2)</f>
        <v>T</v>
      </c>
      <c r="D154" s="73"/>
      <c r="E154" s="73"/>
      <c r="F154" s="73"/>
      <c r="G154" s="73">
        <v>-62010</v>
      </c>
      <c r="I154" s="73">
        <f t="shared" si="27"/>
        <v>-62010</v>
      </c>
      <c r="J154" s="73">
        <f t="shared" si="39"/>
        <v>-1</v>
      </c>
      <c r="K154" s="73">
        <f t="shared" si="28"/>
        <v>0</v>
      </c>
      <c r="L154" s="73">
        <f t="shared" si="29"/>
        <v>0</v>
      </c>
      <c r="M154" s="73">
        <f>SUM(J$97:J154)</f>
        <v>-765232</v>
      </c>
      <c r="N154" s="73">
        <f>SUM(J$6:J154)</f>
        <v>-1533928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-1E-3</v>
      </c>
      <c r="T154" s="71">
        <f t="shared" si="34"/>
        <v>0</v>
      </c>
      <c r="U154" s="71">
        <f t="shared" si="35"/>
        <v>-62.01</v>
      </c>
      <c r="V154" s="71">
        <f t="shared" si="36"/>
        <v>-765.23199999999997</v>
      </c>
      <c r="W154" s="71">
        <f t="shared" si="37"/>
        <v>-1533.9280000000001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Transport'!A155,3),'Master Data'!$A$2:$A$8,0),2)</f>
        <v>W</v>
      </c>
      <c r="D155" s="73"/>
      <c r="E155" s="73"/>
      <c r="F155" s="73"/>
      <c r="G155" s="73">
        <v>-62009</v>
      </c>
      <c r="I155" s="73">
        <f t="shared" si="27"/>
        <v>-62009</v>
      </c>
      <c r="J155" s="73">
        <f t="shared" si="39"/>
        <v>1</v>
      </c>
      <c r="K155" s="73">
        <f t="shared" si="28"/>
        <v>0</v>
      </c>
      <c r="L155" s="73">
        <f t="shared" si="29"/>
        <v>0</v>
      </c>
      <c r="M155" s="73">
        <f>SUM(J$97:J155)</f>
        <v>-765231</v>
      </c>
      <c r="N155" s="73">
        <f>SUM(J$6:J155)</f>
        <v>-1533927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1E-3</v>
      </c>
      <c r="T155" s="71">
        <f t="shared" si="34"/>
        <v>0</v>
      </c>
      <c r="U155" s="71">
        <f t="shared" si="35"/>
        <v>-62.009</v>
      </c>
      <c r="V155" s="71">
        <f t="shared" si="36"/>
        <v>-765.23099999999999</v>
      </c>
      <c r="W155" s="71">
        <f t="shared" si="37"/>
        <v>-1533.9269999999999</v>
      </c>
    </row>
    <row r="156" spans="1:23" ht="13.5" customHeight="1">
      <c r="A156" s="63">
        <f t="shared" si="38"/>
        <v>37042</v>
      </c>
      <c r="B156" s="65" t="str">
        <f>INDEX('Master Data'!$A$2:$B$8,MATCH(WEEKDAY('ARG Gas Transport'!A156,3),'Master Data'!$A$2:$A$8,0),2)</f>
        <v>Th</v>
      </c>
      <c r="D156" s="73"/>
      <c r="E156" s="73"/>
      <c r="F156" s="73"/>
      <c r="G156" s="73">
        <v>-62007</v>
      </c>
      <c r="I156" s="73">
        <f t="shared" si="27"/>
        <v>-62007</v>
      </c>
      <c r="J156" s="73">
        <f t="shared" si="39"/>
        <v>2</v>
      </c>
      <c r="K156" s="73">
        <f t="shared" si="28"/>
        <v>0</v>
      </c>
      <c r="L156" s="73">
        <f t="shared" si="29"/>
        <v>0</v>
      </c>
      <c r="M156" s="73">
        <f>SUM(J$97:J156)</f>
        <v>-765229</v>
      </c>
      <c r="N156" s="73">
        <f>SUM(J$6:J156)</f>
        <v>-1533925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2E-3</v>
      </c>
      <c r="T156" s="71">
        <f t="shared" si="34"/>
        <v>0</v>
      </c>
      <c r="U156" s="71">
        <f t="shared" si="35"/>
        <v>-62.006999999999998</v>
      </c>
      <c r="V156" s="71">
        <f t="shared" si="36"/>
        <v>-765.22900000000004</v>
      </c>
      <c r="W156" s="71">
        <f t="shared" si="37"/>
        <v>-1533.925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Transport'!A157,3),'Master Data'!$A$2:$A$8,0),2)</f>
        <v>F</v>
      </c>
      <c r="D157" s="73"/>
      <c r="E157" s="73"/>
      <c r="F157" s="73"/>
      <c r="G157" s="73">
        <v>-2</v>
      </c>
      <c r="I157" s="73">
        <f t="shared" si="27"/>
        <v>-2</v>
      </c>
      <c r="J157" s="73">
        <f t="shared" si="39"/>
        <v>-2</v>
      </c>
      <c r="K157" s="73">
        <f t="shared" si="28"/>
        <v>0</v>
      </c>
      <c r="L157" s="73">
        <f t="shared" si="29"/>
        <v>0</v>
      </c>
      <c r="M157" s="73">
        <f>SUM(J$97:J157)</f>
        <v>-765231</v>
      </c>
      <c r="N157" s="73">
        <f>SUM(J$6:J157)</f>
        <v>-1533927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-2E-3</v>
      </c>
      <c r="T157" s="71">
        <f t="shared" si="34"/>
        <v>0</v>
      </c>
      <c r="U157" s="71">
        <f t="shared" si="35"/>
        <v>-2E-3</v>
      </c>
      <c r="V157" s="71">
        <f t="shared" si="36"/>
        <v>-765.23099999999999</v>
      </c>
      <c r="W157" s="71">
        <f t="shared" si="37"/>
        <v>-1533.9269999999999</v>
      </c>
    </row>
    <row r="158" spans="1:23" hidden="1">
      <c r="A158" s="63">
        <f t="shared" si="38"/>
        <v>37044</v>
      </c>
      <c r="B158" s="65" t="str">
        <f>INDEX('Master Data'!$A$2:$B$8,MATCH(WEEKDAY('ARG Gas Transport'!A158,3),'Master Data'!$A$2:$A$8,0),2)</f>
        <v>Sa</v>
      </c>
      <c r="D158" s="73"/>
      <c r="E158" s="73"/>
      <c r="F158" s="73"/>
      <c r="G158" s="73"/>
      <c r="I158" s="73">
        <f t="shared" si="27"/>
        <v>-2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-765231</v>
      </c>
      <c r="N158" s="73">
        <f>SUM(J$6:J158)</f>
        <v>-1533927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-2E-3</v>
      </c>
      <c r="V158" s="71">
        <f t="shared" si="36"/>
        <v>-765.23099999999999</v>
      </c>
      <c r="W158" s="71">
        <f t="shared" si="37"/>
        <v>-1533.9269999999999</v>
      </c>
    </row>
    <row r="159" spans="1:23" hidden="1">
      <c r="A159" s="63">
        <f t="shared" si="38"/>
        <v>37045</v>
      </c>
      <c r="B159" s="65" t="str">
        <f>INDEX('Master Data'!$A$2:$B$8,MATCH(WEEKDAY('ARG Gas Transport'!A159,3),'Master Data'!$A$2:$A$8,0),2)</f>
        <v>Su</v>
      </c>
      <c r="D159" s="73"/>
      <c r="E159" s="73"/>
      <c r="F159" s="73"/>
      <c r="G159" s="73"/>
      <c r="I159" s="73">
        <f t="shared" si="27"/>
        <v>-2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-765231</v>
      </c>
      <c r="N159" s="73">
        <f>SUM(J$6:J159)</f>
        <v>-1533927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-2E-3</v>
      </c>
      <c r="V159" s="71">
        <f t="shared" si="36"/>
        <v>-765.23099999999999</v>
      </c>
      <c r="W159" s="71">
        <f t="shared" si="37"/>
        <v>-1533.9269999999999</v>
      </c>
    </row>
    <row r="160" spans="1:23" hidden="1">
      <c r="A160" s="63">
        <f t="shared" si="38"/>
        <v>37046</v>
      </c>
      <c r="B160" s="65" t="str">
        <f>INDEX('Master Data'!$A$2:$B$8,MATCH(WEEKDAY('ARG Gas Transport'!A160,3),'Master Data'!$A$2:$A$8,0),2)</f>
        <v>M</v>
      </c>
      <c r="D160" s="73"/>
      <c r="E160" s="73"/>
      <c r="F160" s="73"/>
      <c r="G160" s="73">
        <v>-1</v>
      </c>
      <c r="I160" s="73">
        <f t="shared" si="27"/>
        <v>-1</v>
      </c>
      <c r="J160" s="73">
        <f t="shared" si="39"/>
        <v>1</v>
      </c>
      <c r="K160" s="73">
        <f t="shared" si="28"/>
        <v>0</v>
      </c>
      <c r="L160" s="73">
        <f t="shared" si="29"/>
        <v>0</v>
      </c>
      <c r="M160" s="73">
        <f>SUM(J$97:J160)</f>
        <v>-765230</v>
      </c>
      <c r="N160" s="73">
        <f>SUM(J$6:J160)</f>
        <v>-1533926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1E-3</v>
      </c>
      <c r="T160" s="71">
        <f t="shared" si="34"/>
        <v>0</v>
      </c>
      <c r="U160" s="71">
        <f t="shared" si="35"/>
        <v>-1E-3</v>
      </c>
      <c r="V160" s="71">
        <f t="shared" si="36"/>
        <v>-765.23</v>
      </c>
      <c r="W160" s="71">
        <f t="shared" si="37"/>
        <v>-1533.9259999999999</v>
      </c>
    </row>
    <row r="161" spans="1:23" hidden="1">
      <c r="A161" s="63">
        <f t="shared" si="38"/>
        <v>37047</v>
      </c>
      <c r="B161" s="65" t="str">
        <f>INDEX('Master Data'!$A$2:$B$8,MATCH(WEEKDAY('ARG Gas Transport'!A161,3),'Master Data'!$A$2:$A$8,0),2)</f>
        <v>T</v>
      </c>
      <c r="D161" s="73"/>
      <c r="E161" s="73"/>
      <c r="F161" s="73"/>
      <c r="G161" s="73">
        <v>-1</v>
      </c>
      <c r="I161" s="73">
        <f t="shared" si="27"/>
        <v>-1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-765230</v>
      </c>
      <c r="N161" s="73">
        <f>SUM(J$6:J161)</f>
        <v>-1533926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-1E-3</v>
      </c>
      <c r="V161" s="71">
        <f t="shared" si="36"/>
        <v>-765.23</v>
      </c>
      <c r="W161" s="71">
        <f t="shared" si="37"/>
        <v>-1533.9259999999999</v>
      </c>
    </row>
    <row r="162" spans="1:23" hidden="1">
      <c r="A162" s="63">
        <f t="shared" si="38"/>
        <v>37048</v>
      </c>
      <c r="B162" s="65" t="str">
        <f>INDEX('Master Data'!$A$2:$B$8,MATCH(WEEKDAY('ARG Gas Transport'!A162,3),'Master Data'!$A$2:$A$8,0),2)</f>
        <v>W</v>
      </c>
      <c r="D162" s="73"/>
      <c r="E162" s="73"/>
      <c r="F162" s="73"/>
      <c r="G162" s="73">
        <v>-1</v>
      </c>
      <c r="I162" s="73">
        <f t="shared" si="27"/>
        <v>-1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-765230</v>
      </c>
      <c r="N162" s="73">
        <f>SUM(J$6:J162)</f>
        <v>-1533926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-1E-3</v>
      </c>
      <c r="V162" s="71">
        <f t="shared" si="36"/>
        <v>-765.23</v>
      </c>
      <c r="W162" s="71">
        <f t="shared" si="37"/>
        <v>-1533.9259999999999</v>
      </c>
    </row>
    <row r="163" spans="1:23" hidden="1">
      <c r="A163" s="63">
        <f t="shared" si="38"/>
        <v>37049</v>
      </c>
      <c r="B163" s="65" t="str">
        <f>INDEX('Master Data'!$A$2:$B$8,MATCH(WEEKDAY('ARG Gas Transport'!A163,3),'Master Data'!$A$2:$A$8,0),2)</f>
        <v>Th</v>
      </c>
      <c r="D163" s="73"/>
      <c r="E163" s="73"/>
      <c r="F163" s="73"/>
      <c r="G163" s="73">
        <v>0</v>
      </c>
      <c r="I163" s="73">
        <f t="shared" si="27"/>
        <v>-1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-765230</v>
      </c>
      <c r="N163" s="73">
        <f>SUM(J$6:J163)</f>
        <v>-1533926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-1E-3</v>
      </c>
      <c r="V163" s="71">
        <f t="shared" si="36"/>
        <v>-765.23</v>
      </c>
      <c r="W163" s="71">
        <f t="shared" si="37"/>
        <v>-1533.9259999999999</v>
      </c>
    </row>
    <row r="164" spans="1:23" hidden="1">
      <c r="A164" s="63">
        <f t="shared" si="38"/>
        <v>37050</v>
      </c>
      <c r="B164" s="65" t="str">
        <f>INDEX('Master Data'!$A$2:$B$8,MATCH(WEEKDAY('ARG Gas Transport'!A164,3),'Master Data'!$A$2:$A$8,0),2)</f>
        <v>F</v>
      </c>
      <c r="D164" s="73"/>
      <c r="E164" s="73"/>
      <c r="F164" s="73"/>
      <c r="G164" s="73">
        <v>-2</v>
      </c>
      <c r="I164" s="73">
        <f t="shared" si="27"/>
        <v>-2</v>
      </c>
      <c r="J164" s="73">
        <f t="shared" si="39"/>
        <v>-1</v>
      </c>
      <c r="K164" s="73">
        <f t="shared" si="28"/>
        <v>0</v>
      </c>
      <c r="L164" s="73">
        <f t="shared" si="29"/>
        <v>0</v>
      </c>
      <c r="M164" s="73">
        <f>SUM(J$97:J164)</f>
        <v>-765231</v>
      </c>
      <c r="N164" s="73">
        <f>SUM(J$6:J164)</f>
        <v>-1533927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-1E-3</v>
      </c>
      <c r="T164" s="71">
        <f t="shared" si="34"/>
        <v>0</v>
      </c>
      <c r="U164" s="71">
        <f t="shared" si="35"/>
        <v>-2E-3</v>
      </c>
      <c r="V164" s="71">
        <f t="shared" si="36"/>
        <v>-765.23099999999999</v>
      </c>
      <c r="W164" s="71">
        <f t="shared" si="37"/>
        <v>-1533.9269999999999</v>
      </c>
    </row>
    <row r="165" spans="1:23" hidden="1">
      <c r="A165" s="63">
        <f t="shared" si="38"/>
        <v>37051</v>
      </c>
      <c r="B165" s="65" t="str">
        <f>INDEX('Master Data'!$A$2:$B$8,MATCH(WEEKDAY('ARG Gas Transport'!A165,3),'Master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-2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-765231</v>
      </c>
      <c r="N165" s="73">
        <f>SUM(J$6:J165)</f>
        <v>-1533927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-2E-3</v>
      </c>
      <c r="V165" s="71">
        <f t="shared" si="36"/>
        <v>-765.23099999999999</v>
      </c>
      <c r="W165" s="71">
        <f t="shared" si="37"/>
        <v>-1533.9269999999999</v>
      </c>
    </row>
    <row r="166" spans="1:23" hidden="1">
      <c r="A166" s="63">
        <f t="shared" si="38"/>
        <v>37052</v>
      </c>
      <c r="B166" s="65" t="str">
        <f>INDEX('Master Data'!$A$2:$B$8,MATCH(WEEKDAY('ARG Gas Transport'!A166,3),'Master Data'!$A$2:$A$8,0),2)</f>
        <v>Su</v>
      </c>
      <c r="D166" s="73"/>
      <c r="E166" s="73"/>
      <c r="F166" s="73"/>
      <c r="G166" s="73"/>
      <c r="I166" s="73">
        <f t="shared" si="40"/>
        <v>-2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-765231</v>
      </c>
      <c r="N166" s="73">
        <f>SUM(J$6:J166)</f>
        <v>-1533927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-2E-3</v>
      </c>
      <c r="V166" s="71">
        <f t="shared" si="36"/>
        <v>-765.23099999999999</v>
      </c>
      <c r="W166" s="71">
        <f t="shared" si="37"/>
        <v>-1533.9269999999999</v>
      </c>
    </row>
    <row r="167" spans="1:23" hidden="1">
      <c r="A167" s="63">
        <f t="shared" si="38"/>
        <v>37053</v>
      </c>
      <c r="B167" s="65" t="str">
        <f>INDEX('Master Data'!$A$2:$B$8,MATCH(WEEKDAY('ARG Gas Transport'!A167,3),'Master Data'!$A$2:$A$8,0),2)</f>
        <v>M</v>
      </c>
      <c r="D167" s="73"/>
      <c r="E167" s="73"/>
      <c r="F167" s="73"/>
      <c r="G167" s="73">
        <v>1</v>
      </c>
      <c r="I167" s="73">
        <f t="shared" si="40"/>
        <v>1</v>
      </c>
      <c r="J167" s="73">
        <f t="shared" si="39"/>
        <v>3</v>
      </c>
      <c r="K167" s="73">
        <f t="shared" si="28"/>
        <v>0</v>
      </c>
      <c r="L167" s="73">
        <f t="shared" si="29"/>
        <v>0</v>
      </c>
      <c r="M167" s="73">
        <f>SUM(J$97:J167)</f>
        <v>-765228</v>
      </c>
      <c r="N167" s="73">
        <f>SUM(J$6:J167)</f>
        <v>-1533924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3.0000000000000001E-3</v>
      </c>
      <c r="T167" s="71">
        <f t="shared" si="34"/>
        <v>0</v>
      </c>
      <c r="U167" s="71">
        <f t="shared" si="35"/>
        <v>1E-3</v>
      </c>
      <c r="V167" s="71">
        <f t="shared" si="36"/>
        <v>-765.22799999999995</v>
      </c>
      <c r="W167" s="71">
        <f t="shared" si="37"/>
        <v>-1533.924</v>
      </c>
    </row>
    <row r="168" spans="1:23" hidden="1">
      <c r="A168" s="63">
        <f t="shared" si="38"/>
        <v>37054</v>
      </c>
      <c r="B168" s="65" t="str">
        <f>INDEX('Master Data'!$A$2:$B$8,MATCH(WEEKDAY('ARG Gas Transport'!A168,3),'Master Data'!$A$2:$A$8,0),2)</f>
        <v>T</v>
      </c>
      <c r="D168" s="73"/>
      <c r="E168" s="73"/>
      <c r="F168" s="73"/>
      <c r="G168" s="73">
        <v>2</v>
      </c>
      <c r="I168" s="73">
        <f t="shared" si="40"/>
        <v>2</v>
      </c>
      <c r="J168" s="73">
        <f t="shared" si="39"/>
        <v>1</v>
      </c>
      <c r="K168" s="73">
        <f t="shared" si="28"/>
        <v>0</v>
      </c>
      <c r="L168" s="73">
        <f t="shared" si="29"/>
        <v>0</v>
      </c>
      <c r="M168" s="73">
        <f>SUM(J$97:J168)</f>
        <v>-765227</v>
      </c>
      <c r="N168" s="73">
        <f>SUM(J$6:J168)</f>
        <v>-1533923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1E-3</v>
      </c>
      <c r="T168" s="71">
        <f t="shared" si="34"/>
        <v>0</v>
      </c>
      <c r="U168" s="71">
        <f t="shared" si="35"/>
        <v>2E-3</v>
      </c>
      <c r="V168" s="71">
        <f t="shared" si="36"/>
        <v>-765.22699999999998</v>
      </c>
      <c r="W168" s="71">
        <f t="shared" si="37"/>
        <v>-1533.923</v>
      </c>
    </row>
    <row r="169" spans="1:23" hidden="1">
      <c r="A169" s="63">
        <f t="shared" si="38"/>
        <v>37055</v>
      </c>
      <c r="B169" s="65" t="str">
        <f>INDEX('Master Data'!$A$2:$B$8,MATCH(WEEKDAY('ARG Gas Transport'!A169,3),'Master Data'!$A$2:$A$8,0),2)</f>
        <v>W</v>
      </c>
      <c r="D169" s="73"/>
      <c r="E169" s="73"/>
      <c r="F169" s="73"/>
      <c r="G169" s="73">
        <v>3</v>
      </c>
      <c r="I169" s="73">
        <f t="shared" si="40"/>
        <v>3</v>
      </c>
      <c r="J169" s="73">
        <f t="shared" si="39"/>
        <v>1</v>
      </c>
      <c r="K169" s="73">
        <f t="shared" si="28"/>
        <v>0</v>
      </c>
      <c r="L169" s="73">
        <f t="shared" si="29"/>
        <v>0</v>
      </c>
      <c r="M169" s="73">
        <f>SUM(J$97:J169)</f>
        <v>-765226</v>
      </c>
      <c r="N169" s="73">
        <f>SUM(J$6:J169)</f>
        <v>-1533922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1E-3</v>
      </c>
      <c r="T169" s="71">
        <f t="shared" si="34"/>
        <v>0</v>
      </c>
      <c r="U169" s="71">
        <f t="shared" si="35"/>
        <v>3.0000000000000001E-3</v>
      </c>
      <c r="V169" s="71">
        <f t="shared" si="36"/>
        <v>-765.226</v>
      </c>
      <c r="W169" s="71">
        <f t="shared" si="37"/>
        <v>-1533.922</v>
      </c>
    </row>
    <row r="170" spans="1:23" hidden="1">
      <c r="A170" s="63">
        <f t="shared" si="38"/>
        <v>37056</v>
      </c>
      <c r="B170" s="65" t="str">
        <f>INDEX('Master Data'!$A$2:$B$8,MATCH(WEEKDAY('ARG Gas Transport'!A170,3),'Master Data'!$A$2:$A$8,0),2)</f>
        <v>Th</v>
      </c>
      <c r="D170" s="73"/>
      <c r="E170" s="73"/>
      <c r="F170" s="73"/>
      <c r="G170" s="73">
        <v>3</v>
      </c>
      <c r="I170" s="73">
        <f t="shared" si="40"/>
        <v>3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-765226</v>
      </c>
      <c r="N170" s="73">
        <f>SUM(J$6:J170)</f>
        <v>-1533922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3.0000000000000001E-3</v>
      </c>
      <c r="V170" s="71">
        <f t="shared" si="36"/>
        <v>-765.226</v>
      </c>
      <c r="W170" s="71">
        <f t="shared" si="37"/>
        <v>-1533.922</v>
      </c>
    </row>
    <row r="171" spans="1:23" hidden="1">
      <c r="A171" s="63">
        <f t="shared" si="38"/>
        <v>37057</v>
      </c>
      <c r="B171" s="65" t="str">
        <f>INDEX('Master Data'!$A$2:$B$8,MATCH(WEEKDAY('ARG Gas Transport'!A171,3),'Master Data'!$A$2:$A$8,0),2)</f>
        <v>F</v>
      </c>
      <c r="D171" s="73"/>
      <c r="E171" s="73"/>
      <c r="F171" s="73"/>
      <c r="G171" s="73">
        <v>4</v>
      </c>
      <c r="I171" s="73">
        <f t="shared" si="40"/>
        <v>4</v>
      </c>
      <c r="J171" s="73">
        <f t="shared" si="39"/>
        <v>1</v>
      </c>
      <c r="K171" s="73">
        <f t="shared" si="28"/>
        <v>0</v>
      </c>
      <c r="L171" s="73">
        <f t="shared" si="29"/>
        <v>0</v>
      </c>
      <c r="M171" s="73">
        <f>SUM(J$97:J171)</f>
        <v>-765225</v>
      </c>
      <c r="N171" s="73">
        <f>SUM(J$6:J171)</f>
        <v>-1533921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1E-3</v>
      </c>
      <c r="T171" s="71">
        <f t="shared" si="34"/>
        <v>0</v>
      </c>
      <c r="U171" s="71">
        <f t="shared" si="35"/>
        <v>4.0000000000000001E-3</v>
      </c>
      <c r="V171" s="71">
        <f t="shared" si="36"/>
        <v>-765.22500000000002</v>
      </c>
      <c r="W171" s="71">
        <f t="shared" si="37"/>
        <v>-1533.921</v>
      </c>
    </row>
    <row r="172" spans="1:23" hidden="1">
      <c r="A172" s="63">
        <f t="shared" si="38"/>
        <v>37058</v>
      </c>
      <c r="B172" s="65" t="str">
        <f>INDEX('Master Data'!$A$2:$B$8,MATCH(WEEKDAY('ARG Gas Transport'!A172,3),'Master Data'!$A$2:$A$8,0),2)</f>
        <v>Sa</v>
      </c>
      <c r="D172" s="73"/>
      <c r="E172" s="73"/>
      <c r="F172" s="73"/>
      <c r="G172" s="73"/>
      <c r="I172" s="73">
        <f t="shared" si="40"/>
        <v>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-765225</v>
      </c>
      <c r="N172" s="73">
        <f>SUM(J$6:J172)</f>
        <v>-1533921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4.0000000000000001E-3</v>
      </c>
      <c r="V172" s="71">
        <f t="shared" si="36"/>
        <v>-765.22500000000002</v>
      </c>
      <c r="W172" s="71">
        <f t="shared" si="37"/>
        <v>-1533.921</v>
      </c>
    </row>
    <row r="173" spans="1:23" hidden="1">
      <c r="A173" s="63">
        <f t="shared" si="38"/>
        <v>37059</v>
      </c>
      <c r="B173" s="65" t="str">
        <f>INDEX('Master Data'!$A$2:$B$8,MATCH(WEEKDAY('ARG Gas Transport'!A173,3),'Master Data'!$A$2:$A$8,0),2)</f>
        <v>Su</v>
      </c>
      <c r="D173" s="73"/>
      <c r="E173" s="73"/>
      <c r="F173" s="73"/>
      <c r="G173" s="73"/>
      <c r="I173" s="73">
        <f t="shared" si="40"/>
        <v>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-765225</v>
      </c>
      <c r="N173" s="73">
        <f>SUM(J$6:J173)</f>
        <v>-1533921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4.0000000000000001E-3</v>
      </c>
      <c r="V173" s="71">
        <f t="shared" si="36"/>
        <v>-765.22500000000002</v>
      </c>
      <c r="W173" s="71">
        <f t="shared" si="37"/>
        <v>-1533.921</v>
      </c>
    </row>
    <row r="174" spans="1:23" hidden="1">
      <c r="A174" s="63">
        <f t="shared" si="38"/>
        <v>37060</v>
      </c>
      <c r="B174" s="65" t="str">
        <f>INDEX('Master Data'!$A$2:$B$8,MATCH(WEEKDAY('ARG Gas Transport'!A174,3),'Master Data'!$A$2:$A$8,0),2)</f>
        <v>M</v>
      </c>
      <c r="D174" s="73"/>
      <c r="E174" s="73"/>
      <c r="F174" s="73"/>
      <c r="G174" s="73">
        <v>8</v>
      </c>
      <c r="I174" s="73">
        <f t="shared" si="40"/>
        <v>8</v>
      </c>
      <c r="J174" s="73">
        <f t="shared" si="39"/>
        <v>4</v>
      </c>
      <c r="K174" s="73">
        <f t="shared" si="28"/>
        <v>0</v>
      </c>
      <c r="L174" s="73">
        <f t="shared" si="29"/>
        <v>0</v>
      </c>
      <c r="M174" s="73">
        <f>SUM(J$97:J174)</f>
        <v>-765221</v>
      </c>
      <c r="N174" s="73">
        <f>SUM(J$6:J174)</f>
        <v>-1533917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4.0000000000000001E-3</v>
      </c>
      <c r="T174" s="71">
        <f t="shared" si="34"/>
        <v>0</v>
      </c>
      <c r="U174" s="71">
        <f t="shared" si="35"/>
        <v>8.0000000000000002E-3</v>
      </c>
      <c r="V174" s="71">
        <f t="shared" si="36"/>
        <v>-765.221</v>
      </c>
      <c r="W174" s="71">
        <f t="shared" si="37"/>
        <v>-1533.9169999999999</v>
      </c>
    </row>
    <row r="175" spans="1:23" hidden="1">
      <c r="A175" s="63">
        <f t="shared" si="38"/>
        <v>37061</v>
      </c>
      <c r="B175" s="65" t="str">
        <f>INDEX('Master Data'!$A$2:$B$8,MATCH(WEEKDAY('ARG Gas Transport'!A175,3),'Master Data'!$A$2:$A$8,0),2)</f>
        <v>T</v>
      </c>
      <c r="D175" s="73"/>
      <c r="E175" s="73"/>
      <c r="F175" s="73"/>
      <c r="G175" s="73">
        <v>8</v>
      </c>
      <c r="I175" s="73">
        <f t="shared" si="40"/>
        <v>8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-765221</v>
      </c>
      <c r="N175" s="73">
        <f>SUM(J$6:J175)</f>
        <v>-1533917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8.0000000000000002E-3</v>
      </c>
      <c r="V175" s="71">
        <f t="shared" si="36"/>
        <v>-765.221</v>
      </c>
      <c r="W175" s="71">
        <f t="shared" si="37"/>
        <v>-1533.9169999999999</v>
      </c>
    </row>
    <row r="176" spans="1:23" hidden="1">
      <c r="A176" s="63">
        <f t="shared" si="38"/>
        <v>37062</v>
      </c>
      <c r="B176" s="65" t="str">
        <f>INDEX('Master Data'!$A$2:$B$8,MATCH(WEEKDAY('ARG Gas Transport'!A176,3),'Master Data'!$A$2:$A$8,0),2)</f>
        <v>W</v>
      </c>
      <c r="D176" s="73"/>
      <c r="E176" s="73"/>
      <c r="F176" s="73"/>
      <c r="G176" s="73">
        <v>9</v>
      </c>
      <c r="I176" s="73">
        <f t="shared" si="40"/>
        <v>9</v>
      </c>
      <c r="J176" s="73">
        <f t="shared" si="39"/>
        <v>1</v>
      </c>
      <c r="K176" s="73">
        <f t="shared" si="28"/>
        <v>0</v>
      </c>
      <c r="L176" s="73">
        <f t="shared" si="29"/>
        <v>0</v>
      </c>
      <c r="M176" s="73">
        <f>SUM(J$97:J176)</f>
        <v>-765220</v>
      </c>
      <c r="N176" s="73">
        <f>SUM(J$6:J176)</f>
        <v>-1533916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1E-3</v>
      </c>
      <c r="T176" s="71">
        <f t="shared" si="34"/>
        <v>0</v>
      </c>
      <c r="U176" s="71">
        <f t="shared" si="35"/>
        <v>8.9999999999999993E-3</v>
      </c>
      <c r="V176" s="71">
        <f t="shared" si="36"/>
        <v>-765.22</v>
      </c>
      <c r="W176" s="71">
        <f t="shared" si="37"/>
        <v>-1533.9159999999999</v>
      </c>
    </row>
    <row r="177" spans="1:23" hidden="1">
      <c r="A177" s="63">
        <f t="shared" si="38"/>
        <v>37063</v>
      </c>
      <c r="B177" s="65" t="str">
        <f>INDEX('Master Data'!$A$2:$B$8,MATCH(WEEKDAY('ARG Gas Transport'!A177,3),'Master Data'!$A$2:$A$8,0),2)</f>
        <v>Th</v>
      </c>
      <c r="D177" s="73"/>
      <c r="E177" s="73"/>
      <c r="F177" s="73"/>
      <c r="G177" s="73">
        <v>8</v>
      </c>
      <c r="I177" s="73">
        <f t="shared" si="40"/>
        <v>8</v>
      </c>
      <c r="J177" s="73">
        <f t="shared" si="39"/>
        <v>-1</v>
      </c>
      <c r="K177" s="73">
        <f t="shared" si="28"/>
        <v>0</v>
      </c>
      <c r="L177" s="73">
        <f t="shared" si="29"/>
        <v>0</v>
      </c>
      <c r="M177" s="73">
        <f>SUM(J$97:J177)</f>
        <v>-765221</v>
      </c>
      <c r="N177" s="73">
        <f>SUM(J$6:J177)</f>
        <v>-1533917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-1E-3</v>
      </c>
      <c r="T177" s="71">
        <f t="shared" si="34"/>
        <v>0</v>
      </c>
      <c r="U177" s="71">
        <f t="shared" si="35"/>
        <v>8.0000000000000002E-3</v>
      </c>
      <c r="V177" s="71">
        <f t="shared" si="36"/>
        <v>-765.221</v>
      </c>
      <c r="W177" s="71">
        <f t="shared" si="37"/>
        <v>-1533.9169999999999</v>
      </c>
    </row>
    <row r="178" spans="1:23" hidden="1">
      <c r="A178" s="63">
        <f t="shared" si="38"/>
        <v>37064</v>
      </c>
      <c r="B178" s="65" t="str">
        <f>INDEX('Master Data'!$A$2:$B$8,MATCH(WEEKDAY('ARG Gas Transport'!A178,3),'Master Data'!$A$2:$A$8,0),2)</f>
        <v>F</v>
      </c>
      <c r="D178" s="73"/>
      <c r="E178" s="73"/>
      <c r="F178" s="73"/>
      <c r="G178" s="73">
        <v>9</v>
      </c>
      <c r="I178" s="73">
        <f t="shared" si="40"/>
        <v>9</v>
      </c>
      <c r="J178" s="73">
        <f t="shared" si="39"/>
        <v>1</v>
      </c>
      <c r="K178" s="73">
        <f t="shared" si="28"/>
        <v>0</v>
      </c>
      <c r="L178" s="73">
        <f t="shared" si="29"/>
        <v>0</v>
      </c>
      <c r="M178" s="73">
        <f>SUM(J$97:J178)</f>
        <v>-765220</v>
      </c>
      <c r="N178" s="73">
        <f>SUM(J$6:J178)</f>
        <v>-1533916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1E-3</v>
      </c>
      <c r="T178" s="71">
        <f t="shared" si="34"/>
        <v>0</v>
      </c>
      <c r="U178" s="71">
        <f t="shared" si="35"/>
        <v>8.9999999999999993E-3</v>
      </c>
      <c r="V178" s="71">
        <f t="shared" si="36"/>
        <v>-765.22</v>
      </c>
      <c r="W178" s="71">
        <f t="shared" si="37"/>
        <v>-1533.9159999999999</v>
      </c>
    </row>
    <row r="179" spans="1:23" hidden="1">
      <c r="A179" s="63">
        <f t="shared" si="38"/>
        <v>37065</v>
      </c>
      <c r="B179" s="65" t="str">
        <f>INDEX('Master Data'!$A$2:$B$8,MATCH(WEEKDAY('ARG Gas Transport'!A179,3),'Master Data'!$A$2:$A$8,0),2)</f>
        <v>Sa</v>
      </c>
      <c r="D179" s="73"/>
      <c r="E179" s="73"/>
      <c r="F179" s="73"/>
      <c r="G179" s="73"/>
      <c r="I179" s="73">
        <f t="shared" si="40"/>
        <v>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-765220</v>
      </c>
      <c r="N179" s="73">
        <f>SUM(J$6:J179)</f>
        <v>-1533916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8.9999999999999993E-3</v>
      </c>
      <c r="V179" s="71">
        <f t="shared" si="36"/>
        <v>-765.22</v>
      </c>
      <c r="W179" s="71">
        <f t="shared" si="37"/>
        <v>-1533.9159999999999</v>
      </c>
    </row>
    <row r="180" spans="1:23" hidden="1">
      <c r="A180" s="63">
        <f t="shared" si="38"/>
        <v>37066</v>
      </c>
      <c r="B180" s="65" t="str">
        <f>INDEX('Master Data'!$A$2:$B$8,MATCH(WEEKDAY('ARG Gas Transport'!A180,3),'Master Data'!$A$2:$A$8,0),2)</f>
        <v>Su</v>
      </c>
      <c r="D180" s="73"/>
      <c r="E180" s="73"/>
      <c r="F180" s="73"/>
      <c r="G180" s="73"/>
      <c r="I180" s="73">
        <f t="shared" si="40"/>
        <v>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-765220</v>
      </c>
      <c r="N180" s="73">
        <f>SUM(J$6:J180)</f>
        <v>-1533916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8.9999999999999993E-3</v>
      </c>
      <c r="V180" s="71">
        <f t="shared" si="36"/>
        <v>-765.22</v>
      </c>
      <c r="W180" s="71">
        <f t="shared" si="37"/>
        <v>-1533.9159999999999</v>
      </c>
    </row>
    <row r="181" spans="1:23" hidden="1">
      <c r="A181" s="63">
        <f t="shared" si="38"/>
        <v>37067</v>
      </c>
      <c r="B181" s="65" t="str">
        <f>INDEX('Master Data'!$A$2:$B$8,MATCH(WEEKDAY('ARG Gas Transport'!A181,3),'Master Data'!$A$2:$A$8,0),2)</f>
        <v>M</v>
      </c>
      <c r="D181" s="73"/>
      <c r="E181" s="73"/>
      <c r="F181" s="73"/>
      <c r="G181" s="73">
        <v>10</v>
      </c>
      <c r="I181" s="73">
        <f t="shared" si="40"/>
        <v>10</v>
      </c>
      <c r="J181" s="73">
        <f t="shared" si="39"/>
        <v>1</v>
      </c>
      <c r="K181" s="73">
        <f t="shared" si="28"/>
        <v>0</v>
      </c>
      <c r="L181" s="73">
        <f t="shared" si="29"/>
        <v>0</v>
      </c>
      <c r="M181" s="73">
        <f>SUM(J$97:J181)</f>
        <v>-765219</v>
      </c>
      <c r="N181" s="73">
        <f>SUM(J$6:J181)</f>
        <v>-1533915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1E-3</v>
      </c>
      <c r="T181" s="71">
        <f t="shared" si="34"/>
        <v>0</v>
      </c>
      <c r="U181" s="71">
        <f t="shared" si="35"/>
        <v>0.01</v>
      </c>
      <c r="V181" s="71">
        <f t="shared" si="36"/>
        <v>-765.21900000000005</v>
      </c>
      <c r="W181" s="71">
        <f t="shared" si="37"/>
        <v>-1533.915</v>
      </c>
    </row>
    <row r="182" spans="1:23" hidden="1">
      <c r="A182" s="63">
        <f t="shared" si="38"/>
        <v>37068</v>
      </c>
      <c r="B182" s="65" t="str">
        <f>INDEX('Master Data'!$A$2:$B$8,MATCH(WEEKDAY('ARG Gas Transport'!A182,3),'Master Data'!$A$2:$A$8,0),2)</f>
        <v>T</v>
      </c>
      <c r="D182" s="73"/>
      <c r="E182" s="73"/>
      <c r="F182" s="73"/>
      <c r="G182" s="73">
        <v>9</v>
      </c>
      <c r="I182" s="73">
        <f t="shared" si="40"/>
        <v>9</v>
      </c>
      <c r="J182" s="73">
        <f t="shared" si="39"/>
        <v>-1</v>
      </c>
      <c r="K182" s="73">
        <f t="shared" si="28"/>
        <v>0</v>
      </c>
      <c r="L182" s="73">
        <f t="shared" si="29"/>
        <v>0</v>
      </c>
      <c r="M182" s="73">
        <f>SUM(J$97:J182)</f>
        <v>-765220</v>
      </c>
      <c r="N182" s="73">
        <f>SUM(J$6:J182)</f>
        <v>-1533916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-1E-3</v>
      </c>
      <c r="T182" s="71">
        <f t="shared" si="34"/>
        <v>0</v>
      </c>
      <c r="U182" s="71">
        <f t="shared" si="35"/>
        <v>8.9999999999999993E-3</v>
      </c>
      <c r="V182" s="71">
        <f t="shared" si="36"/>
        <v>-765.22</v>
      </c>
      <c r="W182" s="71">
        <f t="shared" si="37"/>
        <v>-1533.9159999999999</v>
      </c>
    </row>
    <row r="183" spans="1:23" hidden="1">
      <c r="A183" s="63">
        <f t="shared" si="38"/>
        <v>37069</v>
      </c>
      <c r="B183" s="65" t="str">
        <f>INDEX('Master Data'!$A$2:$B$8,MATCH(WEEKDAY('ARG Gas Transport'!A183,3),'Master Data'!$A$2:$A$8,0),2)</f>
        <v>W</v>
      </c>
      <c r="D183" s="73"/>
      <c r="E183" s="73"/>
      <c r="F183" s="73"/>
      <c r="G183" s="73">
        <v>9</v>
      </c>
      <c r="I183" s="73">
        <f t="shared" si="40"/>
        <v>9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-765220</v>
      </c>
      <c r="N183" s="73">
        <f>SUM(J$6:J183)</f>
        <v>-1533916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8.9999999999999993E-3</v>
      </c>
      <c r="V183" s="71">
        <f t="shared" si="36"/>
        <v>-765.22</v>
      </c>
      <c r="W183" s="71">
        <f t="shared" si="37"/>
        <v>-1533.9159999999999</v>
      </c>
    </row>
    <row r="184" spans="1:23" hidden="1">
      <c r="A184" s="63">
        <f t="shared" si="38"/>
        <v>37070</v>
      </c>
      <c r="B184" s="65" t="str">
        <f>INDEX('Master Data'!$A$2:$B$8,MATCH(WEEKDAY('ARG Gas Transport'!A184,3),'Master Data'!$A$2:$A$8,0),2)</f>
        <v>Th</v>
      </c>
      <c r="D184" s="73"/>
      <c r="E184" s="73"/>
      <c r="F184" s="73"/>
      <c r="G184" s="73">
        <v>7</v>
      </c>
      <c r="I184" s="73">
        <f t="shared" si="40"/>
        <v>7</v>
      </c>
      <c r="J184" s="73">
        <f t="shared" si="39"/>
        <v>-2</v>
      </c>
      <c r="K184" s="73">
        <f t="shared" si="28"/>
        <v>0</v>
      </c>
      <c r="L184" s="73">
        <f t="shared" si="29"/>
        <v>0</v>
      </c>
      <c r="M184" s="73">
        <f>SUM(J$97:J184)</f>
        <v>-765222</v>
      </c>
      <c r="N184" s="73">
        <f>SUM(J$6:J184)</f>
        <v>-1533918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-2E-3</v>
      </c>
      <c r="T184" s="71">
        <f t="shared" si="34"/>
        <v>0</v>
      </c>
      <c r="U184" s="71">
        <f t="shared" si="35"/>
        <v>7.0000000000000001E-3</v>
      </c>
      <c r="V184" s="71">
        <f t="shared" si="36"/>
        <v>-765.22199999999998</v>
      </c>
      <c r="W184" s="71">
        <f t="shared" si="37"/>
        <v>-1533.9179999999999</v>
      </c>
    </row>
    <row r="185" spans="1:23" hidden="1">
      <c r="A185" s="63">
        <f t="shared" si="38"/>
        <v>37071</v>
      </c>
      <c r="B185" s="65" t="str">
        <f>INDEX('Master Data'!$A$2:$B$8,MATCH(WEEKDAY('ARG Gas Transport'!A185,3),'Master Data'!$A$2:$A$8,0),2)</f>
        <v>F</v>
      </c>
      <c r="D185" s="73"/>
      <c r="E185" s="73"/>
      <c r="F185" s="73"/>
      <c r="G185" s="73">
        <v>-143</v>
      </c>
      <c r="I185" s="73">
        <f t="shared" si="40"/>
        <v>-143</v>
      </c>
      <c r="J185" s="73">
        <f t="shared" si="39"/>
        <v>-150</v>
      </c>
      <c r="K185" s="73">
        <f t="shared" si="28"/>
        <v>0</v>
      </c>
      <c r="L185" s="73">
        <f t="shared" si="29"/>
        <v>0</v>
      </c>
      <c r="M185" s="73">
        <f>SUM(J$97:J185)</f>
        <v>-765372</v>
      </c>
      <c r="N185" s="73">
        <f>SUM(J$6:J185)</f>
        <v>-1534068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-0.15</v>
      </c>
      <c r="T185" s="71">
        <f t="shared" si="34"/>
        <v>0</v>
      </c>
      <c r="U185" s="71">
        <f t="shared" si="35"/>
        <v>-0.14299999999999999</v>
      </c>
      <c r="V185" s="71">
        <f t="shared" si="36"/>
        <v>-765.37199999999996</v>
      </c>
      <c r="W185" s="71">
        <f t="shared" si="37"/>
        <v>-1534.068</v>
      </c>
    </row>
    <row r="186" spans="1:23">
      <c r="A186" s="63">
        <f t="shared" si="38"/>
        <v>37072</v>
      </c>
      <c r="B186" s="65" t="str">
        <f>INDEX('Master Data'!$A$2:$B$8,MATCH(WEEKDAY('ARG Gas Transport'!A186,3),'Master Data'!$A$2:$A$8,0),2)</f>
        <v>Sa</v>
      </c>
      <c r="D186" s="73"/>
      <c r="E186" s="73"/>
      <c r="F186" s="73"/>
      <c r="G186" s="73"/>
      <c r="I186" s="73">
        <f t="shared" si="40"/>
        <v>-143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-765372</v>
      </c>
      <c r="N186" s="73">
        <f>SUM(J$6:J186)</f>
        <v>-1534068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-0.14299999999999999</v>
      </c>
      <c r="V186" s="71">
        <f t="shared" si="36"/>
        <v>-765.37199999999996</v>
      </c>
      <c r="W186" s="71">
        <f t="shared" si="37"/>
        <v>-1534.068</v>
      </c>
    </row>
    <row r="187" spans="1:23" hidden="1">
      <c r="A187" s="63">
        <f t="shared" si="38"/>
        <v>37073</v>
      </c>
      <c r="B187" s="65" t="str">
        <f>INDEX('Master Data'!$A$2:$B$8,MATCH(WEEKDAY('ARG Gas Transport'!A187,3),'Master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-765372</v>
      </c>
      <c r="N187" s="73">
        <f>SUM(J$6:J187)</f>
        <v>-1534068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-765.37199999999996</v>
      </c>
      <c r="W187" s="71">
        <f t="shared" si="37"/>
        <v>-1534.068</v>
      </c>
    </row>
    <row r="188" spans="1:23" hidden="1">
      <c r="A188" s="63">
        <f t="shared" si="38"/>
        <v>37074</v>
      </c>
      <c r="B188" s="65" t="str">
        <f>INDEX('Master Data'!$A$2:$B$8,MATCH(WEEKDAY('ARG Gas Transport'!A188,3),'Master Data'!$A$2:$A$8,0),2)</f>
        <v>M</v>
      </c>
      <c r="D188" s="73"/>
      <c r="E188" s="73"/>
      <c r="F188" s="73"/>
      <c r="G188" s="73">
        <v>184</v>
      </c>
      <c r="I188" s="73">
        <f t="shared" si="40"/>
        <v>184</v>
      </c>
      <c r="J188" s="73">
        <f t="shared" si="39"/>
        <v>184</v>
      </c>
      <c r="K188" s="73">
        <f t="shared" si="28"/>
        <v>0</v>
      </c>
      <c r="L188" s="73">
        <f t="shared" si="29"/>
        <v>0</v>
      </c>
      <c r="M188" s="73">
        <f>SUM(J$188:J188)</f>
        <v>184</v>
      </c>
      <c r="N188" s="73">
        <f>SUM(J$6:J188)</f>
        <v>-1533884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0.184</v>
      </c>
      <c r="T188" s="71">
        <f t="shared" si="34"/>
        <v>0</v>
      </c>
      <c r="U188" s="71">
        <f t="shared" si="35"/>
        <v>0.184</v>
      </c>
      <c r="V188" s="71">
        <f t="shared" si="36"/>
        <v>0.184</v>
      </c>
      <c r="W188" s="71">
        <f t="shared" si="37"/>
        <v>-1533.884</v>
      </c>
    </row>
    <row r="189" spans="1:23" hidden="1">
      <c r="A189" s="63">
        <f t="shared" si="38"/>
        <v>37075</v>
      </c>
      <c r="B189" s="65" t="str">
        <f>INDEX('Master Data'!$A$2:$B$8,MATCH(WEEKDAY('ARG Gas Transport'!A189,3),'Master Data'!$A$2:$A$8,0),2)</f>
        <v>T</v>
      </c>
      <c r="D189" s="73"/>
      <c r="E189" s="73"/>
      <c r="F189" s="73"/>
      <c r="G189" s="73">
        <v>184</v>
      </c>
      <c r="I189" s="73">
        <f t="shared" si="40"/>
        <v>184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184</v>
      </c>
      <c r="N189" s="73">
        <f>SUM(J$6:J189)</f>
        <v>-1533884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0.184</v>
      </c>
      <c r="V189" s="71">
        <f t="shared" si="36"/>
        <v>0.184</v>
      </c>
      <c r="W189" s="71">
        <f t="shared" si="37"/>
        <v>-1533.884</v>
      </c>
    </row>
    <row r="190" spans="1:23" hidden="1">
      <c r="A190" s="63">
        <f t="shared" si="38"/>
        <v>37076</v>
      </c>
      <c r="B190" s="65" t="str">
        <f>INDEX('Master Data'!$A$2:$B$8,MATCH(WEEKDAY('ARG Gas Transport'!A190,3),'Master Data'!$A$2:$A$8,0),2)</f>
        <v>W</v>
      </c>
      <c r="D190" s="73"/>
      <c r="E190" s="73"/>
      <c r="F190" s="73"/>
      <c r="G190" s="73"/>
      <c r="I190" s="73">
        <f t="shared" si="40"/>
        <v>184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184</v>
      </c>
      <c r="N190" s="73">
        <f>SUM(J$6:J190)</f>
        <v>-1533884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0.184</v>
      </c>
      <c r="V190" s="71">
        <f t="shared" si="36"/>
        <v>0.184</v>
      </c>
      <c r="W190" s="71">
        <f t="shared" si="37"/>
        <v>-1533.884</v>
      </c>
    </row>
    <row r="191" spans="1:23" hidden="1">
      <c r="A191" s="63">
        <f t="shared" si="38"/>
        <v>37077</v>
      </c>
      <c r="B191" s="65" t="str">
        <f>INDEX('Master Data'!$A$2:$B$8,MATCH(WEEKDAY('ARG Gas Transport'!A191,3),'Master Data'!$A$2:$A$8,0),2)</f>
        <v>Th</v>
      </c>
      <c r="D191" s="73"/>
      <c r="E191" s="73"/>
      <c r="F191" s="73"/>
      <c r="G191" s="73">
        <v>184</v>
      </c>
      <c r="I191" s="73">
        <f t="shared" si="40"/>
        <v>184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184</v>
      </c>
      <c r="N191" s="73">
        <f>SUM(J$6:J191)</f>
        <v>-1533884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0.184</v>
      </c>
      <c r="V191" s="71">
        <f t="shared" si="36"/>
        <v>0.184</v>
      </c>
      <c r="W191" s="71">
        <f t="shared" si="37"/>
        <v>-1533.884</v>
      </c>
    </row>
    <row r="192" spans="1:23" hidden="1">
      <c r="A192" s="63">
        <f t="shared" si="38"/>
        <v>37078</v>
      </c>
      <c r="B192" s="65" t="str">
        <f>INDEX('Master Data'!$A$2:$B$8,MATCH(WEEKDAY('ARG Gas Transport'!A192,3),'Master Data'!$A$2:$A$8,0),2)</f>
        <v>F</v>
      </c>
      <c r="D192" s="73"/>
      <c r="E192" s="73"/>
      <c r="F192" s="73"/>
      <c r="G192" s="73">
        <v>185</v>
      </c>
      <c r="I192" s="73">
        <f t="shared" si="40"/>
        <v>185</v>
      </c>
      <c r="J192" s="73">
        <f t="shared" si="39"/>
        <v>1</v>
      </c>
      <c r="K192" s="73">
        <f t="shared" si="28"/>
        <v>0</v>
      </c>
      <c r="L192" s="73">
        <f t="shared" si="29"/>
        <v>0</v>
      </c>
      <c r="M192" s="73">
        <f>SUM(J$188:J192)</f>
        <v>185</v>
      </c>
      <c r="N192" s="73">
        <f>SUM(J$6:J192)</f>
        <v>-1533883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1E-3</v>
      </c>
      <c r="T192" s="71">
        <f t="shared" si="34"/>
        <v>0</v>
      </c>
      <c r="U192" s="71">
        <f t="shared" si="35"/>
        <v>0.185</v>
      </c>
      <c r="V192" s="71">
        <f t="shared" si="36"/>
        <v>0.185</v>
      </c>
      <c r="W192" s="71">
        <f t="shared" si="37"/>
        <v>-1533.883</v>
      </c>
    </row>
    <row r="193" spans="1:23" hidden="1">
      <c r="A193" s="63">
        <f t="shared" si="38"/>
        <v>37079</v>
      </c>
      <c r="B193" s="65" t="str">
        <f>INDEX('Master Data'!$A$2:$B$8,MATCH(WEEKDAY('ARG Gas Transport'!A193,3),'Master Data'!$A$2:$A$8,0),2)</f>
        <v>Sa</v>
      </c>
      <c r="D193" s="73"/>
      <c r="E193" s="73"/>
      <c r="F193" s="73"/>
      <c r="G193" s="73"/>
      <c r="I193" s="73">
        <f t="shared" si="40"/>
        <v>185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185</v>
      </c>
      <c r="N193" s="73">
        <f>SUM(J$6:J193)</f>
        <v>-1533883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0.185</v>
      </c>
      <c r="V193" s="71">
        <f t="shared" si="36"/>
        <v>0.185</v>
      </c>
      <c r="W193" s="71">
        <f t="shared" si="37"/>
        <v>-1533.883</v>
      </c>
    </row>
    <row r="194" spans="1:23" hidden="1">
      <c r="A194" s="63">
        <f t="shared" si="38"/>
        <v>37080</v>
      </c>
      <c r="B194" s="65" t="str">
        <f>INDEX('Master Data'!$A$2:$B$8,MATCH(WEEKDAY('ARG Gas Transport'!A194,3),'Master Data'!$A$2:$A$8,0),2)</f>
        <v>Su</v>
      </c>
      <c r="D194" s="73"/>
      <c r="E194" s="73"/>
      <c r="F194" s="73"/>
      <c r="G194" s="73"/>
      <c r="I194" s="73">
        <f t="shared" si="40"/>
        <v>185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185</v>
      </c>
      <c r="N194" s="73">
        <f>SUM(J$6:J194)</f>
        <v>-1533883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0.185</v>
      </c>
      <c r="V194" s="71">
        <f t="shared" si="36"/>
        <v>0.185</v>
      </c>
      <c r="W194" s="71">
        <f t="shared" si="37"/>
        <v>-1533.883</v>
      </c>
    </row>
    <row r="195" spans="1:23" hidden="1">
      <c r="A195" s="63">
        <f t="shared" si="38"/>
        <v>37081</v>
      </c>
      <c r="B195" s="65" t="str">
        <f>INDEX('Master Data'!$A$2:$B$8,MATCH(WEEKDAY('ARG Gas Transport'!A195,3),'Master Data'!$A$2:$A$8,0),2)</f>
        <v>M</v>
      </c>
      <c r="D195" s="73"/>
      <c r="E195" s="73"/>
      <c r="F195" s="73"/>
      <c r="G195" s="73">
        <v>186</v>
      </c>
      <c r="I195" s="73">
        <f t="shared" si="40"/>
        <v>186</v>
      </c>
      <c r="J195" s="73">
        <f t="shared" si="39"/>
        <v>1</v>
      </c>
      <c r="K195" s="73">
        <f t="shared" si="28"/>
        <v>0</v>
      </c>
      <c r="L195" s="73">
        <f t="shared" si="29"/>
        <v>0</v>
      </c>
      <c r="M195" s="73">
        <f>SUM(J$188:J195)</f>
        <v>186</v>
      </c>
      <c r="N195" s="73">
        <f>SUM(J$6:J195)</f>
        <v>-1533882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1E-3</v>
      </c>
      <c r="T195" s="71">
        <f t="shared" si="34"/>
        <v>0</v>
      </c>
      <c r="U195" s="71">
        <f t="shared" si="35"/>
        <v>0.186</v>
      </c>
      <c r="V195" s="71">
        <f t="shared" si="36"/>
        <v>0.186</v>
      </c>
      <c r="W195" s="71">
        <f t="shared" si="37"/>
        <v>-1533.8820000000001</v>
      </c>
    </row>
    <row r="196" spans="1:23" hidden="1">
      <c r="A196" s="63">
        <f t="shared" si="38"/>
        <v>37082</v>
      </c>
      <c r="B196" s="65" t="str">
        <f>INDEX('Master Data'!$A$2:$B$8,MATCH(WEEKDAY('ARG Gas Transport'!A196,3),'Master Data'!$A$2:$A$8,0),2)</f>
        <v>T</v>
      </c>
      <c r="D196" s="73"/>
      <c r="E196" s="73"/>
      <c r="F196" s="73"/>
      <c r="G196" s="73">
        <v>187</v>
      </c>
      <c r="I196" s="73">
        <f t="shared" si="40"/>
        <v>187</v>
      </c>
      <c r="J196" s="73">
        <f t="shared" si="39"/>
        <v>1</v>
      </c>
      <c r="K196" s="73">
        <f t="shared" si="28"/>
        <v>0</v>
      </c>
      <c r="L196" s="73">
        <f t="shared" si="29"/>
        <v>0</v>
      </c>
      <c r="M196" s="73">
        <f>SUM(J$188:J196)</f>
        <v>187</v>
      </c>
      <c r="N196" s="73">
        <f>SUM(J$6:J196)</f>
        <v>-1533881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1E-3</v>
      </c>
      <c r="T196" s="71">
        <f t="shared" si="34"/>
        <v>0</v>
      </c>
      <c r="U196" s="71">
        <f t="shared" si="35"/>
        <v>0.187</v>
      </c>
      <c r="V196" s="71">
        <f t="shared" si="36"/>
        <v>0.187</v>
      </c>
      <c r="W196" s="71">
        <f t="shared" si="37"/>
        <v>-1533.8810000000001</v>
      </c>
    </row>
    <row r="197" spans="1:23" hidden="1">
      <c r="A197" s="63">
        <f t="shared" si="38"/>
        <v>37083</v>
      </c>
      <c r="B197" s="65" t="str">
        <f>INDEX('Master Data'!$A$2:$B$8,MATCH(WEEKDAY('ARG Gas Transport'!A197,3),'Master Data'!$A$2:$A$8,0),2)</f>
        <v>W</v>
      </c>
      <c r="D197" s="73"/>
      <c r="E197" s="73"/>
      <c r="F197" s="73"/>
      <c r="G197" s="73">
        <v>187</v>
      </c>
      <c r="I197" s="73">
        <f t="shared" si="40"/>
        <v>187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187</v>
      </c>
      <c r="N197" s="73">
        <f>SUM(J$6:J197)</f>
        <v>-1533881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0.187</v>
      </c>
      <c r="V197" s="71">
        <f t="shared" si="36"/>
        <v>0.187</v>
      </c>
      <c r="W197" s="71">
        <f t="shared" si="37"/>
        <v>-1533.8810000000001</v>
      </c>
    </row>
    <row r="198" spans="1:23" hidden="1">
      <c r="A198" s="63">
        <f t="shared" si="38"/>
        <v>37084</v>
      </c>
      <c r="B198" s="65" t="str">
        <f>INDEX('Master Data'!$A$2:$B$8,MATCH(WEEKDAY('ARG Gas Transport'!A198,3),'Master Data'!$A$2:$A$8,0),2)</f>
        <v>Th</v>
      </c>
      <c r="D198" s="73"/>
      <c r="E198" s="73"/>
      <c r="F198" s="73"/>
      <c r="G198" s="73">
        <v>187</v>
      </c>
      <c r="I198" s="73">
        <f t="shared" si="40"/>
        <v>187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187</v>
      </c>
      <c r="N198" s="73">
        <f>SUM(J$6:J198)</f>
        <v>-1533881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0.187</v>
      </c>
      <c r="V198" s="71">
        <f t="shared" ref="V198:V261" si="49">M198/$R$3</f>
        <v>0.187</v>
      </c>
      <c r="W198" s="71">
        <f t="shared" ref="W198:W261" si="50">N198/$R$3</f>
        <v>-1533.8810000000001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Transport'!A199,3),'Master Data'!$A$2:$A$8,0),2)</f>
        <v>F</v>
      </c>
      <c r="D199" s="73"/>
      <c r="E199" s="73"/>
      <c r="F199" s="73"/>
      <c r="G199" s="73">
        <v>187</v>
      </c>
      <c r="I199" s="73">
        <f t="shared" si="40"/>
        <v>187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187</v>
      </c>
      <c r="N199" s="73">
        <f>SUM(J$6:J199)</f>
        <v>-1533881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0.187</v>
      </c>
      <c r="V199" s="71">
        <f t="shared" si="49"/>
        <v>0.187</v>
      </c>
      <c r="W199" s="71">
        <f t="shared" si="50"/>
        <v>-1533.8810000000001</v>
      </c>
    </row>
    <row r="200" spans="1:23" hidden="1">
      <c r="A200" s="63">
        <f t="shared" si="51"/>
        <v>37086</v>
      </c>
      <c r="B200" s="65" t="str">
        <f>INDEX('Master Data'!$A$2:$B$8,MATCH(WEEKDAY('ARG Gas Transport'!A200,3),'Master Data'!$A$2:$A$8,0),2)</f>
        <v>Sa</v>
      </c>
      <c r="D200" s="73"/>
      <c r="E200" s="73"/>
      <c r="F200" s="73"/>
      <c r="G200" s="73"/>
      <c r="I200" s="73">
        <f t="shared" si="40"/>
        <v>187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187</v>
      </c>
      <c r="N200" s="73">
        <f>SUM(J$6:J200)</f>
        <v>-1533881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0.187</v>
      </c>
      <c r="V200" s="71">
        <f t="shared" si="49"/>
        <v>0.187</v>
      </c>
      <c r="W200" s="71">
        <f t="shared" si="50"/>
        <v>-1533.8810000000001</v>
      </c>
    </row>
    <row r="201" spans="1:23" hidden="1">
      <c r="A201" s="63">
        <f t="shared" si="51"/>
        <v>37087</v>
      </c>
      <c r="B201" s="65" t="str">
        <f>INDEX('Master Data'!$A$2:$B$8,MATCH(WEEKDAY('ARG Gas Transport'!A201,3),'Master Data'!$A$2:$A$8,0),2)</f>
        <v>Su</v>
      </c>
      <c r="D201" s="73"/>
      <c r="E201" s="73"/>
      <c r="F201" s="73"/>
      <c r="G201" s="73"/>
      <c r="I201" s="73">
        <f t="shared" si="40"/>
        <v>187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187</v>
      </c>
      <c r="N201" s="73">
        <f>SUM(J$6:J201)</f>
        <v>-1533881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0.187</v>
      </c>
      <c r="V201" s="71">
        <f t="shared" si="49"/>
        <v>0.187</v>
      </c>
      <c r="W201" s="71">
        <f t="shared" si="50"/>
        <v>-1533.8810000000001</v>
      </c>
    </row>
    <row r="202" spans="1:23" hidden="1">
      <c r="A202" s="63">
        <f t="shared" si="51"/>
        <v>37088</v>
      </c>
      <c r="B202" s="65" t="str">
        <f>INDEX('Master Data'!$A$2:$B$8,MATCH(WEEKDAY('ARG Gas Transport'!A202,3),'Master Data'!$A$2:$A$8,0),2)</f>
        <v>M</v>
      </c>
      <c r="D202" s="73"/>
      <c r="E202" s="73"/>
      <c r="F202" s="73"/>
      <c r="G202" s="73">
        <v>187</v>
      </c>
      <c r="I202" s="73">
        <f t="shared" si="40"/>
        <v>187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187</v>
      </c>
      <c r="N202" s="73">
        <f>SUM(J$6:J202)</f>
        <v>-1533881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0.187</v>
      </c>
      <c r="V202" s="71">
        <f t="shared" si="49"/>
        <v>0.187</v>
      </c>
      <c r="W202" s="71">
        <f t="shared" si="50"/>
        <v>-1533.8810000000001</v>
      </c>
    </row>
    <row r="203" spans="1:23" hidden="1">
      <c r="A203" s="63">
        <f t="shared" si="51"/>
        <v>37089</v>
      </c>
      <c r="B203" s="65" t="str">
        <f>INDEX('Master Data'!$A$2:$B$8,MATCH(WEEKDAY('ARG Gas Transport'!A203,3),'Master Data'!$A$2:$A$8,0),2)</f>
        <v>T</v>
      </c>
      <c r="D203" s="73"/>
      <c r="E203" s="73"/>
      <c r="F203" s="73"/>
      <c r="G203" s="73">
        <v>187</v>
      </c>
      <c r="I203" s="73">
        <f t="shared" si="40"/>
        <v>187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187</v>
      </c>
      <c r="N203" s="73">
        <f>SUM(J$6:J203)</f>
        <v>-1533881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0.187</v>
      </c>
      <c r="V203" s="71">
        <f t="shared" si="49"/>
        <v>0.187</v>
      </c>
      <c r="W203" s="71">
        <f t="shared" si="50"/>
        <v>-1533.8810000000001</v>
      </c>
    </row>
    <row r="204" spans="1:23" hidden="1">
      <c r="A204" s="63">
        <f t="shared" si="51"/>
        <v>37090</v>
      </c>
      <c r="B204" s="65" t="str">
        <f>INDEX('Master Data'!$A$2:$B$8,MATCH(WEEKDAY('ARG Gas Transport'!A204,3),'Master Data'!$A$2:$A$8,0),2)</f>
        <v>W</v>
      </c>
      <c r="D204" s="73"/>
      <c r="E204" s="73"/>
      <c r="F204" s="73"/>
      <c r="G204" s="73">
        <v>188</v>
      </c>
      <c r="I204" s="73">
        <f t="shared" si="40"/>
        <v>188</v>
      </c>
      <c r="J204" s="73">
        <f t="shared" si="52"/>
        <v>1</v>
      </c>
      <c r="K204" s="73">
        <f t="shared" si="41"/>
        <v>0</v>
      </c>
      <c r="L204" s="73">
        <f t="shared" si="42"/>
        <v>0</v>
      </c>
      <c r="M204" s="73">
        <f>SUM(J$188:J204)</f>
        <v>188</v>
      </c>
      <c r="N204" s="73">
        <f>SUM(J$6:J204)</f>
        <v>-1533880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1E-3</v>
      </c>
      <c r="T204" s="71">
        <f t="shared" si="47"/>
        <v>0</v>
      </c>
      <c r="U204" s="71">
        <f t="shared" si="48"/>
        <v>0.188</v>
      </c>
      <c r="V204" s="71">
        <f t="shared" si="49"/>
        <v>0.188</v>
      </c>
      <c r="W204" s="71">
        <f t="shared" si="50"/>
        <v>-1533.88</v>
      </c>
    </row>
    <row r="205" spans="1:23" hidden="1">
      <c r="A205" s="63">
        <f t="shared" si="51"/>
        <v>37091</v>
      </c>
      <c r="B205" s="65" t="str">
        <f>INDEX('Master Data'!$A$2:$B$8,MATCH(WEEKDAY('ARG Gas Transport'!A205,3),'Master Data'!$A$2:$A$8,0),2)</f>
        <v>Th</v>
      </c>
      <c r="D205" s="73"/>
      <c r="E205" s="73"/>
      <c r="F205" s="73"/>
      <c r="G205" s="73">
        <v>189</v>
      </c>
      <c r="I205" s="73">
        <f t="shared" si="40"/>
        <v>189</v>
      </c>
      <c r="J205" s="73">
        <f t="shared" si="52"/>
        <v>1</v>
      </c>
      <c r="K205" s="73">
        <f t="shared" si="41"/>
        <v>0</v>
      </c>
      <c r="L205" s="73">
        <f t="shared" si="42"/>
        <v>0</v>
      </c>
      <c r="M205" s="73">
        <f>SUM(J$188:J205)</f>
        <v>189</v>
      </c>
      <c r="N205" s="73">
        <f>SUM(J$6:J205)</f>
        <v>-1533879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1E-3</v>
      </c>
      <c r="T205" s="71">
        <f t="shared" si="47"/>
        <v>0</v>
      </c>
      <c r="U205" s="71">
        <f t="shared" si="48"/>
        <v>0.189</v>
      </c>
      <c r="V205" s="71">
        <f t="shared" si="49"/>
        <v>0.189</v>
      </c>
      <c r="W205" s="71">
        <f t="shared" si="50"/>
        <v>-1533.8789999999999</v>
      </c>
    </row>
    <row r="206" spans="1:23" hidden="1">
      <c r="A206" s="63">
        <f t="shared" si="51"/>
        <v>37092</v>
      </c>
      <c r="B206" s="65" t="str">
        <f>INDEX('Master Data'!$A$2:$B$8,MATCH(WEEKDAY('ARG Gas Transport'!A206,3),'Master Data'!$A$2:$A$8,0),2)</f>
        <v>F</v>
      </c>
      <c r="D206" s="73"/>
      <c r="E206" s="73"/>
      <c r="F206" s="73"/>
      <c r="G206" s="73">
        <v>189</v>
      </c>
      <c r="I206" s="73">
        <f t="shared" si="40"/>
        <v>189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189</v>
      </c>
      <c r="N206" s="73">
        <f>SUM(J$6:J206)</f>
        <v>-1533879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0.189</v>
      </c>
      <c r="V206" s="71">
        <f t="shared" si="49"/>
        <v>0.189</v>
      </c>
      <c r="W206" s="71">
        <f t="shared" si="50"/>
        <v>-1533.8789999999999</v>
      </c>
    </row>
    <row r="207" spans="1:23" hidden="1">
      <c r="A207" s="63">
        <f t="shared" si="51"/>
        <v>37093</v>
      </c>
      <c r="B207" s="65" t="str">
        <f>INDEX('Master Data'!$A$2:$B$8,MATCH(WEEKDAY('ARG Gas Transport'!A207,3),'Master Data'!$A$2:$A$8,0),2)</f>
        <v>Sa</v>
      </c>
      <c r="D207" s="73"/>
      <c r="E207" s="73"/>
      <c r="F207" s="73"/>
      <c r="G207" s="73"/>
      <c r="I207" s="73">
        <f t="shared" si="40"/>
        <v>189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189</v>
      </c>
      <c r="N207" s="73">
        <f>SUM(J$6:J207)</f>
        <v>-1533879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0.189</v>
      </c>
      <c r="V207" s="71">
        <f t="shared" si="49"/>
        <v>0.189</v>
      </c>
      <c r="W207" s="71">
        <f t="shared" si="50"/>
        <v>-1533.8789999999999</v>
      </c>
    </row>
    <row r="208" spans="1:23" hidden="1">
      <c r="A208" s="63">
        <f t="shared" si="51"/>
        <v>37094</v>
      </c>
      <c r="B208" s="65" t="str">
        <f>INDEX('Master Data'!$A$2:$B$8,MATCH(WEEKDAY('ARG Gas Transport'!A208,3),'Master Data'!$A$2:$A$8,0),2)</f>
        <v>Su</v>
      </c>
      <c r="D208" s="73"/>
      <c r="E208" s="73"/>
      <c r="F208" s="73"/>
      <c r="G208" s="73"/>
      <c r="I208" s="73">
        <f t="shared" si="40"/>
        <v>189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189</v>
      </c>
      <c r="N208" s="73">
        <f>SUM(J$6:J208)</f>
        <v>-1533879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0.189</v>
      </c>
      <c r="V208" s="71">
        <f t="shared" si="49"/>
        <v>0.189</v>
      </c>
      <c r="W208" s="71">
        <f t="shared" si="50"/>
        <v>-1533.8789999999999</v>
      </c>
    </row>
    <row r="209" spans="1:23" hidden="1">
      <c r="A209" s="63">
        <f t="shared" si="51"/>
        <v>37095</v>
      </c>
      <c r="B209" s="65" t="str">
        <f>INDEX('Master Data'!$A$2:$B$8,MATCH(WEEKDAY('ARG Gas Transport'!A209,3),'Master Data'!$A$2:$A$8,0),2)</f>
        <v>M</v>
      </c>
      <c r="D209" s="73"/>
      <c r="E209" s="73"/>
      <c r="F209" s="73"/>
      <c r="G209" s="73">
        <v>189</v>
      </c>
      <c r="I209" s="73">
        <f t="shared" si="40"/>
        <v>189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189</v>
      </c>
      <c r="N209" s="73">
        <f>SUM(J$6:J209)</f>
        <v>-1533879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0.189</v>
      </c>
      <c r="V209" s="71">
        <f t="shared" si="49"/>
        <v>0.189</v>
      </c>
      <c r="W209" s="71">
        <f t="shared" si="50"/>
        <v>-1533.8789999999999</v>
      </c>
    </row>
    <row r="210" spans="1:23" hidden="1">
      <c r="A210" s="63">
        <f t="shared" si="51"/>
        <v>37096</v>
      </c>
      <c r="B210" s="65" t="str">
        <f>INDEX('Master Data'!$A$2:$B$8,MATCH(WEEKDAY('ARG Gas Transport'!A210,3),'Master Data'!$A$2:$A$8,0),2)</f>
        <v>T</v>
      </c>
      <c r="D210" s="73"/>
      <c r="E210" s="73"/>
      <c r="F210" s="73"/>
      <c r="G210" s="73">
        <v>189</v>
      </c>
      <c r="I210" s="73">
        <f t="shared" si="40"/>
        <v>189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189</v>
      </c>
      <c r="N210" s="73">
        <f>SUM(J$6:J210)</f>
        <v>-1533879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0.189</v>
      </c>
      <c r="V210" s="71">
        <f t="shared" si="49"/>
        <v>0.189</v>
      </c>
      <c r="W210" s="71">
        <f t="shared" si="50"/>
        <v>-1533.8789999999999</v>
      </c>
    </row>
    <row r="211" spans="1:23" hidden="1">
      <c r="A211" s="63">
        <f t="shared" si="51"/>
        <v>37097</v>
      </c>
      <c r="B211" s="65" t="str">
        <f>INDEX('Master Data'!$A$2:$B$8,MATCH(WEEKDAY('ARG Gas Transport'!A211,3),'Master Data'!$A$2:$A$8,0),2)</f>
        <v>W</v>
      </c>
      <c r="D211" s="73"/>
      <c r="E211" s="73"/>
      <c r="F211" s="73"/>
      <c r="G211" s="73">
        <v>189</v>
      </c>
      <c r="I211" s="73">
        <f t="shared" si="40"/>
        <v>189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189</v>
      </c>
      <c r="N211" s="73">
        <f>SUM(J$6:J211)</f>
        <v>-1533879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0.189</v>
      </c>
      <c r="V211" s="71">
        <f t="shared" si="49"/>
        <v>0.189</v>
      </c>
      <c r="W211" s="71">
        <f t="shared" si="50"/>
        <v>-1533.8789999999999</v>
      </c>
    </row>
    <row r="212" spans="1:23" hidden="1">
      <c r="A212" s="63">
        <f t="shared" si="51"/>
        <v>37098</v>
      </c>
      <c r="B212" s="65" t="str">
        <f>INDEX('Master Data'!$A$2:$B$8,MATCH(WEEKDAY('ARG Gas Transport'!A212,3),'Master Data'!$A$2:$A$8,0),2)</f>
        <v>Th</v>
      </c>
      <c r="D212" s="73"/>
      <c r="E212" s="73"/>
      <c r="F212" s="73"/>
      <c r="G212" s="73">
        <v>189</v>
      </c>
      <c r="I212" s="73">
        <f t="shared" si="40"/>
        <v>189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189</v>
      </c>
      <c r="N212" s="73">
        <f>SUM(J$6:J212)</f>
        <v>-1533879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0.189</v>
      </c>
      <c r="V212" s="71">
        <f t="shared" si="49"/>
        <v>0.189</v>
      </c>
      <c r="W212" s="71">
        <f t="shared" si="50"/>
        <v>-1533.8789999999999</v>
      </c>
    </row>
    <row r="213" spans="1:23" hidden="1">
      <c r="A213" s="63">
        <f t="shared" si="51"/>
        <v>37099</v>
      </c>
      <c r="B213" s="65" t="str">
        <f>INDEX('Master Data'!$A$2:$B$8,MATCH(WEEKDAY('ARG Gas Transport'!A213,3),'Master Data'!$A$2:$A$8,0),2)</f>
        <v>F</v>
      </c>
      <c r="D213" s="73"/>
      <c r="E213" s="73"/>
      <c r="F213" s="73"/>
      <c r="G213" s="73">
        <v>190</v>
      </c>
      <c r="I213" s="73">
        <f t="shared" si="40"/>
        <v>190</v>
      </c>
      <c r="J213" s="73">
        <f t="shared" si="52"/>
        <v>1</v>
      </c>
      <c r="K213" s="73">
        <f t="shared" si="41"/>
        <v>0</v>
      </c>
      <c r="L213" s="73">
        <f t="shared" si="42"/>
        <v>0</v>
      </c>
      <c r="M213" s="73">
        <f>SUM(J$188:J213)</f>
        <v>190</v>
      </c>
      <c r="N213" s="73">
        <f>SUM(J$6:J213)</f>
        <v>-1533878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1E-3</v>
      </c>
      <c r="T213" s="71">
        <f t="shared" si="47"/>
        <v>0</v>
      </c>
      <c r="U213" s="71">
        <f t="shared" si="48"/>
        <v>0.19</v>
      </c>
      <c r="V213" s="71">
        <f t="shared" si="49"/>
        <v>0.19</v>
      </c>
      <c r="W213" s="71">
        <f t="shared" si="50"/>
        <v>-1533.8779999999999</v>
      </c>
    </row>
    <row r="214" spans="1:23" hidden="1">
      <c r="A214" s="63">
        <f t="shared" si="51"/>
        <v>37100</v>
      </c>
      <c r="B214" s="65" t="str">
        <f>INDEX('Master Data'!$A$2:$B$8,MATCH(WEEKDAY('ARG Gas Transport'!A214,3),'Master Data'!$A$2:$A$8,0),2)</f>
        <v>Sa</v>
      </c>
      <c r="D214" s="73"/>
      <c r="E214" s="73"/>
      <c r="F214" s="73"/>
      <c r="G214" s="73"/>
      <c r="I214" s="73">
        <f t="shared" si="40"/>
        <v>190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</v>
      </c>
      <c r="N214" s="73">
        <f>SUM(J$6:J214)</f>
        <v>-1533878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0.19</v>
      </c>
      <c r="V214" s="71">
        <f t="shared" si="49"/>
        <v>0.19</v>
      </c>
      <c r="W214" s="71">
        <f t="shared" si="50"/>
        <v>-1533.8779999999999</v>
      </c>
    </row>
    <row r="215" spans="1:23" hidden="1">
      <c r="A215" s="63">
        <f t="shared" si="51"/>
        <v>37101</v>
      </c>
      <c r="B215" s="65" t="str">
        <f>INDEX('Master Data'!$A$2:$B$8,MATCH(WEEKDAY('ARG Gas Transport'!A215,3),'Master Data'!$A$2:$A$8,0),2)</f>
        <v>Su</v>
      </c>
      <c r="D215" s="73"/>
      <c r="E215" s="73"/>
      <c r="F215" s="73"/>
      <c r="G215" s="73"/>
      <c r="I215" s="73">
        <f t="shared" si="40"/>
        <v>190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</v>
      </c>
      <c r="N215" s="73">
        <f>SUM(J$6:J215)</f>
        <v>-1533878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0.19</v>
      </c>
      <c r="V215" s="71">
        <f t="shared" si="49"/>
        <v>0.19</v>
      </c>
      <c r="W215" s="71">
        <f t="shared" si="50"/>
        <v>-1533.8779999999999</v>
      </c>
    </row>
    <row r="216" spans="1:23" hidden="1">
      <c r="A216" s="63">
        <f t="shared" si="51"/>
        <v>37102</v>
      </c>
      <c r="B216" s="65" t="str">
        <f>INDEX('Master Data'!$A$2:$B$8,MATCH(WEEKDAY('ARG Gas Transport'!A216,3),'Master Data'!$A$2:$A$8,0),2)</f>
        <v>M</v>
      </c>
      <c r="D216" s="73"/>
      <c r="E216" s="73"/>
      <c r="F216" s="73"/>
      <c r="G216" s="73">
        <v>190</v>
      </c>
      <c r="I216" s="73">
        <f t="shared" si="40"/>
        <v>190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190</v>
      </c>
      <c r="N216" s="73">
        <f>SUM(J$6:J216)</f>
        <v>-1533878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0.19</v>
      </c>
      <c r="V216" s="71">
        <f t="shared" si="49"/>
        <v>0.19</v>
      </c>
      <c r="W216" s="71">
        <f t="shared" si="50"/>
        <v>-1533.8779999999999</v>
      </c>
    </row>
    <row r="217" spans="1:23">
      <c r="A217" s="63">
        <f t="shared" si="51"/>
        <v>37103</v>
      </c>
      <c r="B217" s="65" t="str">
        <f>INDEX('Master Data'!$A$2:$B$8,MATCH(WEEKDAY('ARG Gas Transport'!A217,3),'Master Data'!$A$2:$A$8,0),2)</f>
        <v>T</v>
      </c>
      <c r="D217" s="73"/>
      <c r="E217" s="73"/>
      <c r="F217" s="73"/>
      <c r="G217" s="73">
        <v>191</v>
      </c>
      <c r="I217" s="73">
        <f t="shared" si="40"/>
        <v>191</v>
      </c>
      <c r="J217" s="73">
        <f t="shared" si="52"/>
        <v>1</v>
      </c>
      <c r="K217" s="73">
        <f t="shared" si="41"/>
        <v>0</v>
      </c>
      <c r="L217" s="73">
        <f t="shared" si="42"/>
        <v>0</v>
      </c>
      <c r="M217" s="73">
        <f>SUM(J$188:J217)</f>
        <v>191</v>
      </c>
      <c r="N217" s="73">
        <f>SUM(J$6:J217)</f>
        <v>-1533877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1E-3</v>
      </c>
      <c r="T217" s="71">
        <f t="shared" si="47"/>
        <v>0</v>
      </c>
      <c r="U217" s="71">
        <f t="shared" si="48"/>
        <v>0.191</v>
      </c>
      <c r="V217" s="71">
        <f t="shared" si="49"/>
        <v>0.191</v>
      </c>
      <c r="W217" s="71">
        <f t="shared" si="50"/>
        <v>-1533.877</v>
      </c>
    </row>
    <row r="218" spans="1:23" hidden="1">
      <c r="A218" s="63">
        <f t="shared" si="51"/>
        <v>37104</v>
      </c>
      <c r="B218" s="65" t="str">
        <f>INDEX('Master Data'!$A$2:$B$8,MATCH(WEEKDAY('ARG Gas Transport'!A218,3),'Master Data'!$A$2:$A$8,0),2)</f>
        <v>W</v>
      </c>
      <c r="D218" s="73"/>
      <c r="E218" s="73"/>
      <c r="F218" s="73"/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191</v>
      </c>
      <c r="N218" s="73">
        <f>SUM(J$6:J218)</f>
        <v>-1533877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0.191</v>
      </c>
      <c r="W218" s="71">
        <f t="shared" si="50"/>
        <v>-1533.877</v>
      </c>
    </row>
    <row r="219" spans="1:23" hidden="1">
      <c r="A219" s="63">
        <f t="shared" si="51"/>
        <v>37105</v>
      </c>
      <c r="B219" s="65" t="str">
        <f>INDEX('Master Data'!$A$2:$B$8,MATCH(WEEKDAY('ARG Gas Transport'!A219,3),'Master Data'!$A$2:$A$8,0),2)</f>
        <v>Th</v>
      </c>
      <c r="D219" s="73"/>
      <c r="E219" s="73"/>
      <c r="F219" s="73"/>
      <c r="G219" s="73">
        <v>14</v>
      </c>
      <c r="I219" s="73">
        <f t="shared" si="40"/>
        <v>14</v>
      </c>
      <c r="J219" s="73">
        <f t="shared" si="52"/>
        <v>14</v>
      </c>
      <c r="K219" s="73">
        <f t="shared" si="41"/>
        <v>0</v>
      </c>
      <c r="L219" s="73">
        <f t="shared" si="42"/>
        <v>0</v>
      </c>
      <c r="M219" s="73">
        <f>SUM(J$188:J219)</f>
        <v>205</v>
      </c>
      <c r="N219" s="73">
        <f>SUM(J$6:J219)</f>
        <v>-1533863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1.4E-2</v>
      </c>
      <c r="T219" s="71">
        <f t="shared" si="47"/>
        <v>0</v>
      </c>
      <c r="U219" s="71">
        <f t="shared" si="48"/>
        <v>1.4E-2</v>
      </c>
      <c r="V219" s="71">
        <f t="shared" si="49"/>
        <v>0.20499999999999999</v>
      </c>
      <c r="W219" s="71">
        <f t="shared" si="50"/>
        <v>-1533.8630000000001</v>
      </c>
    </row>
    <row r="220" spans="1:23" hidden="1">
      <c r="A220" s="63">
        <f t="shared" si="51"/>
        <v>37106</v>
      </c>
      <c r="B220" s="65" t="str">
        <f>INDEX('Master Data'!$A$2:$B$8,MATCH(WEEKDAY('ARG Gas Transport'!A220,3),'Master Data'!$A$2:$A$8,0),2)</f>
        <v>F</v>
      </c>
      <c r="D220" s="73"/>
      <c r="E220" s="73"/>
      <c r="F220" s="73"/>
      <c r="G220" s="73">
        <v>14</v>
      </c>
      <c r="I220" s="73">
        <f t="shared" si="40"/>
        <v>14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205</v>
      </c>
      <c r="N220" s="73">
        <f>SUM(J$6:J220)</f>
        <v>-1533863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1.4E-2</v>
      </c>
      <c r="V220" s="71">
        <f t="shared" si="49"/>
        <v>0.20499999999999999</v>
      </c>
      <c r="W220" s="71">
        <f t="shared" si="50"/>
        <v>-1533.8630000000001</v>
      </c>
    </row>
    <row r="221" spans="1:23" hidden="1">
      <c r="A221" s="63">
        <f t="shared" si="51"/>
        <v>37107</v>
      </c>
      <c r="B221" s="65" t="str">
        <f>INDEX('Master Data'!$A$2:$B$8,MATCH(WEEKDAY('ARG Gas Transport'!A221,3),'Master Data'!$A$2:$A$8,0),2)</f>
        <v>Sa</v>
      </c>
      <c r="D221" s="73"/>
      <c r="E221" s="73"/>
      <c r="F221" s="73"/>
      <c r="G221" s="73"/>
      <c r="I221" s="73">
        <f t="shared" si="40"/>
        <v>14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205</v>
      </c>
      <c r="N221" s="73">
        <f>SUM(J$6:J221)</f>
        <v>-1533863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1.4E-2</v>
      </c>
      <c r="V221" s="71">
        <f t="shared" si="49"/>
        <v>0.20499999999999999</v>
      </c>
      <c r="W221" s="71">
        <f t="shared" si="50"/>
        <v>-1533.8630000000001</v>
      </c>
    </row>
    <row r="222" spans="1:23" hidden="1">
      <c r="A222" s="63">
        <f t="shared" si="51"/>
        <v>37108</v>
      </c>
      <c r="B222" s="65" t="str">
        <f>INDEX('Master Data'!$A$2:$B$8,MATCH(WEEKDAY('ARG Gas Transport'!A222,3),'Master Data'!$A$2:$A$8,0),2)</f>
        <v>Su</v>
      </c>
      <c r="D222" s="73"/>
      <c r="E222" s="73"/>
      <c r="F222" s="73"/>
      <c r="G222" s="73"/>
      <c r="I222" s="73">
        <f t="shared" si="40"/>
        <v>14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205</v>
      </c>
      <c r="N222" s="73">
        <f>SUM(J$6:J222)</f>
        <v>-1533863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1.4E-2</v>
      </c>
      <c r="V222" s="71">
        <f t="shared" si="49"/>
        <v>0.20499999999999999</v>
      </c>
      <c r="W222" s="71">
        <f t="shared" si="50"/>
        <v>-1533.8630000000001</v>
      </c>
    </row>
    <row r="223" spans="1:23" hidden="1">
      <c r="A223" s="63">
        <f t="shared" si="51"/>
        <v>37109</v>
      </c>
      <c r="B223" s="65" t="str">
        <f>INDEX('Master Data'!$A$2:$B$8,MATCH(WEEKDAY('ARG Gas Transport'!A223,3),'Master Data'!$A$2:$A$8,0),2)</f>
        <v>M</v>
      </c>
      <c r="D223" s="73"/>
      <c r="E223" s="73"/>
      <c r="F223" s="73"/>
      <c r="G223" s="73">
        <v>14</v>
      </c>
      <c r="I223" s="73">
        <f t="shared" si="40"/>
        <v>14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205</v>
      </c>
      <c r="N223" s="73">
        <f>SUM(J$6:J223)</f>
        <v>-1533863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1.4E-2</v>
      </c>
      <c r="V223" s="71">
        <f t="shared" si="49"/>
        <v>0.20499999999999999</v>
      </c>
      <c r="W223" s="71">
        <f t="shared" si="50"/>
        <v>-1533.8630000000001</v>
      </c>
    </row>
    <row r="224" spans="1:23" hidden="1">
      <c r="A224" s="63">
        <f t="shared" si="51"/>
        <v>37110</v>
      </c>
      <c r="B224" s="65" t="str">
        <f>INDEX('Master Data'!$A$2:$B$8,MATCH(WEEKDAY('ARG Gas Transport'!A224,3),'Master Data'!$A$2:$A$8,0),2)</f>
        <v>T</v>
      </c>
      <c r="D224" s="73"/>
      <c r="E224" s="73"/>
      <c r="F224" s="73"/>
      <c r="G224" s="73">
        <v>14</v>
      </c>
      <c r="I224" s="73">
        <f t="shared" si="40"/>
        <v>14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205</v>
      </c>
      <c r="N224" s="73">
        <f>SUM(J$6:J224)</f>
        <v>-1533863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1.4E-2</v>
      </c>
      <c r="V224" s="71">
        <f t="shared" si="49"/>
        <v>0.20499999999999999</v>
      </c>
      <c r="W224" s="71">
        <f t="shared" si="50"/>
        <v>-1533.8630000000001</v>
      </c>
    </row>
    <row r="225" spans="1:23" hidden="1">
      <c r="A225" s="63">
        <f t="shared" si="51"/>
        <v>37111</v>
      </c>
      <c r="B225" s="65" t="str">
        <f>INDEX('Master Data'!$A$2:$B$8,MATCH(WEEKDAY('ARG Gas Transport'!A225,3),'Master Data'!$A$2:$A$8,0),2)</f>
        <v>W</v>
      </c>
      <c r="D225" s="73"/>
      <c r="E225" s="73"/>
      <c r="F225" s="73"/>
      <c r="G225" s="73">
        <v>15</v>
      </c>
      <c r="I225" s="73">
        <f t="shared" si="40"/>
        <v>15</v>
      </c>
      <c r="J225" s="73">
        <f t="shared" si="52"/>
        <v>1</v>
      </c>
      <c r="K225" s="73">
        <f t="shared" si="41"/>
        <v>0</v>
      </c>
      <c r="L225" s="73">
        <f t="shared" si="42"/>
        <v>0</v>
      </c>
      <c r="M225" s="73">
        <f>SUM(J$188:J225)</f>
        <v>206</v>
      </c>
      <c r="N225" s="73">
        <f>SUM(J$6:J225)</f>
        <v>-1533862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1E-3</v>
      </c>
      <c r="T225" s="71">
        <f t="shared" si="47"/>
        <v>0</v>
      </c>
      <c r="U225" s="71">
        <f t="shared" si="48"/>
        <v>1.4999999999999999E-2</v>
      </c>
      <c r="V225" s="71">
        <f t="shared" si="49"/>
        <v>0.20599999999999999</v>
      </c>
      <c r="W225" s="71">
        <f t="shared" si="50"/>
        <v>-1533.8620000000001</v>
      </c>
    </row>
    <row r="226" spans="1:23" hidden="1">
      <c r="A226" s="63">
        <f t="shared" si="51"/>
        <v>37112</v>
      </c>
      <c r="B226" s="65" t="str">
        <f>INDEX('Master Data'!$A$2:$B$8,MATCH(WEEKDAY('ARG Gas Transport'!A226,3),'Master Data'!$A$2:$A$8,0),2)</f>
        <v>Th</v>
      </c>
      <c r="D226" s="73"/>
      <c r="E226" s="73"/>
      <c r="F226" s="73"/>
      <c r="G226" s="73">
        <v>15</v>
      </c>
      <c r="I226" s="73">
        <f t="shared" si="40"/>
        <v>15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206</v>
      </c>
      <c r="N226" s="73">
        <f>SUM(J$6:J226)</f>
        <v>-1533862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1.4999999999999999E-2</v>
      </c>
      <c r="V226" s="71">
        <f t="shared" si="49"/>
        <v>0.20599999999999999</v>
      </c>
      <c r="W226" s="71">
        <f t="shared" si="50"/>
        <v>-1533.8620000000001</v>
      </c>
    </row>
    <row r="227" spans="1:23" hidden="1">
      <c r="A227" s="63">
        <f t="shared" si="51"/>
        <v>37113</v>
      </c>
      <c r="B227" s="65" t="str">
        <f>INDEX('Master Data'!$A$2:$B$8,MATCH(WEEKDAY('ARG Gas Transport'!A227,3),'Master Data'!$A$2:$A$8,0),2)</f>
        <v>F</v>
      </c>
      <c r="D227" s="73"/>
      <c r="E227" s="73"/>
      <c r="F227" s="73"/>
      <c r="G227" s="73">
        <v>14</v>
      </c>
      <c r="I227" s="73">
        <f t="shared" si="40"/>
        <v>14</v>
      </c>
      <c r="J227" s="73">
        <f t="shared" si="52"/>
        <v>-1</v>
      </c>
      <c r="K227" s="73">
        <f t="shared" si="41"/>
        <v>0</v>
      </c>
      <c r="L227" s="73">
        <f t="shared" si="42"/>
        <v>0</v>
      </c>
      <c r="M227" s="73">
        <f>SUM(J$188:J227)</f>
        <v>205</v>
      </c>
      <c r="N227" s="73">
        <f>SUM(J$6:J227)</f>
        <v>-1533863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-1E-3</v>
      </c>
      <c r="T227" s="71">
        <f t="shared" si="47"/>
        <v>0</v>
      </c>
      <c r="U227" s="71">
        <f t="shared" si="48"/>
        <v>1.4E-2</v>
      </c>
      <c r="V227" s="71">
        <f t="shared" si="49"/>
        <v>0.20499999999999999</v>
      </c>
      <c r="W227" s="71">
        <f t="shared" si="50"/>
        <v>-1533.8630000000001</v>
      </c>
    </row>
    <row r="228" spans="1:23" hidden="1">
      <c r="A228" s="63">
        <f t="shared" si="51"/>
        <v>37114</v>
      </c>
      <c r="B228" s="65" t="str">
        <f>INDEX('Master Data'!$A$2:$B$8,MATCH(WEEKDAY('ARG Gas Transport'!A228,3),'Master Data'!$A$2:$A$8,0),2)</f>
        <v>Sa</v>
      </c>
      <c r="D228" s="73"/>
      <c r="E228" s="73"/>
      <c r="F228" s="73"/>
      <c r="G228" s="73"/>
      <c r="I228" s="73">
        <f t="shared" si="40"/>
        <v>14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205</v>
      </c>
      <c r="N228" s="73">
        <f>SUM(J$6:J228)</f>
        <v>-1533863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1.4E-2</v>
      </c>
      <c r="V228" s="71">
        <f t="shared" si="49"/>
        <v>0.20499999999999999</v>
      </c>
      <c r="W228" s="71">
        <f t="shared" si="50"/>
        <v>-1533.8630000000001</v>
      </c>
    </row>
    <row r="229" spans="1:23" hidden="1">
      <c r="A229" s="63">
        <f t="shared" si="51"/>
        <v>37115</v>
      </c>
      <c r="B229" s="65" t="str">
        <f>INDEX('Master Data'!$A$2:$B$8,MATCH(WEEKDAY('ARG Gas Transport'!A229,3),'Master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14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205</v>
      </c>
      <c r="N229" s="73">
        <f>SUM(J$6:J229)</f>
        <v>-1533863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1.4E-2</v>
      </c>
      <c r="V229" s="71">
        <f t="shared" si="49"/>
        <v>0.20499999999999999</v>
      </c>
      <c r="W229" s="71">
        <f t="shared" si="50"/>
        <v>-1533.8630000000001</v>
      </c>
    </row>
    <row r="230" spans="1:23" hidden="1">
      <c r="A230" s="63">
        <f t="shared" si="51"/>
        <v>37116</v>
      </c>
      <c r="B230" s="65" t="str">
        <f>INDEX('Master Data'!$A$2:$B$8,MATCH(WEEKDAY('ARG Gas Transport'!A230,3),'Master Data'!$A$2:$A$8,0),2)</f>
        <v>M</v>
      </c>
      <c r="D230" s="73"/>
      <c r="E230" s="73"/>
      <c r="F230" s="73"/>
      <c r="G230" s="73">
        <v>20</v>
      </c>
      <c r="I230" s="73">
        <f t="shared" si="53"/>
        <v>20</v>
      </c>
      <c r="J230" s="73">
        <f t="shared" si="52"/>
        <v>6</v>
      </c>
      <c r="K230" s="73">
        <f t="shared" si="41"/>
        <v>0</v>
      </c>
      <c r="L230" s="73">
        <f t="shared" si="42"/>
        <v>0</v>
      </c>
      <c r="M230" s="73">
        <f>SUM(J$188:J230)</f>
        <v>211</v>
      </c>
      <c r="N230" s="73">
        <f>SUM(J$6:J230)</f>
        <v>-1533857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6.0000000000000001E-3</v>
      </c>
      <c r="T230" s="71">
        <f t="shared" si="47"/>
        <v>0</v>
      </c>
      <c r="U230" s="71">
        <f t="shared" si="48"/>
        <v>0.02</v>
      </c>
      <c r="V230" s="71">
        <f t="shared" si="49"/>
        <v>0.21099999999999999</v>
      </c>
      <c r="W230" s="71">
        <f t="shared" si="50"/>
        <v>-1533.857</v>
      </c>
    </row>
    <row r="231" spans="1:23" hidden="1">
      <c r="A231" s="63">
        <f t="shared" si="51"/>
        <v>37117</v>
      </c>
      <c r="B231" s="65" t="str">
        <f>INDEX('Master Data'!$A$2:$B$8,MATCH(WEEKDAY('ARG Gas Transport'!A231,3),'Master Data'!$A$2:$A$8,0),2)</f>
        <v>T</v>
      </c>
      <c r="D231" s="73"/>
      <c r="E231" s="73"/>
      <c r="F231" s="73"/>
      <c r="G231" s="73">
        <v>20</v>
      </c>
      <c r="I231" s="73">
        <f t="shared" si="53"/>
        <v>20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211</v>
      </c>
      <c r="N231" s="73">
        <f>SUM(J$6:J231)</f>
        <v>-1533857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0.02</v>
      </c>
      <c r="V231" s="71">
        <f t="shared" si="49"/>
        <v>0.21099999999999999</v>
      </c>
      <c r="W231" s="71">
        <f t="shared" si="50"/>
        <v>-1533.857</v>
      </c>
    </row>
    <row r="232" spans="1:23" hidden="1">
      <c r="A232" s="63">
        <f t="shared" si="51"/>
        <v>37118</v>
      </c>
      <c r="B232" s="65" t="str">
        <f>INDEX('Master Data'!$A$2:$B$8,MATCH(WEEKDAY('ARG Gas Transport'!A232,3),'Master Data'!$A$2:$A$8,0),2)</f>
        <v>W</v>
      </c>
      <c r="D232" s="73"/>
      <c r="E232" s="73"/>
      <c r="F232" s="73"/>
      <c r="G232" s="73">
        <v>19</v>
      </c>
      <c r="I232" s="73">
        <f t="shared" si="53"/>
        <v>19</v>
      </c>
      <c r="J232" s="73">
        <f t="shared" si="52"/>
        <v>-1</v>
      </c>
      <c r="K232" s="73">
        <f t="shared" si="41"/>
        <v>0</v>
      </c>
      <c r="L232" s="73">
        <f t="shared" si="42"/>
        <v>0</v>
      </c>
      <c r="M232" s="73">
        <f>SUM(J$188:J232)</f>
        <v>210</v>
      </c>
      <c r="N232" s="73">
        <f>SUM(J$6:J232)</f>
        <v>-1533858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-1E-3</v>
      </c>
      <c r="T232" s="71">
        <f t="shared" si="47"/>
        <v>0</v>
      </c>
      <c r="U232" s="71">
        <f t="shared" si="48"/>
        <v>1.9E-2</v>
      </c>
      <c r="V232" s="71">
        <f t="shared" si="49"/>
        <v>0.21</v>
      </c>
      <c r="W232" s="71">
        <f t="shared" si="50"/>
        <v>-1533.8579999999999</v>
      </c>
    </row>
    <row r="233" spans="1:23" hidden="1">
      <c r="A233" s="63">
        <f t="shared" si="51"/>
        <v>37119</v>
      </c>
      <c r="B233" s="65" t="str">
        <f>INDEX('Master Data'!$A$2:$B$8,MATCH(WEEKDAY('ARG Gas Transport'!A233,3),'Master Data'!$A$2:$A$8,0),2)</f>
        <v>Th</v>
      </c>
      <c r="D233" s="73"/>
      <c r="E233" s="73"/>
      <c r="F233" s="73"/>
      <c r="G233" s="73">
        <v>20</v>
      </c>
      <c r="I233" s="73">
        <f t="shared" si="53"/>
        <v>20</v>
      </c>
      <c r="J233" s="73">
        <f t="shared" si="52"/>
        <v>1</v>
      </c>
      <c r="K233" s="73">
        <f t="shared" si="41"/>
        <v>0</v>
      </c>
      <c r="L233" s="73">
        <f t="shared" si="42"/>
        <v>0</v>
      </c>
      <c r="M233" s="73">
        <f>SUM(J$188:J233)</f>
        <v>211</v>
      </c>
      <c r="N233" s="73">
        <f>SUM(J$6:J233)</f>
        <v>-1533857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1E-3</v>
      </c>
      <c r="T233" s="71">
        <f t="shared" si="47"/>
        <v>0</v>
      </c>
      <c r="U233" s="71">
        <f t="shared" si="48"/>
        <v>0.02</v>
      </c>
      <c r="V233" s="71">
        <f t="shared" si="49"/>
        <v>0.21099999999999999</v>
      </c>
      <c r="W233" s="71">
        <f t="shared" si="50"/>
        <v>-1533.857</v>
      </c>
    </row>
    <row r="234" spans="1:23" hidden="1">
      <c r="A234" s="63">
        <f t="shared" si="51"/>
        <v>37120</v>
      </c>
      <c r="B234" s="65" t="str">
        <f>INDEX('Master Data'!$A$2:$B$8,MATCH(WEEKDAY('ARG Gas Transport'!A234,3),'Master Data'!$A$2:$A$8,0),2)</f>
        <v>F</v>
      </c>
      <c r="D234" s="73"/>
      <c r="E234" s="73"/>
      <c r="F234" s="73"/>
      <c r="G234" s="73">
        <v>20</v>
      </c>
      <c r="I234" s="73">
        <f t="shared" si="53"/>
        <v>20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211</v>
      </c>
      <c r="N234" s="73">
        <f>SUM(J$6:J234)</f>
        <v>-1533857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0.02</v>
      </c>
      <c r="V234" s="71">
        <f t="shared" si="49"/>
        <v>0.21099999999999999</v>
      </c>
      <c r="W234" s="71">
        <f t="shared" si="50"/>
        <v>-1533.857</v>
      </c>
    </row>
    <row r="235" spans="1:23" hidden="1">
      <c r="A235" s="63">
        <f t="shared" si="51"/>
        <v>37121</v>
      </c>
      <c r="B235" s="65" t="str">
        <f>INDEX('Master Data'!$A$2:$B$8,MATCH(WEEKDAY('ARG Gas Transport'!A235,3),'Master Data'!$A$2:$A$8,0),2)</f>
        <v>Sa</v>
      </c>
      <c r="D235" s="73"/>
      <c r="E235" s="73"/>
      <c r="F235" s="73"/>
      <c r="G235" s="73"/>
      <c r="I235" s="73">
        <f t="shared" si="53"/>
        <v>20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211</v>
      </c>
      <c r="N235" s="73">
        <f>SUM(J$6:J235)</f>
        <v>-1533857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0.02</v>
      </c>
      <c r="V235" s="71">
        <f t="shared" si="49"/>
        <v>0.21099999999999999</v>
      </c>
      <c r="W235" s="71">
        <f t="shared" si="50"/>
        <v>-1533.857</v>
      </c>
    </row>
    <row r="236" spans="1:23" hidden="1">
      <c r="A236" s="63">
        <f t="shared" si="51"/>
        <v>37122</v>
      </c>
      <c r="B236" s="65" t="str">
        <f>INDEX('Master Data'!$A$2:$B$8,MATCH(WEEKDAY('ARG Gas Transport'!A236,3),'Master Data'!$A$2:$A$8,0),2)</f>
        <v>Su</v>
      </c>
      <c r="D236" s="73"/>
      <c r="E236" s="73"/>
      <c r="F236" s="73"/>
      <c r="G236" s="73"/>
      <c r="I236" s="73">
        <f t="shared" si="53"/>
        <v>20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211</v>
      </c>
      <c r="N236" s="73">
        <f>SUM(J$6:J236)</f>
        <v>-1533857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0.02</v>
      </c>
      <c r="V236" s="71">
        <f t="shared" si="49"/>
        <v>0.21099999999999999</v>
      </c>
      <c r="W236" s="71">
        <f t="shared" si="50"/>
        <v>-1533.857</v>
      </c>
    </row>
    <row r="237" spans="1:23" hidden="1">
      <c r="A237" s="63">
        <f t="shared" si="51"/>
        <v>37123</v>
      </c>
      <c r="B237" s="65" t="str">
        <f>INDEX('Master Data'!$A$2:$B$8,MATCH(WEEKDAY('ARG Gas Transport'!A237,3),'Master Data'!$A$2:$A$8,0),2)</f>
        <v>M</v>
      </c>
      <c r="D237" s="73"/>
      <c r="E237" s="73"/>
      <c r="F237" s="73"/>
      <c r="G237" s="73">
        <v>21</v>
      </c>
      <c r="I237" s="73">
        <f t="shared" si="53"/>
        <v>21</v>
      </c>
      <c r="J237" s="73">
        <f t="shared" si="52"/>
        <v>1</v>
      </c>
      <c r="K237" s="73">
        <f t="shared" si="41"/>
        <v>0</v>
      </c>
      <c r="L237" s="73">
        <f t="shared" si="42"/>
        <v>0</v>
      </c>
      <c r="M237" s="73">
        <f>SUM(J$188:J237)</f>
        <v>212</v>
      </c>
      <c r="N237" s="73">
        <f>SUM(J$6:J237)</f>
        <v>-1533856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1E-3</v>
      </c>
      <c r="T237" s="71">
        <f t="shared" si="47"/>
        <v>0</v>
      </c>
      <c r="U237" s="71">
        <f t="shared" si="48"/>
        <v>2.1000000000000001E-2</v>
      </c>
      <c r="V237" s="71">
        <f t="shared" si="49"/>
        <v>0.21199999999999999</v>
      </c>
      <c r="W237" s="71">
        <f t="shared" si="50"/>
        <v>-1533.856</v>
      </c>
    </row>
    <row r="238" spans="1:23" hidden="1">
      <c r="A238" s="63">
        <f t="shared" si="51"/>
        <v>37124</v>
      </c>
      <c r="B238" s="65" t="str">
        <f>INDEX('Master Data'!$A$2:$B$8,MATCH(WEEKDAY('ARG Gas Transport'!A238,3),'Master Data'!$A$2:$A$8,0),2)</f>
        <v>T</v>
      </c>
      <c r="D238" s="73"/>
      <c r="E238" s="73"/>
      <c r="F238" s="73"/>
      <c r="G238" s="73">
        <v>21</v>
      </c>
      <c r="I238" s="73">
        <f t="shared" si="53"/>
        <v>21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212</v>
      </c>
      <c r="N238" s="73">
        <f>SUM(J$6:J238)</f>
        <v>-1533856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2.1000000000000001E-2</v>
      </c>
      <c r="V238" s="71">
        <f t="shared" si="49"/>
        <v>0.21199999999999999</v>
      </c>
      <c r="W238" s="71">
        <f t="shared" si="50"/>
        <v>-1533.856</v>
      </c>
    </row>
    <row r="239" spans="1:23" hidden="1">
      <c r="A239" s="63">
        <f t="shared" si="51"/>
        <v>37125</v>
      </c>
      <c r="B239" s="65" t="str">
        <f>INDEX('Master Data'!$A$2:$B$8,MATCH(WEEKDAY('ARG Gas Transport'!A239,3),'Master Data'!$A$2:$A$8,0),2)</f>
        <v>W</v>
      </c>
      <c r="D239" s="73"/>
      <c r="E239" s="73"/>
      <c r="F239" s="73"/>
      <c r="G239" s="73">
        <v>21</v>
      </c>
      <c r="I239" s="73">
        <f t="shared" si="53"/>
        <v>21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212</v>
      </c>
      <c r="N239" s="73">
        <f>SUM(J$6:J239)</f>
        <v>-1533856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2.1000000000000001E-2</v>
      </c>
      <c r="V239" s="71">
        <f t="shared" si="49"/>
        <v>0.21199999999999999</v>
      </c>
      <c r="W239" s="71">
        <f t="shared" si="50"/>
        <v>-1533.856</v>
      </c>
    </row>
    <row r="240" spans="1:23" hidden="1">
      <c r="A240" s="63">
        <f t="shared" si="51"/>
        <v>37126</v>
      </c>
      <c r="B240" s="65" t="str">
        <f>INDEX('Master Data'!$A$2:$B$8,MATCH(WEEKDAY('ARG Gas Transport'!A240,3),'Master Data'!$A$2:$A$8,0),2)</f>
        <v>Th</v>
      </c>
      <c r="D240" s="73"/>
      <c r="E240" s="73"/>
      <c r="F240" s="73"/>
      <c r="G240" s="73">
        <v>21</v>
      </c>
      <c r="I240" s="73">
        <f t="shared" si="53"/>
        <v>21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212</v>
      </c>
      <c r="N240" s="73">
        <f>SUM(J$6:J240)</f>
        <v>-1533856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2.1000000000000001E-2</v>
      </c>
      <c r="V240" s="71">
        <f t="shared" si="49"/>
        <v>0.21199999999999999</v>
      </c>
      <c r="W240" s="71">
        <f t="shared" si="50"/>
        <v>-1533.856</v>
      </c>
    </row>
    <row r="241" spans="1:23" hidden="1">
      <c r="A241" s="63">
        <f t="shared" si="51"/>
        <v>37127</v>
      </c>
      <c r="B241" s="65" t="str">
        <f>INDEX('Master Data'!$A$2:$B$8,MATCH(WEEKDAY('ARG Gas Transport'!A241,3),'Master Data'!$A$2:$A$8,0),2)</f>
        <v>F</v>
      </c>
      <c r="D241" s="73"/>
      <c r="E241" s="73"/>
      <c r="F241" s="73"/>
      <c r="G241" s="73">
        <v>21</v>
      </c>
      <c r="I241" s="73">
        <f t="shared" si="53"/>
        <v>21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212</v>
      </c>
      <c r="N241" s="73">
        <f>SUM(J$6:J241)</f>
        <v>-1533856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2.1000000000000001E-2</v>
      </c>
      <c r="V241" s="71">
        <f t="shared" si="49"/>
        <v>0.21199999999999999</v>
      </c>
      <c r="W241" s="71">
        <f t="shared" si="50"/>
        <v>-1533.856</v>
      </c>
    </row>
    <row r="242" spans="1:23" hidden="1">
      <c r="A242" s="63">
        <f t="shared" si="51"/>
        <v>37128</v>
      </c>
      <c r="B242" s="65" t="str">
        <f>INDEX('Master Data'!$A$2:$B$8,MATCH(WEEKDAY('ARG Gas Transport'!A242,3),'Master Data'!$A$2:$A$8,0),2)</f>
        <v>Sa</v>
      </c>
      <c r="D242" s="73"/>
      <c r="E242" s="73"/>
      <c r="F242" s="73"/>
      <c r="G242" s="73"/>
      <c r="I242" s="73">
        <f t="shared" si="53"/>
        <v>21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212</v>
      </c>
      <c r="N242" s="73">
        <f>SUM(J$6:J242)</f>
        <v>-1533856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2.1000000000000001E-2</v>
      </c>
      <c r="V242" s="71">
        <f t="shared" si="49"/>
        <v>0.21199999999999999</v>
      </c>
      <c r="W242" s="71">
        <f t="shared" si="50"/>
        <v>-1533.856</v>
      </c>
    </row>
    <row r="243" spans="1:23" hidden="1">
      <c r="A243" s="63">
        <f t="shared" si="51"/>
        <v>37129</v>
      </c>
      <c r="B243" s="65" t="str">
        <f>INDEX('Master Data'!$A$2:$B$8,MATCH(WEEKDAY('ARG Gas Transport'!A243,3),'Master Data'!$A$2:$A$8,0),2)</f>
        <v>Su</v>
      </c>
      <c r="D243" s="73"/>
      <c r="E243" s="73"/>
      <c r="F243" s="73"/>
      <c r="G243" s="73"/>
      <c r="I243" s="73">
        <f t="shared" si="53"/>
        <v>21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212</v>
      </c>
      <c r="N243" s="73">
        <f>SUM(J$6:J243)</f>
        <v>-1533856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2.1000000000000001E-2</v>
      </c>
      <c r="V243" s="71">
        <f t="shared" si="49"/>
        <v>0.21199999999999999</v>
      </c>
      <c r="W243" s="71">
        <f t="shared" si="50"/>
        <v>-1533.856</v>
      </c>
    </row>
    <row r="244" spans="1:23" hidden="1">
      <c r="A244" s="63">
        <f t="shared" si="51"/>
        <v>37130</v>
      </c>
      <c r="B244" s="65" t="str">
        <f>INDEX('Master Data'!$A$2:$B$8,MATCH(WEEKDAY('ARG Gas Transport'!A244,3),'Master Data'!$A$2:$A$8,0),2)</f>
        <v>M</v>
      </c>
      <c r="D244" s="73"/>
      <c r="E244" s="73"/>
      <c r="F244" s="73"/>
      <c r="G244" s="73">
        <v>21</v>
      </c>
      <c r="I244" s="73">
        <f t="shared" si="53"/>
        <v>21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212</v>
      </c>
      <c r="N244" s="73">
        <f>SUM(J$6:J244)</f>
        <v>-1533856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2.1000000000000001E-2</v>
      </c>
      <c r="V244" s="71">
        <f t="shared" si="49"/>
        <v>0.21199999999999999</v>
      </c>
      <c r="W244" s="71">
        <f t="shared" si="50"/>
        <v>-1533.856</v>
      </c>
    </row>
    <row r="245" spans="1:23" hidden="1">
      <c r="A245" s="63">
        <f t="shared" si="51"/>
        <v>37131</v>
      </c>
      <c r="B245" s="65" t="str">
        <f>INDEX('Master Data'!$A$2:$B$8,MATCH(WEEKDAY('ARG Gas Transport'!A245,3),'Master Data'!$A$2:$A$8,0),2)</f>
        <v>T</v>
      </c>
      <c r="D245" s="73"/>
      <c r="E245" s="73"/>
      <c r="F245" s="73"/>
      <c r="G245" s="73">
        <v>21</v>
      </c>
      <c r="I245" s="73">
        <f t="shared" si="53"/>
        <v>21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212</v>
      </c>
      <c r="N245" s="73">
        <f>SUM(J$6:J245)</f>
        <v>-1533856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2.1000000000000001E-2</v>
      </c>
      <c r="V245" s="71">
        <f t="shared" si="49"/>
        <v>0.21199999999999999</v>
      </c>
      <c r="W245" s="71">
        <f t="shared" si="50"/>
        <v>-1533.856</v>
      </c>
    </row>
    <row r="246" spans="1:23" hidden="1">
      <c r="A246" s="63">
        <f t="shared" si="51"/>
        <v>37132</v>
      </c>
      <c r="B246" s="65" t="str">
        <f>INDEX('Master Data'!$A$2:$B$8,MATCH(WEEKDAY('ARG Gas Transport'!A246,3),'Master Data'!$A$2:$A$8,0),2)</f>
        <v>W</v>
      </c>
      <c r="D246" s="73"/>
      <c r="E246" s="73"/>
      <c r="F246" s="73"/>
      <c r="G246" s="73">
        <v>21</v>
      </c>
      <c r="I246" s="73">
        <f t="shared" si="53"/>
        <v>21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212</v>
      </c>
      <c r="N246" s="73">
        <f>SUM(J$6:J246)</f>
        <v>-1533856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2.1000000000000001E-2</v>
      </c>
      <c r="V246" s="71">
        <f t="shared" si="49"/>
        <v>0.21199999999999999</v>
      </c>
      <c r="W246" s="71">
        <f t="shared" si="50"/>
        <v>-1533.856</v>
      </c>
    </row>
    <row r="247" spans="1:23" hidden="1">
      <c r="A247" s="63">
        <f t="shared" si="51"/>
        <v>37133</v>
      </c>
      <c r="B247" s="65" t="str">
        <f>INDEX('Master Data'!$A$2:$B$8,MATCH(WEEKDAY('ARG Gas Transport'!A247,3),'Master Data'!$A$2:$A$8,0),2)</f>
        <v>Th</v>
      </c>
      <c r="D247" s="73"/>
      <c r="E247" s="73"/>
      <c r="F247" s="73"/>
      <c r="G247" s="73">
        <v>22</v>
      </c>
      <c r="I247" s="73">
        <f t="shared" si="53"/>
        <v>22</v>
      </c>
      <c r="J247" s="73">
        <f t="shared" si="52"/>
        <v>1</v>
      </c>
      <c r="K247" s="73">
        <f t="shared" si="41"/>
        <v>0</v>
      </c>
      <c r="L247" s="73">
        <f t="shared" si="42"/>
        <v>0</v>
      </c>
      <c r="M247" s="73">
        <f>SUM(J$188:J247)</f>
        <v>213</v>
      </c>
      <c r="N247" s="73">
        <f>SUM(J$6:J247)</f>
        <v>-1533855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1E-3</v>
      </c>
      <c r="T247" s="71">
        <f t="shared" si="47"/>
        <v>0</v>
      </c>
      <c r="U247" s="71">
        <f t="shared" si="48"/>
        <v>2.1999999999999999E-2</v>
      </c>
      <c r="V247" s="71">
        <f t="shared" si="49"/>
        <v>0.21299999999999999</v>
      </c>
      <c r="W247" s="71">
        <f t="shared" si="50"/>
        <v>-1533.855</v>
      </c>
    </row>
    <row r="248" spans="1:23">
      <c r="A248" s="63">
        <f t="shared" si="51"/>
        <v>37134</v>
      </c>
      <c r="B248" s="65" t="str">
        <f>INDEX('Master Data'!$A$2:$B$8,MATCH(WEEKDAY('ARG Gas Transport'!A248,3),'Master Data'!$A$2:$A$8,0),2)</f>
        <v>F</v>
      </c>
      <c r="D248" s="73"/>
      <c r="E248" s="73"/>
      <c r="F248" s="73"/>
      <c r="G248" s="73">
        <v>21</v>
      </c>
      <c r="I248" s="73">
        <f t="shared" si="53"/>
        <v>21</v>
      </c>
      <c r="J248" s="73">
        <f t="shared" si="52"/>
        <v>-1</v>
      </c>
      <c r="K248" s="73">
        <f t="shared" si="41"/>
        <v>0</v>
      </c>
      <c r="L248" s="73">
        <f t="shared" si="42"/>
        <v>0</v>
      </c>
      <c r="M248" s="73">
        <f>SUM(J$188:J248)</f>
        <v>212</v>
      </c>
      <c r="N248" s="73">
        <f>SUM(J$6:J248)</f>
        <v>-1533856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-1E-3</v>
      </c>
      <c r="T248" s="71">
        <f t="shared" si="47"/>
        <v>0</v>
      </c>
      <c r="U248" s="71">
        <f t="shared" si="48"/>
        <v>2.1000000000000001E-2</v>
      </c>
      <c r="V248" s="71">
        <f t="shared" si="49"/>
        <v>0.21199999999999999</v>
      </c>
      <c r="W248" s="71">
        <f t="shared" si="50"/>
        <v>-1533.856</v>
      </c>
    </row>
    <row r="249" spans="1:23" hidden="1">
      <c r="A249" s="63">
        <f t="shared" si="51"/>
        <v>37135</v>
      </c>
      <c r="B249" s="65" t="str">
        <f>INDEX('Master Data'!$A$2:$B$8,MATCH(WEEKDAY('ARG Gas Transport'!A249,3),'Master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212</v>
      </c>
      <c r="N249" s="73">
        <f>SUM(J$6:J249)</f>
        <v>-1533856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0.21199999999999999</v>
      </c>
      <c r="W249" s="71">
        <f t="shared" si="50"/>
        <v>-1533.856</v>
      </c>
    </row>
    <row r="250" spans="1:23" hidden="1">
      <c r="A250" s="63">
        <f t="shared" si="51"/>
        <v>37136</v>
      </c>
      <c r="B250" s="65" t="str">
        <f>INDEX('Master Data'!$A$2:$B$8,MATCH(WEEKDAY('ARG Gas Transport'!A250,3),'Master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212</v>
      </c>
      <c r="N250" s="73">
        <f>SUM(J$6:J250)</f>
        <v>-1533856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0.21199999999999999</v>
      </c>
      <c r="W250" s="71">
        <f t="shared" si="50"/>
        <v>-1533.856</v>
      </c>
    </row>
    <row r="251" spans="1:23" hidden="1">
      <c r="A251" s="63">
        <f t="shared" si="51"/>
        <v>37137</v>
      </c>
      <c r="B251" s="65" t="str">
        <f>INDEX('Master Data'!$A$2:$B$8,MATCH(WEEKDAY('ARG Gas Transport'!A251,3),'Master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212</v>
      </c>
      <c r="N251" s="73">
        <f>SUM(J$6:J251)</f>
        <v>-1533856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0.21199999999999999</v>
      </c>
      <c r="W251" s="71">
        <f t="shared" si="50"/>
        <v>-1533.856</v>
      </c>
    </row>
    <row r="252" spans="1:23" hidden="1">
      <c r="A252" s="63">
        <f t="shared" si="51"/>
        <v>37138</v>
      </c>
      <c r="B252" s="65" t="str">
        <f>INDEX('Master Data'!$A$2:$B$8,MATCH(WEEKDAY('ARG Gas Transport'!A252,3),'Master Data'!$A$2:$A$8,0),2)</f>
        <v>T</v>
      </c>
      <c r="D252" s="73"/>
      <c r="E252" s="73"/>
      <c r="F252" s="73"/>
      <c r="G252" s="73">
        <v>-4</v>
      </c>
      <c r="I252" s="73">
        <f t="shared" si="53"/>
        <v>-4</v>
      </c>
      <c r="J252" s="73">
        <f t="shared" si="52"/>
        <v>-4</v>
      </c>
      <c r="K252" s="73">
        <f t="shared" si="41"/>
        <v>0</v>
      </c>
      <c r="L252" s="73">
        <f t="shared" si="42"/>
        <v>0</v>
      </c>
      <c r="M252" s="73">
        <f>SUM(J$188:J252)</f>
        <v>208</v>
      </c>
      <c r="N252" s="73">
        <f>SUM(J$6:J252)</f>
        <v>-1533860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-4.0000000000000001E-3</v>
      </c>
      <c r="T252" s="71">
        <f t="shared" si="47"/>
        <v>0</v>
      </c>
      <c r="U252" s="71">
        <f t="shared" si="48"/>
        <v>-4.0000000000000001E-3</v>
      </c>
      <c r="V252" s="71">
        <f t="shared" si="49"/>
        <v>0.20799999999999999</v>
      </c>
      <c r="W252" s="71">
        <f t="shared" si="50"/>
        <v>-1533.86</v>
      </c>
    </row>
    <row r="253" spans="1:23" hidden="1">
      <c r="A253" s="63">
        <f t="shared" si="51"/>
        <v>37139</v>
      </c>
      <c r="B253" s="65" t="str">
        <f>INDEX('Master Data'!$A$2:$B$8,MATCH(WEEKDAY('ARG Gas Transport'!A253,3),'Master Data'!$A$2:$A$8,0),2)</f>
        <v>W</v>
      </c>
      <c r="D253" s="73"/>
      <c r="E253" s="73"/>
      <c r="F253" s="73"/>
      <c r="G253" s="73">
        <v>-4</v>
      </c>
      <c r="I253" s="73">
        <f t="shared" si="53"/>
        <v>-4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208</v>
      </c>
      <c r="N253" s="73">
        <f>SUM(J$6:J253)</f>
        <v>-1533860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-4.0000000000000001E-3</v>
      </c>
      <c r="V253" s="71">
        <f t="shared" si="49"/>
        <v>0.20799999999999999</v>
      </c>
      <c r="W253" s="71">
        <f t="shared" si="50"/>
        <v>-1533.86</v>
      </c>
    </row>
    <row r="254" spans="1:23" hidden="1">
      <c r="A254" s="63">
        <f t="shared" si="51"/>
        <v>37140</v>
      </c>
      <c r="B254" s="65" t="str">
        <f>INDEX('Master Data'!$A$2:$B$8,MATCH(WEEKDAY('ARG Gas Transport'!A254,3),'Master Data'!$A$2:$A$8,0),2)</f>
        <v>Th</v>
      </c>
      <c r="D254" s="73"/>
      <c r="E254" s="73"/>
      <c r="F254" s="73"/>
      <c r="G254" s="73">
        <v>-3</v>
      </c>
      <c r="I254" s="73">
        <f t="shared" si="53"/>
        <v>-3</v>
      </c>
      <c r="J254" s="73">
        <f t="shared" si="52"/>
        <v>1</v>
      </c>
      <c r="K254" s="73">
        <f t="shared" si="41"/>
        <v>0</v>
      </c>
      <c r="L254" s="73">
        <f t="shared" si="42"/>
        <v>0</v>
      </c>
      <c r="M254" s="73">
        <f>SUM(J$188:J254)</f>
        <v>209</v>
      </c>
      <c r="N254" s="73">
        <f>SUM(J$6:J254)</f>
        <v>-1533859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1E-3</v>
      </c>
      <c r="T254" s="71">
        <f t="shared" si="47"/>
        <v>0</v>
      </c>
      <c r="U254" s="71">
        <f t="shared" si="48"/>
        <v>-3.0000000000000001E-3</v>
      </c>
      <c r="V254" s="71">
        <f t="shared" si="49"/>
        <v>0.20899999999999999</v>
      </c>
      <c r="W254" s="71">
        <f t="shared" si="50"/>
        <v>-1533.8589999999999</v>
      </c>
    </row>
    <row r="255" spans="1:23" hidden="1">
      <c r="A255" s="63">
        <f t="shared" si="51"/>
        <v>37141</v>
      </c>
      <c r="B255" s="65" t="str">
        <f>INDEX('Master Data'!$A$2:$B$8,MATCH(WEEKDAY('ARG Gas Transport'!A255,3),'Master Data'!$A$2:$A$8,0),2)</f>
        <v>F</v>
      </c>
      <c r="D255" s="73"/>
      <c r="E255" s="73"/>
      <c r="F255" s="73"/>
      <c r="G255" s="73">
        <v>2</v>
      </c>
      <c r="I255" s="73">
        <f t="shared" si="53"/>
        <v>2</v>
      </c>
      <c r="J255" s="73">
        <f t="shared" si="52"/>
        <v>5</v>
      </c>
      <c r="K255" s="73">
        <f t="shared" si="41"/>
        <v>0</v>
      </c>
      <c r="L255" s="73">
        <f t="shared" si="42"/>
        <v>0</v>
      </c>
      <c r="M255" s="73">
        <f>SUM(J$188:J255)</f>
        <v>214</v>
      </c>
      <c r="N255" s="73">
        <f>SUM(J$6:J255)</f>
        <v>-1533854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5.0000000000000001E-3</v>
      </c>
      <c r="T255" s="71">
        <f t="shared" si="47"/>
        <v>0</v>
      </c>
      <c r="U255" s="71">
        <f t="shared" si="48"/>
        <v>2E-3</v>
      </c>
      <c r="V255" s="71">
        <f t="shared" si="49"/>
        <v>0.214</v>
      </c>
      <c r="W255" s="71">
        <f t="shared" si="50"/>
        <v>-1533.854</v>
      </c>
    </row>
    <row r="256" spans="1:23" hidden="1">
      <c r="A256" s="63">
        <f t="shared" si="51"/>
        <v>37142</v>
      </c>
      <c r="B256" s="65" t="str">
        <f>INDEX('Master Data'!$A$2:$B$8,MATCH(WEEKDAY('ARG Gas Transport'!A256,3),'Master Data'!$A$2:$A$8,0),2)</f>
        <v>Sa</v>
      </c>
      <c r="D256" s="73"/>
      <c r="E256" s="73"/>
      <c r="F256" s="73"/>
      <c r="G256" s="73"/>
      <c r="I256" s="73">
        <f t="shared" si="53"/>
        <v>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214</v>
      </c>
      <c r="N256" s="73">
        <f>SUM(J$6:J256)</f>
        <v>-1533854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2E-3</v>
      </c>
      <c r="V256" s="71">
        <f t="shared" si="49"/>
        <v>0.214</v>
      </c>
      <c r="W256" s="71">
        <f t="shared" si="50"/>
        <v>-1533.854</v>
      </c>
    </row>
    <row r="257" spans="1:23" hidden="1">
      <c r="A257" s="63">
        <f t="shared" si="51"/>
        <v>37143</v>
      </c>
      <c r="B257" s="65" t="str">
        <f>INDEX('Master Data'!$A$2:$B$8,MATCH(WEEKDAY('ARG Gas Transport'!A257,3),'Master Data'!$A$2:$A$8,0),2)</f>
        <v>Su</v>
      </c>
      <c r="D257" s="73"/>
      <c r="E257" s="73"/>
      <c r="F257" s="73"/>
      <c r="G257" s="73"/>
      <c r="I257" s="73">
        <f t="shared" si="53"/>
        <v>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214</v>
      </c>
      <c r="N257" s="73">
        <f>SUM(J$6:J257)</f>
        <v>-1533854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2E-3</v>
      </c>
      <c r="V257" s="71">
        <f t="shared" si="49"/>
        <v>0.214</v>
      </c>
      <c r="W257" s="71">
        <f t="shared" si="50"/>
        <v>-1533.854</v>
      </c>
    </row>
    <row r="258" spans="1:23" hidden="1">
      <c r="A258" s="63">
        <f t="shared" si="51"/>
        <v>37144</v>
      </c>
      <c r="B258" s="65" t="str">
        <f>INDEX('Master Data'!$A$2:$B$8,MATCH(WEEKDAY('ARG Gas Transport'!A258,3),'Master Data'!$A$2:$A$8,0),2)</f>
        <v>M</v>
      </c>
      <c r="D258" s="73"/>
      <c r="E258" s="73"/>
      <c r="F258" s="73"/>
      <c r="G258" s="73">
        <v>1</v>
      </c>
      <c r="I258" s="73">
        <f t="shared" si="53"/>
        <v>1</v>
      </c>
      <c r="J258" s="73">
        <f t="shared" si="52"/>
        <v>-1</v>
      </c>
      <c r="K258" s="73">
        <f t="shared" si="41"/>
        <v>0</v>
      </c>
      <c r="L258" s="73">
        <f t="shared" si="42"/>
        <v>0</v>
      </c>
      <c r="M258" s="73">
        <f>SUM(J$188:J258)</f>
        <v>213</v>
      </c>
      <c r="N258" s="73">
        <f>SUM(J$6:J258)</f>
        <v>-1533855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-1E-3</v>
      </c>
      <c r="T258" s="71">
        <f t="shared" si="47"/>
        <v>0</v>
      </c>
      <c r="U258" s="71">
        <f t="shared" si="48"/>
        <v>1E-3</v>
      </c>
      <c r="V258" s="71">
        <f t="shared" si="49"/>
        <v>0.21299999999999999</v>
      </c>
      <c r="W258" s="71">
        <f t="shared" si="50"/>
        <v>-1533.855</v>
      </c>
    </row>
    <row r="259" spans="1:23" hidden="1">
      <c r="A259" s="63">
        <f t="shared" si="51"/>
        <v>37145</v>
      </c>
      <c r="B259" s="65" t="str">
        <f>INDEX('Master Data'!$A$2:$B$8,MATCH(WEEKDAY('ARG Gas Transport'!A259,3),'Master Data'!$A$2:$A$8,0),2)</f>
        <v>T</v>
      </c>
      <c r="D259" s="73"/>
      <c r="E259" s="73"/>
      <c r="F259" s="73"/>
      <c r="G259" s="73"/>
      <c r="I259" s="73">
        <f t="shared" si="53"/>
        <v>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213</v>
      </c>
      <c r="N259" s="73">
        <f>SUM(J$6:J259)</f>
        <v>-1533855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1E-3</v>
      </c>
      <c r="V259" s="71">
        <f t="shared" si="49"/>
        <v>0.21299999999999999</v>
      </c>
      <c r="W259" s="71">
        <f t="shared" si="50"/>
        <v>-1533.855</v>
      </c>
    </row>
    <row r="260" spans="1:23" hidden="1">
      <c r="A260" s="63">
        <f t="shared" si="51"/>
        <v>37146</v>
      </c>
      <c r="B260" s="65" t="str">
        <f>INDEX('Master Data'!$A$2:$B$8,MATCH(WEEKDAY('ARG Gas Transport'!A260,3),'Master Data'!$A$2:$A$8,0),2)</f>
        <v>W</v>
      </c>
      <c r="D260" s="73"/>
      <c r="E260" s="73"/>
      <c r="F260" s="73"/>
      <c r="G260" s="73">
        <v>-114962.5</v>
      </c>
      <c r="I260" s="73">
        <f t="shared" si="53"/>
        <v>-114962.5</v>
      </c>
      <c r="J260" s="73">
        <f t="shared" si="52"/>
        <v>-114963.5</v>
      </c>
      <c r="K260" s="73">
        <f t="shared" si="41"/>
        <v>0</v>
      </c>
      <c r="L260" s="73">
        <f t="shared" si="42"/>
        <v>0</v>
      </c>
      <c r="M260" s="73">
        <f>SUM(J$188:J260)</f>
        <v>-114750.5</v>
      </c>
      <c r="N260" s="73">
        <f>SUM(J$6:J260)</f>
        <v>-1648818.5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-114.9635</v>
      </c>
      <c r="T260" s="71">
        <f t="shared" si="47"/>
        <v>0</v>
      </c>
      <c r="U260" s="71">
        <f t="shared" si="48"/>
        <v>-114.96250000000001</v>
      </c>
      <c r="V260" s="71">
        <f t="shared" si="49"/>
        <v>-114.7505</v>
      </c>
      <c r="W260" s="71">
        <f t="shared" si="50"/>
        <v>-1648.8185000000001</v>
      </c>
    </row>
    <row r="261" spans="1:23" hidden="1">
      <c r="A261" s="63">
        <f t="shared" si="51"/>
        <v>37147</v>
      </c>
      <c r="B261" s="65" t="str">
        <f>INDEX('Master Data'!$A$2:$B$8,MATCH(WEEKDAY('ARG Gas Transport'!A261,3),'Master Data'!$A$2:$A$8,0),2)</f>
        <v>Th</v>
      </c>
      <c r="D261" s="73"/>
      <c r="E261" s="73"/>
      <c r="F261" s="73"/>
      <c r="G261" s="73">
        <v>-114960</v>
      </c>
      <c r="I261" s="73">
        <f t="shared" si="53"/>
        <v>-114960</v>
      </c>
      <c r="J261" s="73">
        <f t="shared" si="52"/>
        <v>2.5</v>
      </c>
      <c r="K261" s="73">
        <f t="shared" si="41"/>
        <v>0</v>
      </c>
      <c r="L261" s="73">
        <f t="shared" si="42"/>
        <v>0</v>
      </c>
      <c r="M261" s="73">
        <f>SUM(J$188:J261)</f>
        <v>-114748</v>
      </c>
      <c r="N261" s="73">
        <f>SUM(J$6:J261)</f>
        <v>-1648816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2.5000000000000001E-3</v>
      </c>
      <c r="T261" s="71">
        <f t="shared" si="47"/>
        <v>0</v>
      </c>
      <c r="U261" s="71">
        <f t="shared" si="48"/>
        <v>-114.96</v>
      </c>
      <c r="V261" s="71">
        <f t="shared" si="49"/>
        <v>-114.748</v>
      </c>
      <c r="W261" s="71">
        <f t="shared" si="50"/>
        <v>-1648.816</v>
      </c>
    </row>
    <row r="262" spans="1:23" hidden="1">
      <c r="A262" s="63">
        <f t="shared" si="51"/>
        <v>37148</v>
      </c>
      <c r="B262" s="65" t="str">
        <f>INDEX('Master Data'!$A$2:$B$8,MATCH(WEEKDAY('ARG Gas Transport'!A262,3),'Master Data'!$A$2:$A$8,0),2)</f>
        <v>F</v>
      </c>
      <c r="D262" s="73"/>
      <c r="E262" s="73"/>
      <c r="F262" s="73"/>
      <c r="G262" s="73">
        <v>-114960</v>
      </c>
      <c r="I262" s="73">
        <f t="shared" si="53"/>
        <v>-114960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-114748</v>
      </c>
      <c r="N262" s="73">
        <f>SUM(J$6:J262)</f>
        <v>-1648816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-114.96</v>
      </c>
      <c r="V262" s="71">
        <f t="shared" ref="V262:V325" si="62">M262/$R$3</f>
        <v>-114.748</v>
      </c>
      <c r="W262" s="71">
        <f t="shared" ref="W262:W325" si="63">N262/$R$3</f>
        <v>-1648.816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Transport'!A263,3),'Master Data'!$A$2:$A$8,0),2)</f>
        <v>Sa</v>
      </c>
      <c r="D263" s="73"/>
      <c r="E263" s="73"/>
      <c r="F263" s="73"/>
      <c r="G263" s="73"/>
      <c r="I263" s="73">
        <f t="shared" si="53"/>
        <v>-114960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-114748</v>
      </c>
      <c r="N263" s="73">
        <f>SUM(J$6:J263)</f>
        <v>-1648816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-114.96</v>
      </c>
      <c r="V263" s="71">
        <f t="shared" si="62"/>
        <v>-114.748</v>
      </c>
      <c r="W263" s="71">
        <f t="shared" si="63"/>
        <v>-1648.816</v>
      </c>
    </row>
    <row r="264" spans="1:23" hidden="1">
      <c r="A264" s="63">
        <f t="shared" si="64"/>
        <v>37150</v>
      </c>
      <c r="B264" s="65" t="str">
        <f>INDEX('Master Data'!$A$2:$B$8,MATCH(WEEKDAY('ARG Gas Transport'!A264,3),'Master Data'!$A$2:$A$8,0),2)</f>
        <v>Su</v>
      </c>
      <c r="D264" s="73"/>
      <c r="E264" s="73"/>
      <c r="F264" s="73"/>
      <c r="G264" s="73"/>
      <c r="I264" s="73">
        <f t="shared" si="53"/>
        <v>-114960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-114748</v>
      </c>
      <c r="N264" s="73">
        <f>SUM(J$6:J264)</f>
        <v>-1648816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-114.96</v>
      </c>
      <c r="V264" s="71">
        <f t="shared" si="62"/>
        <v>-114.748</v>
      </c>
      <c r="W264" s="71">
        <f t="shared" si="63"/>
        <v>-1648.816</v>
      </c>
    </row>
    <row r="265" spans="1:23" hidden="1">
      <c r="A265" s="63">
        <f t="shared" si="64"/>
        <v>37151</v>
      </c>
      <c r="B265" s="65" t="str">
        <f>INDEX('Master Data'!$A$2:$B$8,MATCH(WEEKDAY('ARG Gas Transport'!A265,3),'Master Data'!$A$2:$A$8,0),2)</f>
        <v>M</v>
      </c>
      <c r="D265" s="73"/>
      <c r="E265" s="73"/>
      <c r="F265" s="73"/>
      <c r="G265" s="73">
        <v>-114956</v>
      </c>
      <c r="I265" s="73">
        <f t="shared" si="53"/>
        <v>-114956</v>
      </c>
      <c r="J265" s="73">
        <f t="shared" si="65"/>
        <v>4</v>
      </c>
      <c r="K265" s="73">
        <f t="shared" si="54"/>
        <v>0</v>
      </c>
      <c r="L265" s="73">
        <f t="shared" si="55"/>
        <v>0</v>
      </c>
      <c r="M265" s="73">
        <f>SUM(J$188:J265)</f>
        <v>-114744</v>
      </c>
      <c r="N265" s="73">
        <f>SUM(J$6:J265)</f>
        <v>-1648812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4.0000000000000001E-3</v>
      </c>
      <c r="T265" s="71">
        <f t="shared" si="60"/>
        <v>0</v>
      </c>
      <c r="U265" s="71">
        <f t="shared" si="61"/>
        <v>-114.956</v>
      </c>
      <c r="V265" s="71">
        <f t="shared" si="62"/>
        <v>-114.744</v>
      </c>
      <c r="W265" s="71">
        <f t="shared" si="63"/>
        <v>-1648.8119999999999</v>
      </c>
    </row>
    <row r="266" spans="1:23" hidden="1">
      <c r="A266" s="63">
        <f t="shared" si="64"/>
        <v>37152</v>
      </c>
      <c r="B266" s="65" t="str">
        <f>INDEX('Master Data'!$A$2:$B$8,MATCH(WEEKDAY('ARG Gas Transport'!A266,3),'Master Data'!$A$2:$A$8,0),2)</f>
        <v>T</v>
      </c>
      <c r="D266" s="73"/>
      <c r="E266" s="73"/>
      <c r="F266" s="73"/>
      <c r="G266" s="73">
        <v>-114953</v>
      </c>
      <c r="I266" s="73">
        <f t="shared" si="53"/>
        <v>-114953</v>
      </c>
      <c r="J266" s="73">
        <f t="shared" si="65"/>
        <v>3</v>
      </c>
      <c r="K266" s="73">
        <f t="shared" si="54"/>
        <v>0</v>
      </c>
      <c r="L266" s="73">
        <f t="shared" si="55"/>
        <v>0</v>
      </c>
      <c r="M266" s="73">
        <f>SUM(J$188:J266)</f>
        <v>-114741</v>
      </c>
      <c r="N266" s="73">
        <f>SUM(J$6:J266)</f>
        <v>-1648809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3.0000000000000001E-3</v>
      </c>
      <c r="T266" s="71">
        <f t="shared" si="60"/>
        <v>0</v>
      </c>
      <c r="U266" s="71">
        <f t="shared" si="61"/>
        <v>-114.953</v>
      </c>
      <c r="V266" s="71">
        <f t="shared" si="62"/>
        <v>-114.741</v>
      </c>
      <c r="W266" s="71">
        <f t="shared" si="63"/>
        <v>-1648.809</v>
      </c>
    </row>
    <row r="267" spans="1:23" hidden="1">
      <c r="A267" s="63">
        <f t="shared" si="64"/>
        <v>37153</v>
      </c>
      <c r="B267" s="65" t="str">
        <f>INDEX('Master Data'!$A$2:$B$8,MATCH(WEEKDAY('ARG Gas Transport'!A267,3),'Master Data'!$A$2:$A$8,0),2)</f>
        <v>W</v>
      </c>
      <c r="D267" s="73"/>
      <c r="E267" s="73"/>
      <c r="F267" s="73"/>
      <c r="G267" s="73">
        <v>-114950</v>
      </c>
      <c r="I267" s="73">
        <f t="shared" si="53"/>
        <v>-114950</v>
      </c>
      <c r="J267" s="73">
        <f t="shared" si="65"/>
        <v>3</v>
      </c>
      <c r="K267" s="73">
        <f t="shared" si="54"/>
        <v>0</v>
      </c>
      <c r="L267" s="73">
        <f t="shared" si="55"/>
        <v>0</v>
      </c>
      <c r="M267" s="73">
        <f>SUM(J$188:J267)</f>
        <v>-114738</v>
      </c>
      <c r="N267" s="73">
        <f>SUM(J$6:J267)</f>
        <v>-1648806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3.0000000000000001E-3</v>
      </c>
      <c r="T267" s="71">
        <f t="shared" si="60"/>
        <v>0</v>
      </c>
      <c r="U267" s="71">
        <f t="shared" si="61"/>
        <v>-114.95</v>
      </c>
      <c r="V267" s="71">
        <f t="shared" si="62"/>
        <v>-114.738</v>
      </c>
      <c r="W267" s="71">
        <f t="shared" si="63"/>
        <v>-1648.806</v>
      </c>
    </row>
    <row r="268" spans="1:23" hidden="1">
      <c r="A268" s="63">
        <f t="shared" si="64"/>
        <v>37154</v>
      </c>
      <c r="B268" s="65" t="str">
        <f>INDEX('Master Data'!$A$2:$B$8,MATCH(WEEKDAY('ARG Gas Transport'!A268,3),'Master Data'!$A$2:$A$8,0),2)</f>
        <v>Th</v>
      </c>
      <c r="D268" s="73"/>
      <c r="E268" s="73"/>
      <c r="F268" s="73"/>
      <c r="G268" s="73">
        <v>-114941</v>
      </c>
      <c r="I268" s="73">
        <f t="shared" si="53"/>
        <v>-114941</v>
      </c>
      <c r="J268" s="73">
        <f t="shared" si="65"/>
        <v>9</v>
      </c>
      <c r="K268" s="73">
        <f t="shared" si="54"/>
        <v>0</v>
      </c>
      <c r="L268" s="73">
        <f t="shared" si="55"/>
        <v>0</v>
      </c>
      <c r="M268" s="73">
        <f>SUM(J$188:J268)</f>
        <v>-114729</v>
      </c>
      <c r="N268" s="73">
        <f>SUM(J$6:J268)</f>
        <v>-1648797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8.9999999999999993E-3</v>
      </c>
      <c r="T268" s="71">
        <f t="shared" si="60"/>
        <v>0</v>
      </c>
      <c r="U268" s="71">
        <f t="shared" si="61"/>
        <v>-114.941</v>
      </c>
      <c r="V268" s="71">
        <f t="shared" si="62"/>
        <v>-114.729</v>
      </c>
      <c r="W268" s="71">
        <f t="shared" si="63"/>
        <v>-1648.797</v>
      </c>
    </row>
    <row r="269" spans="1:23" hidden="1">
      <c r="A269" s="63">
        <f t="shared" si="64"/>
        <v>37155</v>
      </c>
      <c r="B269" s="65" t="str">
        <f>INDEX('Master Data'!$A$2:$B$8,MATCH(WEEKDAY('ARG Gas Transport'!A269,3),'Master Data'!$A$2:$A$8,0),2)</f>
        <v>F</v>
      </c>
      <c r="D269" s="73"/>
      <c r="E269" s="73"/>
      <c r="F269" s="73"/>
      <c r="G269" s="73">
        <v>-114942</v>
      </c>
      <c r="I269" s="73">
        <f t="shared" si="53"/>
        <v>-114942</v>
      </c>
      <c r="J269" s="73">
        <f t="shared" si="65"/>
        <v>-1</v>
      </c>
      <c r="K269" s="73">
        <f t="shared" si="54"/>
        <v>0</v>
      </c>
      <c r="L269" s="73">
        <f t="shared" si="55"/>
        <v>0</v>
      </c>
      <c r="M269" s="73">
        <f>SUM(J$188:J269)</f>
        <v>-114730</v>
      </c>
      <c r="N269" s="73">
        <f>SUM(J$6:J269)</f>
        <v>-1648798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-1E-3</v>
      </c>
      <c r="T269" s="71">
        <f t="shared" si="60"/>
        <v>0</v>
      </c>
      <c r="U269" s="71">
        <f t="shared" si="61"/>
        <v>-114.94199999999999</v>
      </c>
      <c r="V269" s="71">
        <f t="shared" si="62"/>
        <v>-114.73</v>
      </c>
      <c r="W269" s="71">
        <f t="shared" si="63"/>
        <v>-1648.798</v>
      </c>
    </row>
    <row r="270" spans="1:23" hidden="1">
      <c r="A270" s="63">
        <f t="shared" si="64"/>
        <v>37156</v>
      </c>
      <c r="B270" s="65" t="str">
        <f>INDEX('Master Data'!$A$2:$B$8,MATCH(WEEKDAY('ARG Gas Transport'!A270,3),'Master Data'!$A$2:$A$8,0),2)</f>
        <v>Sa</v>
      </c>
      <c r="D270" s="73"/>
      <c r="E270" s="73"/>
      <c r="F270" s="73"/>
      <c r="G270" s="73"/>
      <c r="I270" s="73">
        <f t="shared" si="53"/>
        <v>-114942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-114730</v>
      </c>
      <c r="N270" s="73">
        <f>SUM(J$6:J270)</f>
        <v>-1648798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-114.94199999999999</v>
      </c>
      <c r="V270" s="71">
        <f t="shared" si="62"/>
        <v>-114.73</v>
      </c>
      <c r="W270" s="71">
        <f t="shared" si="63"/>
        <v>-1648.798</v>
      </c>
    </row>
    <row r="271" spans="1:23" hidden="1">
      <c r="A271" s="63">
        <f t="shared" si="64"/>
        <v>37157</v>
      </c>
      <c r="B271" s="65" t="str">
        <f>INDEX('Master Data'!$A$2:$B$8,MATCH(WEEKDAY('ARG Gas Transport'!A271,3),'Master Data'!$A$2:$A$8,0),2)</f>
        <v>Su</v>
      </c>
      <c r="D271" s="73"/>
      <c r="E271" s="73"/>
      <c r="F271" s="73"/>
      <c r="G271" s="73"/>
      <c r="I271" s="73">
        <f t="shared" si="53"/>
        <v>-114942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-114730</v>
      </c>
      <c r="N271" s="73">
        <f>SUM(J$6:J271)</f>
        <v>-1648798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-114.94199999999999</v>
      </c>
      <c r="V271" s="71">
        <f t="shared" si="62"/>
        <v>-114.73</v>
      </c>
      <c r="W271" s="71">
        <f t="shared" si="63"/>
        <v>-1648.798</v>
      </c>
    </row>
    <row r="272" spans="1:23" hidden="1">
      <c r="A272" s="63">
        <f t="shared" si="64"/>
        <v>37158</v>
      </c>
      <c r="B272" s="65" t="str">
        <f>INDEX('Master Data'!$A$2:$B$8,MATCH(WEEKDAY('ARG Gas Transport'!A272,3),'Master Data'!$A$2:$A$8,0),2)</f>
        <v>M</v>
      </c>
      <c r="D272" s="73"/>
      <c r="E272" s="73"/>
      <c r="F272" s="73"/>
      <c r="G272" s="73">
        <v>-114945</v>
      </c>
      <c r="I272" s="73">
        <f t="shared" si="53"/>
        <v>-114945</v>
      </c>
      <c r="J272" s="73">
        <f t="shared" si="65"/>
        <v>-3</v>
      </c>
      <c r="K272" s="73">
        <f t="shared" si="54"/>
        <v>0</v>
      </c>
      <c r="L272" s="73">
        <f t="shared" si="55"/>
        <v>0</v>
      </c>
      <c r="M272" s="73">
        <f>SUM(J$188:J272)</f>
        <v>-114733</v>
      </c>
      <c r="N272" s="73">
        <f>SUM(J$6:J272)</f>
        <v>-1648801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-3.0000000000000001E-3</v>
      </c>
      <c r="T272" s="71">
        <f t="shared" si="60"/>
        <v>0</v>
      </c>
      <c r="U272" s="71">
        <f t="shared" si="61"/>
        <v>-114.94499999999999</v>
      </c>
      <c r="V272" s="71">
        <f t="shared" si="62"/>
        <v>-114.733</v>
      </c>
      <c r="W272" s="71">
        <f t="shared" si="63"/>
        <v>-1648.8009999999999</v>
      </c>
    </row>
    <row r="273" spans="1:23" hidden="1">
      <c r="A273" s="63">
        <f t="shared" si="64"/>
        <v>37159</v>
      </c>
      <c r="B273" s="65" t="str">
        <f>INDEX('Master Data'!$A$2:$B$8,MATCH(WEEKDAY('ARG Gas Transport'!A273,3),'Master Data'!$A$2:$A$8,0),2)</f>
        <v>T</v>
      </c>
      <c r="D273" s="73"/>
      <c r="E273" s="73"/>
      <c r="F273" s="73"/>
      <c r="G273" s="73">
        <v>-114945.79550000001</v>
      </c>
      <c r="I273" s="73">
        <f t="shared" si="53"/>
        <v>-114945.79550000001</v>
      </c>
      <c r="J273" s="73">
        <f t="shared" si="65"/>
        <v>-0.79550000000745058</v>
      </c>
      <c r="K273" s="73">
        <f t="shared" si="54"/>
        <v>0</v>
      </c>
      <c r="L273" s="73">
        <f t="shared" si="55"/>
        <v>0</v>
      </c>
      <c r="M273" s="73">
        <f>SUM(J$188:J273)</f>
        <v>-114733.79550000001</v>
      </c>
      <c r="N273" s="73">
        <f>SUM(J$6:J273)</f>
        <v>-1648801.7955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-7.9550000000745062E-4</v>
      </c>
      <c r="T273" s="71">
        <f t="shared" si="60"/>
        <v>0</v>
      </c>
      <c r="U273" s="71">
        <f t="shared" si="61"/>
        <v>-114.9457955</v>
      </c>
      <c r="V273" s="71">
        <f t="shared" si="62"/>
        <v>-114.73379550000001</v>
      </c>
      <c r="W273" s="71">
        <f t="shared" si="63"/>
        <v>-1648.8017955</v>
      </c>
    </row>
    <row r="274" spans="1:23" hidden="1">
      <c r="A274" s="63">
        <f t="shared" si="64"/>
        <v>37160</v>
      </c>
      <c r="B274" s="65" t="str">
        <f>INDEX('Master Data'!$A$2:$B$8,MATCH(WEEKDAY('ARG Gas Transport'!A274,3),'Master Data'!$A$2:$A$8,0),2)</f>
        <v>W</v>
      </c>
      <c r="D274" s="73"/>
      <c r="E274" s="73"/>
      <c r="F274" s="73"/>
      <c r="G274" s="73">
        <v>-114946</v>
      </c>
      <c r="I274" s="73">
        <f t="shared" si="53"/>
        <v>-114946</v>
      </c>
      <c r="J274" s="73">
        <f t="shared" si="65"/>
        <v>-0.20449999999254942</v>
      </c>
      <c r="K274" s="73">
        <f t="shared" si="54"/>
        <v>0</v>
      </c>
      <c r="L274" s="73">
        <f t="shared" si="55"/>
        <v>0</v>
      </c>
      <c r="M274" s="73">
        <f>SUM(J$188:J274)</f>
        <v>-114734</v>
      </c>
      <c r="N274" s="73">
        <f>SUM(J$6:J274)</f>
        <v>-1648802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-2.0449999999254943E-4</v>
      </c>
      <c r="T274" s="71">
        <f t="shared" si="60"/>
        <v>0</v>
      </c>
      <c r="U274" s="71">
        <f t="shared" si="61"/>
        <v>-114.946</v>
      </c>
      <c r="V274" s="71">
        <f t="shared" si="62"/>
        <v>-114.73399999999999</v>
      </c>
      <c r="W274" s="71">
        <f t="shared" si="63"/>
        <v>-1648.8019999999999</v>
      </c>
    </row>
    <row r="275" spans="1:23" hidden="1">
      <c r="A275" s="63">
        <f t="shared" si="64"/>
        <v>37161</v>
      </c>
      <c r="B275" s="65" t="str">
        <f>INDEX('Master Data'!$A$2:$B$8,MATCH(WEEKDAY('ARG Gas Transport'!A275,3),'Master Data'!$A$2:$A$8,0),2)</f>
        <v>Th</v>
      </c>
      <c r="D275" s="73"/>
      <c r="E275" s="73"/>
      <c r="F275" s="73"/>
      <c r="G275" s="73">
        <v>-114946</v>
      </c>
      <c r="I275" s="73">
        <f t="shared" si="53"/>
        <v>-114946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-114734</v>
      </c>
      <c r="N275" s="73">
        <f>SUM(J$6:J275)</f>
        <v>-1648802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-114.946</v>
      </c>
      <c r="V275" s="71">
        <f t="shared" si="62"/>
        <v>-114.73399999999999</v>
      </c>
      <c r="W275" s="71">
        <f t="shared" si="63"/>
        <v>-1648.8019999999999</v>
      </c>
    </row>
    <row r="276" spans="1:23">
      <c r="A276" s="63">
        <f t="shared" si="64"/>
        <v>37162</v>
      </c>
      <c r="B276" s="65" t="str">
        <f>INDEX('Master Data'!$A$2:$B$8,MATCH(WEEKDAY('ARG Gas Transport'!A276,3),'Master Data'!$A$2:$A$8,0),2)</f>
        <v>F</v>
      </c>
      <c r="D276" s="73"/>
      <c r="E276" s="73"/>
      <c r="F276" s="73"/>
      <c r="G276" s="73">
        <v>-114948</v>
      </c>
      <c r="I276" s="73">
        <f t="shared" si="53"/>
        <v>-114948</v>
      </c>
      <c r="J276" s="73">
        <f t="shared" si="65"/>
        <v>-2</v>
      </c>
      <c r="K276" s="73">
        <f t="shared" si="54"/>
        <v>0</v>
      </c>
      <c r="L276" s="73">
        <f t="shared" si="55"/>
        <v>0</v>
      </c>
      <c r="M276" s="73">
        <f>SUM(J$188:J276)</f>
        <v>-114736</v>
      </c>
      <c r="N276" s="73">
        <f>SUM(J$6:J276)</f>
        <v>-1648804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-2E-3</v>
      </c>
      <c r="T276" s="71">
        <f t="shared" si="60"/>
        <v>0</v>
      </c>
      <c r="U276" s="71">
        <f t="shared" si="61"/>
        <v>-114.94799999999999</v>
      </c>
      <c r="V276" s="71">
        <f t="shared" si="62"/>
        <v>-114.736</v>
      </c>
      <c r="W276" s="71">
        <f t="shared" si="63"/>
        <v>-1648.8040000000001</v>
      </c>
    </row>
    <row r="277" spans="1:23">
      <c r="A277" s="63">
        <f t="shared" si="64"/>
        <v>37163</v>
      </c>
      <c r="B277" s="65" t="str">
        <f>INDEX('Master Data'!$A$2:$B$8,MATCH(WEEKDAY('ARG Gas Transport'!A277,3),'Master Data'!$A$2:$A$8,0),2)</f>
        <v>Sa</v>
      </c>
      <c r="D277" s="73"/>
      <c r="E277" s="73"/>
      <c r="F277" s="73"/>
      <c r="G277" s="73"/>
      <c r="I277" s="73">
        <f t="shared" si="53"/>
        <v>-114948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-114736</v>
      </c>
      <c r="N277" s="73">
        <f>SUM(J$6:J277)</f>
        <v>-1648804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-114.94799999999999</v>
      </c>
      <c r="V277" s="71">
        <f t="shared" si="62"/>
        <v>-114.736</v>
      </c>
      <c r="W277" s="71">
        <f t="shared" si="63"/>
        <v>-1648.8040000000001</v>
      </c>
    </row>
    <row r="278" spans="1:23">
      <c r="A278" s="63">
        <f t="shared" si="64"/>
        <v>37164</v>
      </c>
      <c r="B278" s="65" t="str">
        <f>INDEX('Master Data'!$A$2:$B$8,MATCH(WEEKDAY('ARG Gas Transport'!A278,3),'Master Data'!$A$2:$A$8,0),2)</f>
        <v>Su</v>
      </c>
      <c r="D278" s="73"/>
      <c r="E278" s="73"/>
      <c r="F278" s="73"/>
      <c r="G278" s="73"/>
      <c r="I278" s="73">
        <f t="shared" si="53"/>
        <v>-114948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-114736</v>
      </c>
      <c r="N278" s="73">
        <f>SUM(J$6:J278)</f>
        <v>-1648804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-114.94799999999999</v>
      </c>
      <c r="V278" s="71">
        <f t="shared" si="62"/>
        <v>-114.736</v>
      </c>
      <c r="W278" s="71">
        <f t="shared" si="63"/>
        <v>-1648.8040000000001</v>
      </c>
    </row>
    <row r="279" spans="1:23" hidden="1">
      <c r="A279" s="63">
        <f t="shared" si="64"/>
        <v>37165</v>
      </c>
      <c r="B279" s="65" t="str">
        <f>INDEX('Master Data'!$A$2:$B$8,MATCH(WEEKDAY('ARG Gas Transport'!A279,3),'Master Data'!$A$2:$A$8,0),2)</f>
        <v>M</v>
      </c>
      <c r="D279" s="73"/>
      <c r="E279" s="73"/>
      <c r="F279" s="73"/>
      <c r="G279" s="73">
        <v>10</v>
      </c>
      <c r="I279" s="73">
        <f t="shared" si="53"/>
        <v>10</v>
      </c>
      <c r="J279" s="73">
        <f t="shared" si="65"/>
        <v>10</v>
      </c>
      <c r="K279" s="73">
        <f t="shared" si="54"/>
        <v>0</v>
      </c>
      <c r="L279" s="73">
        <f t="shared" si="55"/>
        <v>0</v>
      </c>
      <c r="M279" s="73">
        <f>SUM(J$188:J279)</f>
        <v>-114726</v>
      </c>
      <c r="N279" s="73">
        <f>SUM(J$6:J279)</f>
        <v>-1648794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0.01</v>
      </c>
      <c r="T279" s="71">
        <f t="shared" si="60"/>
        <v>0</v>
      </c>
      <c r="U279" s="71">
        <f t="shared" si="61"/>
        <v>0.01</v>
      </c>
      <c r="V279" s="71">
        <f t="shared" si="62"/>
        <v>-114.726</v>
      </c>
      <c r="W279" s="71">
        <f t="shared" si="63"/>
        <v>-1648.7940000000001</v>
      </c>
    </row>
    <row r="280" spans="1:23" hidden="1">
      <c r="A280" s="63">
        <f t="shared" si="64"/>
        <v>37166</v>
      </c>
      <c r="B280" s="65" t="str">
        <f>INDEX('Master Data'!$A$2:$B$8,MATCH(WEEKDAY('ARG Gas Transport'!A280,3),'Master Data'!$A$2:$A$8,0),2)</f>
        <v>T</v>
      </c>
      <c r="D280" s="73"/>
      <c r="E280" s="73"/>
      <c r="F280" s="73"/>
      <c r="G280" s="73">
        <v>9</v>
      </c>
      <c r="I280" s="73">
        <f t="shared" si="53"/>
        <v>9</v>
      </c>
      <c r="J280" s="73">
        <f t="shared" si="65"/>
        <v>-1</v>
      </c>
      <c r="K280" s="73">
        <f t="shared" si="54"/>
        <v>0</v>
      </c>
      <c r="L280" s="73">
        <f t="shared" si="55"/>
        <v>0</v>
      </c>
      <c r="M280" s="73">
        <f>SUM(J$188:J280)</f>
        <v>-114727</v>
      </c>
      <c r="N280" s="73">
        <f>SUM(J$6:J280)</f>
        <v>-1648795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-1E-3</v>
      </c>
      <c r="T280" s="71">
        <f t="shared" si="60"/>
        <v>0</v>
      </c>
      <c r="U280" s="71">
        <f t="shared" si="61"/>
        <v>8.9999999999999993E-3</v>
      </c>
      <c r="V280" s="71">
        <f t="shared" si="62"/>
        <v>-114.727</v>
      </c>
      <c r="W280" s="71">
        <f t="shared" si="63"/>
        <v>-1648.7950000000001</v>
      </c>
    </row>
    <row r="281" spans="1:23" hidden="1">
      <c r="A281" s="63">
        <f t="shared" si="64"/>
        <v>37167</v>
      </c>
      <c r="B281" s="65" t="str">
        <f>INDEX('Master Data'!$A$2:$B$8,MATCH(WEEKDAY('ARG Gas Transport'!A281,3),'Master Data'!$A$2:$A$8,0),2)</f>
        <v>W</v>
      </c>
      <c r="D281" s="73"/>
      <c r="E281" s="73"/>
      <c r="F281" s="73"/>
      <c r="G281" s="73">
        <v>11</v>
      </c>
      <c r="I281" s="73">
        <f t="shared" si="53"/>
        <v>11</v>
      </c>
      <c r="J281" s="73">
        <f t="shared" si="65"/>
        <v>2</v>
      </c>
      <c r="K281" s="73">
        <f t="shared" si="54"/>
        <v>0</v>
      </c>
      <c r="L281" s="73">
        <f t="shared" si="55"/>
        <v>0</v>
      </c>
      <c r="M281" s="73">
        <f>SUM(J$188:J281)</f>
        <v>-114725</v>
      </c>
      <c r="N281" s="73">
        <f>SUM(J$6:J281)</f>
        <v>-1648793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2E-3</v>
      </c>
      <c r="T281" s="71">
        <f t="shared" si="60"/>
        <v>0</v>
      </c>
      <c r="U281" s="71">
        <f t="shared" si="61"/>
        <v>1.0999999999999999E-2</v>
      </c>
      <c r="V281" s="71">
        <f t="shared" si="62"/>
        <v>-114.72499999999999</v>
      </c>
      <c r="W281" s="71">
        <f t="shared" si="63"/>
        <v>-1648.7929999999999</v>
      </c>
    </row>
    <row r="282" spans="1:23" hidden="1">
      <c r="A282" s="63">
        <f t="shared" si="64"/>
        <v>37168</v>
      </c>
      <c r="B282" s="65" t="str">
        <f>INDEX('Master Data'!$A$2:$B$8,MATCH(WEEKDAY('ARG Gas Transport'!A282,3),'Master Data'!$A$2:$A$8,0),2)</f>
        <v>Th</v>
      </c>
      <c r="D282" s="73"/>
      <c r="E282" s="73"/>
      <c r="F282" s="73"/>
      <c r="G282" s="73">
        <v>11</v>
      </c>
      <c r="I282" s="73">
        <f t="shared" si="53"/>
        <v>11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SUM(J$188:J282)</f>
        <v>-114725</v>
      </c>
      <c r="N282" s="73">
        <f>SUM(J$6:J282)</f>
        <v>-1648793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1.0999999999999999E-2</v>
      </c>
      <c r="V282" s="71">
        <f t="shared" si="62"/>
        <v>-114.72499999999999</v>
      </c>
      <c r="W282" s="71">
        <f t="shared" si="63"/>
        <v>-1648.7929999999999</v>
      </c>
    </row>
    <row r="283" spans="1:23" hidden="1">
      <c r="A283" s="63">
        <f t="shared" si="64"/>
        <v>37169</v>
      </c>
      <c r="B283" s="65" t="str">
        <f>INDEX('Master Data'!$A$2:$B$8,MATCH(WEEKDAY('ARG Gas Transport'!A283,3),'Master Data'!$A$2:$A$8,0),2)</f>
        <v>F</v>
      </c>
      <c r="D283" s="73"/>
      <c r="E283" s="73"/>
      <c r="F283" s="73"/>
      <c r="G283" s="73">
        <v>11</v>
      </c>
      <c r="I283" s="73">
        <f t="shared" si="53"/>
        <v>11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SUM(J$188:J283)</f>
        <v>-114725</v>
      </c>
      <c r="N283" s="73">
        <f>SUM(J$6:J283)</f>
        <v>-1648793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1.0999999999999999E-2</v>
      </c>
      <c r="V283" s="71">
        <f t="shared" si="62"/>
        <v>-114.72499999999999</v>
      </c>
      <c r="W283" s="71">
        <f t="shared" si="63"/>
        <v>-1648.7929999999999</v>
      </c>
    </row>
    <row r="284" spans="1:23" hidden="1">
      <c r="A284" s="63">
        <f t="shared" si="64"/>
        <v>37170</v>
      </c>
      <c r="B284" s="65" t="str">
        <f>INDEX('Master Data'!$A$2:$B$8,MATCH(WEEKDAY('ARG Gas Transport'!A284,3),'Master Data'!$A$2:$A$8,0),2)</f>
        <v>Sa</v>
      </c>
      <c r="D284" s="73"/>
      <c r="E284" s="73"/>
      <c r="F284" s="73"/>
      <c r="G284" s="73"/>
      <c r="I284" s="73">
        <f t="shared" si="53"/>
        <v>11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SUM(J$188:J284)</f>
        <v>-114725</v>
      </c>
      <c r="N284" s="73">
        <f>SUM(J$6:J284)</f>
        <v>-1648793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1.0999999999999999E-2</v>
      </c>
      <c r="V284" s="71">
        <f t="shared" si="62"/>
        <v>-114.72499999999999</v>
      </c>
      <c r="W284" s="71">
        <f t="shared" si="63"/>
        <v>-1648.7929999999999</v>
      </c>
    </row>
    <row r="285" spans="1:23" hidden="1">
      <c r="A285" s="63">
        <f t="shared" si="64"/>
        <v>37171</v>
      </c>
      <c r="B285" s="65" t="str">
        <f>INDEX('Master Data'!$A$2:$B$8,MATCH(WEEKDAY('ARG Gas Transport'!A285,3),'Master Data'!$A$2:$A$8,0),2)</f>
        <v>Su</v>
      </c>
      <c r="D285" s="73"/>
      <c r="E285" s="73"/>
      <c r="F285" s="73"/>
      <c r="G285" s="73"/>
      <c r="I285" s="73">
        <f t="shared" si="53"/>
        <v>11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SUM(J$188:J285)</f>
        <v>-114725</v>
      </c>
      <c r="N285" s="73">
        <f>SUM(J$6:J285)</f>
        <v>-1648793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1.0999999999999999E-2</v>
      </c>
      <c r="V285" s="71">
        <f t="shared" si="62"/>
        <v>-114.72499999999999</v>
      </c>
      <c r="W285" s="71">
        <f t="shared" si="63"/>
        <v>-1648.7929999999999</v>
      </c>
    </row>
    <row r="286" spans="1:23" hidden="1">
      <c r="A286" s="63">
        <f t="shared" si="64"/>
        <v>37172</v>
      </c>
      <c r="B286" s="65" t="str">
        <f>INDEX('Master Data'!$A$2:$B$8,MATCH(WEEKDAY('ARG Gas Transport'!A286,3),'Master Data'!$A$2:$A$8,0),2)</f>
        <v>M</v>
      </c>
      <c r="D286" s="73"/>
      <c r="E286" s="73"/>
      <c r="F286" s="73"/>
      <c r="G286" s="73">
        <v>11</v>
      </c>
      <c r="I286" s="73">
        <f t="shared" si="53"/>
        <v>11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SUM(J$188:J286)</f>
        <v>-114725</v>
      </c>
      <c r="N286" s="73">
        <f>SUM(J$6:J286)</f>
        <v>-1648793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1.0999999999999999E-2</v>
      </c>
      <c r="V286" s="71">
        <f t="shared" si="62"/>
        <v>-114.72499999999999</v>
      </c>
      <c r="W286" s="71">
        <f t="shared" si="63"/>
        <v>-1648.7929999999999</v>
      </c>
    </row>
    <row r="287" spans="1:23" hidden="1">
      <c r="A287" s="63">
        <f t="shared" si="64"/>
        <v>37173</v>
      </c>
      <c r="B287" s="65" t="str">
        <f>INDEX('Master Data'!$A$2:$B$8,MATCH(WEEKDAY('ARG Gas Transport'!A287,3),'Master Data'!$A$2:$A$8,0),2)</f>
        <v>T</v>
      </c>
      <c r="D287" s="73"/>
      <c r="E287" s="73"/>
      <c r="F287" s="73"/>
      <c r="G287" s="73">
        <v>11</v>
      </c>
      <c r="I287" s="73">
        <f t="shared" si="53"/>
        <v>11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SUM(J$188:J287)</f>
        <v>-114725</v>
      </c>
      <c r="N287" s="73">
        <f>SUM(J$6:J287)</f>
        <v>-1648793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1.0999999999999999E-2</v>
      </c>
      <c r="V287" s="71">
        <f t="shared" si="62"/>
        <v>-114.72499999999999</v>
      </c>
      <c r="W287" s="71">
        <f t="shared" si="63"/>
        <v>-1648.7929999999999</v>
      </c>
    </row>
    <row r="288" spans="1:23" hidden="1">
      <c r="A288" s="63">
        <f t="shared" si="64"/>
        <v>37174</v>
      </c>
      <c r="B288" s="65" t="str">
        <f>INDEX('Master Data'!$A$2:$B$8,MATCH(WEEKDAY('ARG Gas Transport'!A288,3),'Master Data'!$A$2:$A$8,0),2)</f>
        <v>W</v>
      </c>
      <c r="D288" s="73"/>
      <c r="E288" s="73"/>
      <c r="F288" s="73"/>
      <c r="G288" s="73">
        <v>12</v>
      </c>
      <c r="I288" s="73">
        <f t="shared" si="53"/>
        <v>12</v>
      </c>
      <c r="J288" s="73">
        <f t="shared" si="65"/>
        <v>1</v>
      </c>
      <c r="K288" s="73">
        <f t="shared" si="54"/>
        <v>0</v>
      </c>
      <c r="L288" s="73">
        <f t="shared" si="55"/>
        <v>0</v>
      </c>
      <c r="M288" s="73">
        <f>SUM(J$188:J288)</f>
        <v>-114724</v>
      </c>
      <c r="N288" s="73">
        <f>SUM(J$6:J288)</f>
        <v>-1648792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1E-3</v>
      </c>
      <c r="T288" s="71">
        <f t="shared" si="60"/>
        <v>0</v>
      </c>
      <c r="U288" s="71">
        <f t="shared" si="61"/>
        <v>1.2E-2</v>
      </c>
      <c r="V288" s="71">
        <f t="shared" si="62"/>
        <v>-114.724</v>
      </c>
      <c r="W288" s="71">
        <f t="shared" si="63"/>
        <v>-1648.7919999999999</v>
      </c>
    </row>
    <row r="289" spans="1:23" hidden="1">
      <c r="A289" s="63">
        <f t="shared" si="64"/>
        <v>37175</v>
      </c>
      <c r="B289" s="65" t="str">
        <f>INDEX('Master Data'!$A$2:$B$8,MATCH(WEEKDAY('ARG Gas Transport'!A289,3),'Master Data'!$A$2:$A$8,0),2)</f>
        <v>Th</v>
      </c>
      <c r="D289" s="73"/>
      <c r="E289" s="73"/>
      <c r="F289" s="73"/>
      <c r="G289" s="73">
        <v>11</v>
      </c>
      <c r="I289" s="73">
        <f t="shared" si="53"/>
        <v>11</v>
      </c>
      <c r="J289" s="73">
        <f t="shared" si="65"/>
        <v>-1</v>
      </c>
      <c r="K289" s="73">
        <f t="shared" si="54"/>
        <v>0</v>
      </c>
      <c r="L289" s="73">
        <f t="shared" si="55"/>
        <v>0</v>
      </c>
      <c r="M289" s="73">
        <f>SUM(J$188:J289)</f>
        <v>-114725</v>
      </c>
      <c r="N289" s="73">
        <f>SUM(J$6:J289)</f>
        <v>-1648793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-1E-3</v>
      </c>
      <c r="T289" s="71">
        <f t="shared" si="60"/>
        <v>0</v>
      </c>
      <c r="U289" s="71">
        <f t="shared" si="61"/>
        <v>1.0999999999999999E-2</v>
      </c>
      <c r="V289" s="71">
        <f t="shared" si="62"/>
        <v>-114.72499999999999</v>
      </c>
      <c r="W289" s="71">
        <f t="shared" si="63"/>
        <v>-1648.7929999999999</v>
      </c>
    </row>
    <row r="290" spans="1:23" hidden="1">
      <c r="A290" s="63">
        <f t="shared" si="64"/>
        <v>37176</v>
      </c>
      <c r="B290" s="65" t="str">
        <f>INDEX('Master Data'!$A$2:$B$8,MATCH(WEEKDAY('ARG Gas Transport'!A290,3),'Master Data'!$A$2:$A$8,0),2)</f>
        <v>F</v>
      </c>
      <c r="D290" s="73"/>
      <c r="E290" s="73"/>
      <c r="F290" s="73"/>
      <c r="G290" s="73">
        <v>11</v>
      </c>
      <c r="I290" s="73">
        <f t="shared" si="53"/>
        <v>11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SUM(J$188:J290)</f>
        <v>-114725</v>
      </c>
      <c r="N290" s="73">
        <f>SUM(J$6:J290)</f>
        <v>-1648793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1.0999999999999999E-2</v>
      </c>
      <c r="V290" s="71">
        <f t="shared" si="62"/>
        <v>-114.72499999999999</v>
      </c>
      <c r="W290" s="71">
        <f t="shared" si="63"/>
        <v>-1648.7929999999999</v>
      </c>
    </row>
    <row r="291" spans="1:23" hidden="1">
      <c r="A291" s="63">
        <f t="shared" si="64"/>
        <v>37177</v>
      </c>
      <c r="B291" s="65" t="str">
        <f>INDEX('Master Data'!$A$2:$B$8,MATCH(WEEKDAY('ARG Gas Transport'!A291,3),'Master Data'!$A$2:$A$8,0),2)</f>
        <v>Sa</v>
      </c>
      <c r="D291" s="73"/>
      <c r="E291" s="73"/>
      <c r="F291" s="73"/>
      <c r="G291" s="73"/>
      <c r="I291" s="73">
        <f t="shared" si="53"/>
        <v>11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SUM(J$188:J291)</f>
        <v>-114725</v>
      </c>
      <c r="N291" s="73">
        <f>SUM(J$6:J291)</f>
        <v>-1648793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1.0999999999999999E-2</v>
      </c>
      <c r="V291" s="71">
        <f t="shared" si="62"/>
        <v>-114.72499999999999</v>
      </c>
      <c r="W291" s="71">
        <f t="shared" si="63"/>
        <v>-1648.7929999999999</v>
      </c>
    </row>
    <row r="292" spans="1:23" hidden="1">
      <c r="A292" s="63">
        <f t="shared" si="64"/>
        <v>37178</v>
      </c>
      <c r="B292" s="65" t="str">
        <f>INDEX('Master Data'!$A$2:$B$8,MATCH(WEEKDAY('ARG Gas Transport'!A292,3),'Master Data'!$A$2:$A$8,0),2)</f>
        <v>Su</v>
      </c>
      <c r="D292" s="73"/>
      <c r="E292" s="73"/>
      <c r="F292" s="73"/>
      <c r="G292" s="73"/>
      <c r="I292" s="73">
        <f t="shared" si="53"/>
        <v>11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SUM(J$188:J292)</f>
        <v>-114725</v>
      </c>
      <c r="N292" s="73">
        <f>SUM(J$6:J292)</f>
        <v>-1648793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1.0999999999999999E-2</v>
      </c>
      <c r="V292" s="71">
        <f t="shared" si="62"/>
        <v>-114.72499999999999</v>
      </c>
      <c r="W292" s="71">
        <f t="shared" si="63"/>
        <v>-1648.7929999999999</v>
      </c>
    </row>
    <row r="293" spans="1:23">
      <c r="A293" s="63">
        <f t="shared" si="64"/>
        <v>37179</v>
      </c>
      <c r="B293" s="65" t="str">
        <f>INDEX('Master Data'!$A$2:$B$8,MATCH(WEEKDAY('ARG Gas Transport'!A293,3),'Master Data'!$A$2:$A$8,0),2)</f>
        <v>M</v>
      </c>
      <c r="D293" s="73"/>
      <c r="E293" s="73"/>
      <c r="F293" s="73"/>
      <c r="G293" s="73">
        <v>12</v>
      </c>
      <c r="I293" s="73">
        <f t="shared" ref="I293:I356" si="66">IF(MONTH($A293)=MONTH($A292),IF(G293=0,I292,G293),G293)</f>
        <v>12</v>
      </c>
      <c r="J293" s="73">
        <f t="shared" si="65"/>
        <v>1</v>
      </c>
      <c r="K293" s="73">
        <f t="shared" si="54"/>
        <v>1</v>
      </c>
      <c r="L293" s="73">
        <f t="shared" si="55"/>
        <v>1</v>
      </c>
      <c r="M293" s="73">
        <f>SUM(J$188:J293)</f>
        <v>-114724</v>
      </c>
      <c r="N293" s="73">
        <f>SUM(J$6:J293)</f>
        <v>-1648792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1E-3</v>
      </c>
      <c r="T293" s="71">
        <f t="shared" si="60"/>
        <v>1E-3</v>
      </c>
      <c r="U293" s="71">
        <f t="shared" si="61"/>
        <v>1.2E-2</v>
      </c>
      <c r="V293" s="71">
        <f t="shared" si="62"/>
        <v>-114.724</v>
      </c>
      <c r="W293" s="71">
        <f t="shared" si="63"/>
        <v>-1648.7919999999999</v>
      </c>
    </row>
    <row r="294" spans="1:23">
      <c r="A294" s="63">
        <f t="shared" si="64"/>
        <v>37180</v>
      </c>
      <c r="B294" s="65" t="str">
        <f>INDEX('Master Data'!$A$2:$B$8,MATCH(WEEKDAY('ARG Gas Transport'!A294,3),'Master Data'!$A$2:$A$8,0),2)</f>
        <v>T</v>
      </c>
      <c r="D294" s="73"/>
      <c r="E294" s="73"/>
      <c r="F294" s="73"/>
      <c r="G294" s="73">
        <v>12</v>
      </c>
      <c r="I294" s="73">
        <f t="shared" si="66"/>
        <v>12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SUM(J$188:J294)</f>
        <v>-114724</v>
      </c>
      <c r="N294" s="73">
        <f>SUM(J$6:J294)</f>
        <v>-1648792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1.2E-2</v>
      </c>
      <c r="V294" s="71">
        <f t="shared" si="62"/>
        <v>-114.724</v>
      </c>
      <c r="W294" s="71">
        <f t="shared" si="63"/>
        <v>-1648.7919999999999</v>
      </c>
    </row>
    <row r="295" spans="1:23">
      <c r="A295" s="63">
        <f t="shared" si="64"/>
        <v>37181</v>
      </c>
      <c r="B295" s="65" t="str">
        <f>INDEX('Master Data'!$A$2:$B$8,MATCH(WEEKDAY('ARG Gas Transport'!A295,3),'Master Data'!$A$2:$A$8,0),2)</f>
        <v>W</v>
      </c>
      <c r="D295" s="73"/>
      <c r="E295" s="73"/>
      <c r="F295" s="73"/>
      <c r="G295" s="73">
        <v>13</v>
      </c>
      <c r="I295" s="73">
        <f t="shared" si="66"/>
        <v>13</v>
      </c>
      <c r="J295" s="73">
        <f t="shared" si="65"/>
        <v>1</v>
      </c>
      <c r="K295" s="73">
        <f t="shared" si="54"/>
        <v>1</v>
      </c>
      <c r="L295" s="73">
        <f t="shared" si="55"/>
        <v>1</v>
      </c>
      <c r="M295" s="73">
        <f>SUM(J$188:J295)</f>
        <v>-114723</v>
      </c>
      <c r="N295" s="73">
        <f>SUM(J$6:J295)</f>
        <v>-1648791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1E-3</v>
      </c>
      <c r="T295" s="71">
        <f t="shared" si="60"/>
        <v>1E-3</v>
      </c>
      <c r="U295" s="71">
        <f t="shared" si="61"/>
        <v>1.2999999999999999E-2</v>
      </c>
      <c r="V295" s="71">
        <f t="shared" si="62"/>
        <v>-114.723</v>
      </c>
      <c r="W295" s="71">
        <f t="shared" si="63"/>
        <v>-1648.7909999999999</v>
      </c>
    </row>
    <row r="296" spans="1:23">
      <c r="A296" s="63">
        <f t="shared" si="64"/>
        <v>37182</v>
      </c>
      <c r="B296" s="65" t="str">
        <f>INDEX('Master Data'!$A$2:$B$8,MATCH(WEEKDAY('ARG Gas Transport'!A296,3),'Master Data'!$A$2:$A$8,0),2)</f>
        <v>Th</v>
      </c>
      <c r="D296" s="73"/>
      <c r="E296" s="73"/>
      <c r="F296" s="73"/>
      <c r="G296" s="73">
        <v>13</v>
      </c>
      <c r="I296" s="73">
        <f t="shared" si="66"/>
        <v>13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SUM(J$188:J296)</f>
        <v>-114723</v>
      </c>
      <c r="N296" s="73">
        <f>SUM(J$6:J296)</f>
        <v>-1648791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1.2999999999999999E-2</v>
      </c>
      <c r="V296" s="71">
        <f t="shared" si="62"/>
        <v>-114.723</v>
      </c>
      <c r="W296" s="71">
        <f t="shared" si="63"/>
        <v>-1648.7909999999999</v>
      </c>
    </row>
    <row r="297" spans="1:23">
      <c r="A297" s="63">
        <f t="shared" si="64"/>
        <v>37183</v>
      </c>
      <c r="B297" s="65" t="str">
        <f>INDEX('Master Data'!$A$2:$B$8,MATCH(WEEKDAY('ARG Gas Transport'!A297,3),'Master Data'!$A$2:$A$8,0),2)</f>
        <v>F</v>
      </c>
      <c r="D297" s="73"/>
      <c r="E297" s="73"/>
      <c r="F297" s="73"/>
      <c r="G297" s="73"/>
      <c r="I297" s="73">
        <f t="shared" si="66"/>
        <v>13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SUM(J$188:J297)</f>
        <v>-114723</v>
      </c>
      <c r="N297" s="73">
        <f>SUM(J$6:J297)</f>
        <v>-1648791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1.2999999999999999E-2</v>
      </c>
      <c r="V297" s="71">
        <f t="shared" si="62"/>
        <v>-114.723</v>
      </c>
      <c r="W297" s="71">
        <f t="shared" si="63"/>
        <v>-1648.7909999999999</v>
      </c>
    </row>
    <row r="298" spans="1:23">
      <c r="A298" s="63">
        <f t="shared" si="64"/>
        <v>37184</v>
      </c>
      <c r="B298" s="65" t="str">
        <f>INDEX('Master Data'!$A$2:$B$8,MATCH(WEEKDAY('ARG Gas Transport'!A298,3),'Master Data'!$A$2:$A$8,0),2)</f>
        <v>Sa</v>
      </c>
      <c r="D298" s="73"/>
      <c r="E298" s="73"/>
      <c r="F298" s="73"/>
      <c r="G298" s="73"/>
      <c r="I298" s="73">
        <f t="shared" si="66"/>
        <v>13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SUM(J$188:J298)</f>
        <v>-114723</v>
      </c>
      <c r="N298" s="73">
        <f>SUM(J$6:J298)</f>
        <v>-1648791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1.2999999999999999E-2</v>
      </c>
      <c r="V298" s="71">
        <f t="shared" si="62"/>
        <v>-114.723</v>
      </c>
      <c r="W298" s="71">
        <f t="shared" si="63"/>
        <v>-1648.7909999999999</v>
      </c>
    </row>
    <row r="299" spans="1:23">
      <c r="A299" s="63">
        <f t="shared" si="64"/>
        <v>37185</v>
      </c>
      <c r="B299" s="65" t="str">
        <f>INDEX('Master Data'!$A$2:$B$8,MATCH(WEEKDAY('ARG Gas Transport'!A299,3),'Master Data'!$A$2:$A$8,0),2)</f>
        <v>Su</v>
      </c>
      <c r="D299" s="73"/>
      <c r="E299" s="73"/>
      <c r="F299" s="73"/>
      <c r="G299" s="73"/>
      <c r="I299" s="73">
        <f t="shared" si="66"/>
        <v>13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SUM(J$188:J299)</f>
        <v>-114723</v>
      </c>
      <c r="N299" s="73">
        <f>SUM(J$6:J299)</f>
        <v>-1648791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1.2999999999999999E-2</v>
      </c>
      <c r="V299" s="71">
        <f t="shared" si="62"/>
        <v>-114.723</v>
      </c>
      <c r="W299" s="71">
        <f t="shared" si="63"/>
        <v>-1648.7909999999999</v>
      </c>
    </row>
    <row r="300" spans="1:23">
      <c r="A300" s="63">
        <f t="shared" si="64"/>
        <v>37186</v>
      </c>
      <c r="B300" s="65" t="str">
        <f>INDEX('Master Data'!$A$2:$B$8,MATCH(WEEKDAY('ARG Gas Transport'!A300,3),'Master Data'!$A$2:$A$8,0),2)</f>
        <v>M</v>
      </c>
      <c r="D300" s="73"/>
      <c r="E300" s="73"/>
      <c r="F300" s="73"/>
      <c r="G300" s="73"/>
      <c r="I300" s="73">
        <f t="shared" si="66"/>
        <v>13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SUM(J$188:J300)</f>
        <v>-114723</v>
      </c>
      <c r="N300" s="73">
        <f>SUM(J$6:J300)</f>
        <v>-1648791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1.2999999999999999E-2</v>
      </c>
      <c r="V300" s="71">
        <f t="shared" si="62"/>
        <v>-114.723</v>
      </c>
      <c r="W300" s="71">
        <f t="shared" si="63"/>
        <v>-1648.7909999999999</v>
      </c>
    </row>
    <row r="301" spans="1:23">
      <c r="A301" s="63">
        <f t="shared" si="64"/>
        <v>37187</v>
      </c>
      <c r="B301" s="65" t="str">
        <f>INDEX('Master Data'!$A$2:$B$8,MATCH(WEEKDAY('ARG Gas Transport'!A301,3),'Master Data'!$A$2:$A$8,0),2)</f>
        <v>T</v>
      </c>
      <c r="D301" s="73"/>
      <c r="E301" s="73"/>
      <c r="F301" s="73"/>
      <c r="G301" s="73"/>
      <c r="I301" s="73">
        <f t="shared" si="66"/>
        <v>13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SUM(J$188:J301)</f>
        <v>-114723</v>
      </c>
      <c r="N301" s="73">
        <f>SUM(J$6:J301)</f>
        <v>-1648791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1.2999999999999999E-2</v>
      </c>
      <c r="V301" s="71">
        <f t="shared" si="62"/>
        <v>-114.723</v>
      </c>
      <c r="W301" s="71">
        <f t="shared" si="63"/>
        <v>-1648.7909999999999</v>
      </c>
    </row>
    <row r="302" spans="1:23">
      <c r="A302" s="63">
        <f t="shared" si="64"/>
        <v>37188</v>
      </c>
      <c r="B302" s="65" t="str">
        <f>INDEX('Master Data'!$A$2:$B$8,MATCH(WEEKDAY('ARG Gas Transport'!A302,3),'Master Data'!$A$2:$A$8,0),2)</f>
        <v>W</v>
      </c>
      <c r="D302" s="73"/>
      <c r="E302" s="73"/>
      <c r="F302" s="73"/>
      <c r="G302" s="73"/>
      <c r="I302" s="73">
        <f t="shared" si="66"/>
        <v>13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SUM(J$188:J302)</f>
        <v>-114723</v>
      </c>
      <c r="N302" s="73">
        <f>SUM(J$6:J302)</f>
        <v>-1648791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1.2999999999999999E-2</v>
      </c>
      <c r="V302" s="71">
        <f t="shared" si="62"/>
        <v>-114.723</v>
      </c>
      <c r="W302" s="71">
        <f t="shared" si="63"/>
        <v>-1648.7909999999999</v>
      </c>
    </row>
    <row r="303" spans="1:23">
      <c r="A303" s="63">
        <f t="shared" si="64"/>
        <v>37189</v>
      </c>
      <c r="B303" s="65" t="str">
        <f>INDEX('Master Data'!$A$2:$B$8,MATCH(WEEKDAY('ARG Gas Transport'!A303,3),'Master Data'!$A$2:$A$8,0),2)</f>
        <v>Th</v>
      </c>
      <c r="D303" s="73"/>
      <c r="E303" s="73"/>
      <c r="F303" s="73"/>
      <c r="G303" s="73"/>
      <c r="I303" s="73">
        <f t="shared" si="66"/>
        <v>13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SUM(J$188:J303)</f>
        <v>-114723</v>
      </c>
      <c r="N303" s="73">
        <f>SUM(J$6:J303)</f>
        <v>-1648791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1.2999999999999999E-2</v>
      </c>
      <c r="V303" s="71">
        <f t="shared" si="62"/>
        <v>-114.723</v>
      </c>
      <c r="W303" s="71">
        <f t="shared" si="63"/>
        <v>-1648.7909999999999</v>
      </c>
    </row>
    <row r="304" spans="1:23">
      <c r="A304" s="63">
        <f t="shared" si="64"/>
        <v>37190</v>
      </c>
      <c r="B304" s="65" t="str">
        <f>INDEX('Master Data'!$A$2:$B$8,MATCH(WEEKDAY('ARG Gas Transport'!A304,3),'Master Data'!$A$2:$A$8,0),2)</f>
        <v>F</v>
      </c>
      <c r="D304" s="73"/>
      <c r="E304" s="73"/>
      <c r="F304" s="73"/>
      <c r="G304" s="73"/>
      <c r="I304" s="73">
        <f t="shared" si="66"/>
        <v>13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SUM(J$188:J304)</f>
        <v>-114723</v>
      </c>
      <c r="N304" s="73">
        <f>SUM(J$6:J304)</f>
        <v>-1648791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1.2999999999999999E-2</v>
      </c>
      <c r="V304" s="71">
        <f t="shared" si="62"/>
        <v>-114.723</v>
      </c>
      <c r="W304" s="71">
        <f t="shared" si="63"/>
        <v>-1648.7909999999999</v>
      </c>
    </row>
    <row r="305" spans="1:23">
      <c r="A305" s="63">
        <f t="shared" si="64"/>
        <v>37191</v>
      </c>
      <c r="B305" s="65" t="str">
        <f>INDEX('Master Data'!$A$2:$B$8,MATCH(WEEKDAY('ARG Gas Transport'!A305,3),'Master Data'!$A$2:$A$8,0),2)</f>
        <v>Sa</v>
      </c>
      <c r="D305" s="73"/>
      <c r="E305" s="73"/>
      <c r="F305" s="73"/>
      <c r="G305" s="73"/>
      <c r="I305" s="73">
        <f t="shared" si="66"/>
        <v>13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SUM(J$188:J305)</f>
        <v>-114723</v>
      </c>
      <c r="N305" s="73">
        <f>SUM(J$6:J305)</f>
        <v>-1648791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1.2999999999999999E-2</v>
      </c>
      <c r="V305" s="71">
        <f t="shared" si="62"/>
        <v>-114.723</v>
      </c>
      <c r="W305" s="71">
        <f t="shared" si="63"/>
        <v>-1648.7909999999999</v>
      </c>
    </row>
    <row r="306" spans="1:23">
      <c r="A306" s="63">
        <f t="shared" si="64"/>
        <v>37192</v>
      </c>
      <c r="B306" s="65" t="str">
        <f>INDEX('Master Data'!$A$2:$B$8,MATCH(WEEKDAY('ARG Gas Transport'!A306,3),'Master Data'!$A$2:$A$8,0),2)</f>
        <v>Su</v>
      </c>
      <c r="D306" s="73"/>
      <c r="E306" s="73"/>
      <c r="F306" s="73"/>
      <c r="G306" s="73"/>
      <c r="I306" s="73">
        <f t="shared" si="66"/>
        <v>13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SUM(J$188:J306)</f>
        <v>-114723</v>
      </c>
      <c r="N306" s="73">
        <f>SUM(J$6:J306)</f>
        <v>-1648791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1.2999999999999999E-2</v>
      </c>
      <c r="V306" s="71">
        <f t="shared" si="62"/>
        <v>-114.723</v>
      </c>
      <c r="W306" s="71">
        <f t="shared" si="63"/>
        <v>-1648.7909999999999</v>
      </c>
    </row>
    <row r="307" spans="1:23">
      <c r="A307" s="63">
        <f t="shared" si="64"/>
        <v>37193</v>
      </c>
      <c r="B307" s="65" t="str">
        <f>INDEX('Master Data'!$A$2:$B$8,MATCH(WEEKDAY('ARG Gas Transport'!A307,3),'Master Data'!$A$2:$A$8,0),2)</f>
        <v>M</v>
      </c>
      <c r="D307" s="73"/>
      <c r="E307" s="73"/>
      <c r="F307" s="73"/>
      <c r="G307" s="73"/>
      <c r="I307" s="73">
        <f t="shared" si="66"/>
        <v>13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SUM(J$188:J307)</f>
        <v>-114723</v>
      </c>
      <c r="N307" s="73">
        <f>SUM(J$6:J307)</f>
        <v>-1648791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1.2999999999999999E-2</v>
      </c>
      <c r="V307" s="71">
        <f t="shared" si="62"/>
        <v>-114.723</v>
      </c>
      <c r="W307" s="71">
        <f t="shared" si="63"/>
        <v>-1648.7909999999999</v>
      </c>
    </row>
    <row r="308" spans="1:23">
      <c r="A308" s="63">
        <f t="shared" si="64"/>
        <v>37194</v>
      </c>
      <c r="B308" s="65" t="str">
        <f>INDEX('Master Data'!$A$2:$B$8,MATCH(WEEKDAY('ARG Gas Transport'!A308,3),'Master Data'!$A$2:$A$8,0),2)</f>
        <v>T</v>
      </c>
      <c r="D308" s="73"/>
      <c r="E308" s="73"/>
      <c r="F308" s="73"/>
      <c r="G308" s="73"/>
      <c r="I308" s="73">
        <f t="shared" si="66"/>
        <v>13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SUM(J$188:J308)</f>
        <v>-114723</v>
      </c>
      <c r="N308" s="73">
        <f>SUM(J$6:J308)</f>
        <v>-1648791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1.2999999999999999E-2</v>
      </c>
      <c r="V308" s="71">
        <f t="shared" si="62"/>
        <v>-114.723</v>
      </c>
      <c r="W308" s="71">
        <f t="shared" si="63"/>
        <v>-1648.7909999999999</v>
      </c>
    </row>
    <row r="309" spans="1:23">
      <c r="A309" s="63">
        <f t="shared" si="64"/>
        <v>37195</v>
      </c>
      <c r="B309" s="65" t="str">
        <f>INDEX('Master Data'!$A$2:$B$8,MATCH(WEEKDAY('ARG Gas Transport'!A309,3),'Master Data'!$A$2:$A$8,0),2)</f>
        <v>W</v>
      </c>
      <c r="D309" s="73"/>
      <c r="E309" s="73"/>
      <c r="F309" s="73"/>
      <c r="G309" s="73"/>
      <c r="I309" s="73">
        <f t="shared" si="66"/>
        <v>13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SUM(J$188:J309)</f>
        <v>-114723</v>
      </c>
      <c r="N309" s="73">
        <f>SUM(J$6:J309)</f>
        <v>-1648791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1.2999999999999999E-2</v>
      </c>
      <c r="V309" s="71">
        <f t="shared" si="62"/>
        <v>-114.723</v>
      </c>
      <c r="W309" s="71">
        <f t="shared" si="63"/>
        <v>-1648.7909999999999</v>
      </c>
    </row>
    <row r="310" spans="1:23">
      <c r="A310" s="63">
        <f t="shared" si="64"/>
        <v>37196</v>
      </c>
      <c r="B310" s="65" t="str">
        <f>INDEX('Master Data'!$A$2:$B$8,MATCH(WEEKDAY('ARG Gas Transport'!A310,3),'Master Data'!$A$2:$A$8,0),2)</f>
        <v>Th</v>
      </c>
      <c r="D310" s="73"/>
      <c r="E310" s="73"/>
      <c r="F310" s="73"/>
      <c r="G310" s="73"/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SUM(J$188:J310)</f>
        <v>-114723</v>
      </c>
      <c r="N310" s="73">
        <f>SUM(J$6:J310)</f>
        <v>-1648791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-114.723</v>
      </c>
      <c r="W310" s="71">
        <f t="shared" si="63"/>
        <v>-1648.7909999999999</v>
      </c>
    </row>
    <row r="311" spans="1:23">
      <c r="A311" s="63">
        <f t="shared" si="64"/>
        <v>37197</v>
      </c>
      <c r="B311" s="65" t="str">
        <f>INDEX('Master Data'!$A$2:$B$8,MATCH(WEEKDAY('ARG Gas Transport'!A311,3),'Master Data'!$A$2:$A$8,0),2)</f>
        <v>F</v>
      </c>
      <c r="D311" s="73"/>
      <c r="E311" s="73"/>
      <c r="F311" s="73"/>
      <c r="G311" s="73"/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SUM(J$188:J311)</f>
        <v>-114723</v>
      </c>
      <c r="N311" s="73">
        <f>SUM(J$6:J311)</f>
        <v>-1648791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-114.723</v>
      </c>
      <c r="W311" s="71">
        <f t="shared" si="63"/>
        <v>-1648.7909999999999</v>
      </c>
    </row>
    <row r="312" spans="1:23">
      <c r="A312" s="63">
        <f t="shared" si="64"/>
        <v>37198</v>
      </c>
      <c r="B312" s="65" t="str">
        <f>INDEX('Master Data'!$A$2:$B$8,MATCH(WEEKDAY('ARG Gas Transport'!A312,3),'Master Data'!$A$2:$A$8,0),2)</f>
        <v>Sa</v>
      </c>
      <c r="D312" s="73"/>
      <c r="E312" s="73"/>
      <c r="F312" s="73"/>
      <c r="G312" s="73"/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SUM(J$188:J312)</f>
        <v>-114723</v>
      </c>
      <c r="N312" s="73">
        <f>SUM(J$6:J312)</f>
        <v>-1648791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-114.723</v>
      </c>
      <c r="W312" s="71">
        <f t="shared" si="63"/>
        <v>-1648.7909999999999</v>
      </c>
    </row>
    <row r="313" spans="1:23">
      <c r="A313" s="63">
        <f t="shared" si="64"/>
        <v>37199</v>
      </c>
      <c r="B313" s="65" t="str">
        <f>INDEX('Master Data'!$A$2:$B$8,MATCH(WEEKDAY('ARG Gas Transport'!A313,3),'Master Data'!$A$2:$A$8,0),2)</f>
        <v>Su</v>
      </c>
      <c r="D313" s="73"/>
      <c r="E313" s="73"/>
      <c r="F313" s="73"/>
      <c r="G313" s="73"/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SUM(J$188:J313)</f>
        <v>-114723</v>
      </c>
      <c r="N313" s="73">
        <f>SUM(J$6:J313)</f>
        <v>-1648791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-114.723</v>
      </c>
      <c r="W313" s="71">
        <f t="shared" si="63"/>
        <v>-1648.7909999999999</v>
      </c>
    </row>
    <row r="314" spans="1:23">
      <c r="A314" s="63">
        <f t="shared" si="64"/>
        <v>37200</v>
      </c>
      <c r="B314" s="65" t="str">
        <f>INDEX('Master Data'!$A$2:$B$8,MATCH(WEEKDAY('ARG Gas Transport'!A314,3),'Master Data'!$A$2:$A$8,0),2)</f>
        <v>M</v>
      </c>
      <c r="D314" s="73"/>
      <c r="E314" s="73"/>
      <c r="F314" s="73"/>
      <c r="G314" s="73"/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SUM(J$188:J314)</f>
        <v>-114723</v>
      </c>
      <c r="N314" s="73">
        <f>SUM(J$6:J314)</f>
        <v>-1648791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-114.723</v>
      </c>
      <c r="W314" s="71">
        <f t="shared" si="63"/>
        <v>-1648.7909999999999</v>
      </c>
    </row>
    <row r="315" spans="1:23">
      <c r="A315" s="63">
        <f t="shared" si="64"/>
        <v>37201</v>
      </c>
      <c r="B315" s="65" t="str">
        <f>INDEX('Master Data'!$A$2:$B$8,MATCH(WEEKDAY('ARG Gas Transport'!A315,3),'Master Data'!$A$2:$A$8,0),2)</f>
        <v>T</v>
      </c>
      <c r="D315" s="73"/>
      <c r="E315" s="73"/>
      <c r="F315" s="73"/>
      <c r="G315" s="73"/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SUM(J$188:J315)</f>
        <v>-114723</v>
      </c>
      <c r="N315" s="73">
        <f>SUM(J$6:J315)</f>
        <v>-1648791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-114.723</v>
      </c>
      <c r="W315" s="71">
        <f t="shared" si="63"/>
        <v>-1648.7909999999999</v>
      </c>
    </row>
    <row r="316" spans="1:23">
      <c r="A316" s="63">
        <f t="shared" si="64"/>
        <v>37202</v>
      </c>
      <c r="B316" s="65" t="str">
        <f>INDEX('Master Data'!$A$2:$B$8,MATCH(WEEKDAY('ARG Gas Transport'!A316,3),'Master Data'!$A$2:$A$8,0),2)</f>
        <v>W</v>
      </c>
      <c r="D316" s="73"/>
      <c r="E316" s="73"/>
      <c r="F316" s="73"/>
      <c r="G316" s="73"/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SUM(J$188:J316)</f>
        <v>-114723</v>
      </c>
      <c r="N316" s="73">
        <f>SUM(J$6:J316)</f>
        <v>-1648791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-114.723</v>
      </c>
      <c r="W316" s="71">
        <f t="shared" si="63"/>
        <v>-1648.7909999999999</v>
      </c>
    </row>
    <row r="317" spans="1:23">
      <c r="A317" s="63">
        <f t="shared" si="64"/>
        <v>37203</v>
      </c>
      <c r="B317" s="65" t="str">
        <f>INDEX('Master Data'!$A$2:$B$8,MATCH(WEEKDAY('ARG Gas Transport'!A317,3),'Master Data'!$A$2:$A$8,0),2)</f>
        <v>Th</v>
      </c>
      <c r="D317" s="73"/>
      <c r="E317" s="73"/>
      <c r="F317" s="73"/>
      <c r="G317" s="73"/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SUM(J$188:J317)</f>
        <v>-114723</v>
      </c>
      <c r="N317" s="73">
        <f>SUM(J$6:J317)</f>
        <v>-1648791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-114.723</v>
      </c>
      <c r="W317" s="71">
        <f t="shared" si="63"/>
        <v>-1648.7909999999999</v>
      </c>
    </row>
    <row r="318" spans="1:23">
      <c r="A318" s="63">
        <f t="shared" si="64"/>
        <v>37204</v>
      </c>
      <c r="B318" s="65" t="str">
        <f>INDEX('Master Data'!$A$2:$B$8,MATCH(WEEKDAY('ARG Gas Transport'!A318,3),'Master Data'!$A$2:$A$8,0),2)</f>
        <v>F</v>
      </c>
      <c r="D318" s="73"/>
      <c r="E318" s="73"/>
      <c r="F318" s="73"/>
      <c r="G318" s="73"/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SUM(J$188:J318)</f>
        <v>-114723</v>
      </c>
      <c r="N318" s="73">
        <f>SUM(J$6:J318)</f>
        <v>-1648791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-114.723</v>
      </c>
      <c r="W318" s="71">
        <f t="shared" si="63"/>
        <v>-1648.7909999999999</v>
      </c>
    </row>
    <row r="319" spans="1:23">
      <c r="A319" s="63">
        <f t="shared" si="64"/>
        <v>37205</v>
      </c>
      <c r="B319" s="65" t="str">
        <f>INDEX('Master Data'!$A$2:$B$8,MATCH(WEEKDAY('ARG Gas Transport'!A319,3),'Master Data'!$A$2:$A$8,0),2)</f>
        <v>Sa</v>
      </c>
      <c r="D319" s="73"/>
      <c r="E319" s="73"/>
      <c r="F319" s="73"/>
      <c r="G319" s="73"/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SUM(J$188:J319)</f>
        <v>-114723</v>
      </c>
      <c r="N319" s="73">
        <f>SUM(J$6:J319)</f>
        <v>-1648791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-114.723</v>
      </c>
      <c r="W319" s="71">
        <f t="shared" si="63"/>
        <v>-1648.7909999999999</v>
      </c>
    </row>
    <row r="320" spans="1:23">
      <c r="A320" s="63">
        <f t="shared" si="64"/>
        <v>37206</v>
      </c>
      <c r="B320" s="65" t="str">
        <f>INDEX('Master Data'!$A$2:$B$8,MATCH(WEEKDAY('ARG Gas Transport'!A320,3),'Master Data'!$A$2:$A$8,0),2)</f>
        <v>Su</v>
      </c>
      <c r="D320" s="73"/>
      <c r="E320" s="73"/>
      <c r="F320" s="73"/>
      <c r="G320" s="73"/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SUM(J$188:J320)</f>
        <v>-114723</v>
      </c>
      <c r="N320" s="73">
        <f>SUM(J$6:J320)</f>
        <v>-1648791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-114.723</v>
      </c>
      <c r="W320" s="71">
        <f t="shared" si="63"/>
        <v>-1648.7909999999999</v>
      </c>
    </row>
    <row r="321" spans="1:23">
      <c r="A321" s="63">
        <f t="shared" si="64"/>
        <v>37207</v>
      </c>
      <c r="B321" s="65" t="str">
        <f>INDEX('Master Data'!$A$2:$B$8,MATCH(WEEKDAY('ARG Gas Transport'!A321,3),'Master Data'!$A$2:$A$8,0),2)</f>
        <v>M</v>
      </c>
      <c r="D321" s="73"/>
      <c r="E321" s="73"/>
      <c r="F321" s="73"/>
      <c r="G321" s="73"/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SUM(J$188:J321)</f>
        <v>-114723</v>
      </c>
      <c r="N321" s="73">
        <f>SUM(J$6:J321)</f>
        <v>-1648791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-114.723</v>
      </c>
      <c r="W321" s="71">
        <f t="shared" si="63"/>
        <v>-1648.7909999999999</v>
      </c>
    </row>
    <row r="322" spans="1:23">
      <c r="A322" s="63">
        <f t="shared" si="64"/>
        <v>37208</v>
      </c>
      <c r="B322" s="65" t="str">
        <f>INDEX('Master Data'!$A$2:$B$8,MATCH(WEEKDAY('ARG Gas Transport'!A322,3),'Master Data'!$A$2:$A$8,0),2)</f>
        <v>T</v>
      </c>
      <c r="D322" s="73"/>
      <c r="E322" s="73"/>
      <c r="F322" s="73"/>
      <c r="G322" s="73"/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SUM(J$188:J322)</f>
        <v>-114723</v>
      </c>
      <c r="N322" s="73">
        <f>SUM(J$6:J322)</f>
        <v>-1648791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-114.723</v>
      </c>
      <c r="W322" s="71">
        <f t="shared" si="63"/>
        <v>-1648.7909999999999</v>
      </c>
    </row>
    <row r="323" spans="1:23">
      <c r="A323" s="63">
        <f t="shared" si="64"/>
        <v>37209</v>
      </c>
      <c r="B323" s="65" t="str">
        <f>INDEX('Master Data'!$A$2:$B$8,MATCH(WEEKDAY('ARG Gas Transport'!A323,3),'Master Data'!$A$2:$A$8,0),2)</f>
        <v>W</v>
      </c>
      <c r="D323" s="73"/>
      <c r="E323" s="73"/>
      <c r="F323" s="73"/>
      <c r="G323" s="73"/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SUM(J$188:J323)</f>
        <v>-114723</v>
      </c>
      <c r="N323" s="73">
        <f>SUM(J$6:J323)</f>
        <v>-1648791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-114.723</v>
      </c>
      <c r="W323" s="71">
        <f t="shared" si="63"/>
        <v>-1648.7909999999999</v>
      </c>
    </row>
    <row r="324" spans="1:23">
      <c r="A324" s="63">
        <f t="shared" si="64"/>
        <v>37210</v>
      </c>
      <c r="B324" s="65" t="str">
        <f>INDEX('Master Data'!$A$2:$B$8,MATCH(WEEKDAY('ARG Gas Transport'!A324,3),'Master Data'!$A$2:$A$8,0),2)</f>
        <v>Th</v>
      </c>
      <c r="D324" s="73"/>
      <c r="E324" s="73"/>
      <c r="F324" s="73"/>
      <c r="G324" s="73"/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SUM(J$188:J324)</f>
        <v>-114723</v>
      </c>
      <c r="N324" s="73">
        <f>SUM(J$6:J324)</f>
        <v>-1648791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-114.723</v>
      </c>
      <c r="W324" s="71">
        <f t="shared" si="63"/>
        <v>-1648.7909999999999</v>
      </c>
    </row>
    <row r="325" spans="1:23">
      <c r="A325" s="63">
        <f t="shared" si="64"/>
        <v>37211</v>
      </c>
      <c r="B325" s="65" t="str">
        <f>INDEX('Master Data'!$A$2:$B$8,MATCH(WEEKDAY('ARG Gas Transport'!A325,3),'Master Data'!$A$2:$A$8,0),2)</f>
        <v>F</v>
      </c>
      <c r="D325" s="73"/>
      <c r="E325" s="73"/>
      <c r="F325" s="73"/>
      <c r="G325" s="73"/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SUM(J$188:J325)</f>
        <v>-114723</v>
      </c>
      <c r="N325" s="73">
        <f>SUM(J$6:J325)</f>
        <v>-1648791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-114.723</v>
      </c>
      <c r="W325" s="71">
        <f t="shared" si="63"/>
        <v>-1648.7909999999999</v>
      </c>
    </row>
    <row r="326" spans="1:23">
      <c r="A326" s="63">
        <f t="shared" si="64"/>
        <v>37212</v>
      </c>
      <c r="B326" s="65" t="str">
        <f>INDEX('Master Data'!$A$2:$B$8,MATCH(WEEKDAY('ARG Gas Transport'!A326,3),'Master Data'!$A$2:$A$8,0),2)</f>
        <v>Sa</v>
      </c>
      <c r="D326" s="73"/>
      <c r="E326" s="73"/>
      <c r="F326" s="73"/>
      <c r="G326" s="73"/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SUM(J$188:J326)</f>
        <v>-114723</v>
      </c>
      <c r="N326" s="73">
        <f>SUM(J$6:J326)</f>
        <v>-1648791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-114.723</v>
      </c>
      <c r="W326" s="71">
        <f t="shared" ref="W326:W371" si="76">N326/$R$3</f>
        <v>-1648.7909999999999</v>
      </c>
    </row>
    <row r="327" spans="1:23">
      <c r="A327" s="63">
        <f t="shared" ref="A327:A371" si="77">A326+1</f>
        <v>37213</v>
      </c>
      <c r="B327" s="65" t="str">
        <f>INDEX('Master Data'!$A$2:$B$8,MATCH(WEEKDAY('ARG Gas Transport'!A327,3),'Master Data'!$A$2:$A$8,0),2)</f>
        <v>Su</v>
      </c>
      <c r="D327" s="73"/>
      <c r="E327" s="73"/>
      <c r="F327" s="73"/>
      <c r="G327" s="73"/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SUM(J$188:J327)</f>
        <v>-114723</v>
      </c>
      <c r="N327" s="73">
        <f>SUM(J$6:J327)</f>
        <v>-1648791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-114.723</v>
      </c>
      <c r="W327" s="71">
        <f t="shared" si="76"/>
        <v>-1648.7909999999999</v>
      </c>
    </row>
    <row r="328" spans="1:23">
      <c r="A328" s="63">
        <f t="shared" si="77"/>
        <v>37214</v>
      </c>
      <c r="B328" s="65" t="str">
        <f>INDEX('Master Data'!$A$2:$B$8,MATCH(WEEKDAY('ARG Gas Transport'!A328,3),'Master Data'!$A$2:$A$8,0),2)</f>
        <v>M</v>
      </c>
      <c r="D328" s="73"/>
      <c r="E328" s="73"/>
      <c r="F328" s="73"/>
      <c r="G328" s="73"/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SUM(J$188:J328)</f>
        <v>-114723</v>
      </c>
      <c r="N328" s="73">
        <f>SUM(J$6:J328)</f>
        <v>-1648791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-114.723</v>
      </c>
      <c r="W328" s="71">
        <f t="shared" si="76"/>
        <v>-1648.7909999999999</v>
      </c>
    </row>
    <row r="329" spans="1:23">
      <c r="A329" s="63">
        <f t="shared" si="77"/>
        <v>37215</v>
      </c>
      <c r="B329" s="65" t="str">
        <f>INDEX('Master Data'!$A$2:$B$8,MATCH(WEEKDAY('ARG Gas Transport'!A329,3),'Master Data'!$A$2:$A$8,0),2)</f>
        <v>T</v>
      </c>
      <c r="D329" s="73"/>
      <c r="E329" s="73"/>
      <c r="F329" s="73"/>
      <c r="G329" s="73"/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SUM(J$188:J329)</f>
        <v>-114723</v>
      </c>
      <c r="N329" s="73">
        <f>SUM(J$6:J329)</f>
        <v>-1648791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-114.723</v>
      </c>
      <c r="W329" s="71">
        <f t="shared" si="76"/>
        <v>-1648.7909999999999</v>
      </c>
    </row>
    <row r="330" spans="1:23">
      <c r="A330" s="63">
        <f t="shared" si="77"/>
        <v>37216</v>
      </c>
      <c r="B330" s="65" t="str">
        <f>INDEX('Master Data'!$A$2:$B$8,MATCH(WEEKDAY('ARG Gas Transport'!A330,3),'Master Data'!$A$2:$A$8,0),2)</f>
        <v>W</v>
      </c>
      <c r="D330" s="73"/>
      <c r="E330" s="73"/>
      <c r="F330" s="73"/>
      <c r="G330" s="73"/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SUM(J$188:J330)</f>
        <v>-114723</v>
      </c>
      <c r="N330" s="73">
        <f>SUM(J$6:J330)</f>
        <v>-1648791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-114.723</v>
      </c>
      <c r="W330" s="71">
        <f t="shared" si="76"/>
        <v>-1648.7909999999999</v>
      </c>
    </row>
    <row r="331" spans="1:23">
      <c r="A331" s="63">
        <f t="shared" si="77"/>
        <v>37217</v>
      </c>
      <c r="B331" s="65" t="str">
        <f>INDEX('Master Data'!$A$2:$B$8,MATCH(WEEKDAY('ARG Gas Transport'!A331,3),'Master Data'!$A$2:$A$8,0),2)</f>
        <v>Th</v>
      </c>
      <c r="D331" s="73"/>
      <c r="E331" s="73"/>
      <c r="F331" s="73"/>
      <c r="G331" s="73"/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SUM(J$188:J331)</f>
        <v>-114723</v>
      </c>
      <c r="N331" s="73">
        <f>SUM(J$6:J331)</f>
        <v>-1648791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-114.723</v>
      </c>
      <c r="W331" s="71">
        <f t="shared" si="76"/>
        <v>-1648.7909999999999</v>
      </c>
    </row>
    <row r="332" spans="1:23">
      <c r="A332" s="63">
        <f t="shared" si="77"/>
        <v>37218</v>
      </c>
      <c r="B332" s="65" t="str">
        <f>INDEX('Master Data'!$A$2:$B$8,MATCH(WEEKDAY('ARG Gas Transport'!A332,3),'Master Data'!$A$2:$A$8,0),2)</f>
        <v>F</v>
      </c>
      <c r="D332" s="73"/>
      <c r="E332" s="73"/>
      <c r="F332" s="73"/>
      <c r="G332" s="73"/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SUM(J$188:J332)</f>
        <v>-114723</v>
      </c>
      <c r="N332" s="73">
        <f>SUM(J$6:J332)</f>
        <v>-1648791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-114.723</v>
      </c>
      <c r="W332" s="71">
        <f t="shared" si="76"/>
        <v>-1648.7909999999999</v>
      </c>
    </row>
    <row r="333" spans="1:23">
      <c r="A333" s="63">
        <f t="shared" si="77"/>
        <v>37219</v>
      </c>
      <c r="B333" s="65" t="str">
        <f>INDEX('Master Data'!$A$2:$B$8,MATCH(WEEKDAY('ARG Gas Transport'!A333,3),'Master Data'!$A$2:$A$8,0),2)</f>
        <v>Sa</v>
      </c>
      <c r="D333" s="73"/>
      <c r="E333" s="73"/>
      <c r="F333" s="73"/>
      <c r="G333" s="73"/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SUM(J$188:J333)</f>
        <v>-114723</v>
      </c>
      <c r="N333" s="73">
        <f>SUM(J$6:J333)</f>
        <v>-1648791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-114.723</v>
      </c>
      <c r="W333" s="71">
        <f t="shared" si="76"/>
        <v>-1648.7909999999999</v>
      </c>
    </row>
    <row r="334" spans="1:23">
      <c r="A334" s="63">
        <f t="shared" si="77"/>
        <v>37220</v>
      </c>
      <c r="B334" s="65" t="str">
        <f>INDEX('Master Data'!$A$2:$B$8,MATCH(WEEKDAY('ARG Gas Transport'!A334,3),'Master Data'!$A$2:$A$8,0),2)</f>
        <v>Su</v>
      </c>
      <c r="D334" s="73"/>
      <c r="E334" s="73"/>
      <c r="F334" s="73"/>
      <c r="G334" s="73"/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SUM(J$188:J334)</f>
        <v>-114723</v>
      </c>
      <c r="N334" s="73">
        <f>SUM(J$6:J334)</f>
        <v>-1648791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-114.723</v>
      </c>
      <c r="W334" s="71">
        <f t="shared" si="76"/>
        <v>-1648.7909999999999</v>
      </c>
    </row>
    <row r="335" spans="1:23">
      <c r="A335" s="63">
        <f t="shared" si="77"/>
        <v>37221</v>
      </c>
      <c r="B335" s="65" t="str">
        <f>INDEX('Master Data'!$A$2:$B$8,MATCH(WEEKDAY('ARG Gas Transport'!A335,3),'Master Data'!$A$2:$A$8,0),2)</f>
        <v>M</v>
      </c>
      <c r="D335" s="73"/>
      <c r="E335" s="73"/>
      <c r="F335" s="73"/>
      <c r="G335" s="73"/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SUM(J$188:J335)</f>
        <v>-114723</v>
      </c>
      <c r="N335" s="73">
        <f>SUM(J$6:J335)</f>
        <v>-1648791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-114.723</v>
      </c>
      <c r="W335" s="71">
        <f t="shared" si="76"/>
        <v>-1648.7909999999999</v>
      </c>
    </row>
    <row r="336" spans="1:23">
      <c r="A336" s="63">
        <f t="shared" si="77"/>
        <v>37222</v>
      </c>
      <c r="B336" s="65" t="str">
        <f>INDEX('Master Data'!$A$2:$B$8,MATCH(WEEKDAY('ARG Gas Transport'!A336,3),'Master Data'!$A$2:$A$8,0),2)</f>
        <v>T</v>
      </c>
      <c r="D336" s="73"/>
      <c r="E336" s="73"/>
      <c r="F336" s="73"/>
      <c r="G336" s="73"/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SUM(J$188:J336)</f>
        <v>-114723</v>
      </c>
      <c r="N336" s="73">
        <f>SUM(J$6:J336)</f>
        <v>-1648791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-114.723</v>
      </c>
      <c r="W336" s="71">
        <f t="shared" si="76"/>
        <v>-1648.7909999999999</v>
      </c>
    </row>
    <row r="337" spans="1:23">
      <c r="A337" s="63">
        <f t="shared" si="77"/>
        <v>37223</v>
      </c>
      <c r="B337" s="65" t="str">
        <f>INDEX('Master Data'!$A$2:$B$8,MATCH(WEEKDAY('ARG Gas Transport'!A337,3),'Master Data'!$A$2:$A$8,0),2)</f>
        <v>W</v>
      </c>
      <c r="D337" s="73"/>
      <c r="E337" s="73"/>
      <c r="F337" s="73"/>
      <c r="G337" s="73"/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SUM(J$188:J337)</f>
        <v>-114723</v>
      </c>
      <c r="N337" s="73">
        <f>SUM(J$6:J337)</f>
        <v>-1648791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-114.723</v>
      </c>
      <c r="W337" s="71">
        <f t="shared" si="76"/>
        <v>-1648.7909999999999</v>
      </c>
    </row>
    <row r="338" spans="1:23">
      <c r="A338" s="63">
        <f t="shared" si="77"/>
        <v>37224</v>
      </c>
      <c r="B338" s="65" t="str">
        <f>INDEX('Master Data'!$A$2:$B$8,MATCH(WEEKDAY('ARG Gas Transport'!A338,3),'Master Data'!$A$2:$A$8,0),2)</f>
        <v>Th</v>
      </c>
      <c r="D338" s="73"/>
      <c r="E338" s="73"/>
      <c r="F338" s="73"/>
      <c r="G338" s="73"/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SUM(J$188:J338)</f>
        <v>-114723</v>
      </c>
      <c r="N338" s="73">
        <f>SUM(J$6:J338)</f>
        <v>-1648791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-114.723</v>
      </c>
      <c r="W338" s="71">
        <f t="shared" si="76"/>
        <v>-1648.7909999999999</v>
      </c>
    </row>
    <row r="339" spans="1:23">
      <c r="A339" s="63">
        <f t="shared" si="77"/>
        <v>37225</v>
      </c>
      <c r="B339" s="65" t="str">
        <f>INDEX('Master Data'!$A$2:$B$8,MATCH(WEEKDAY('ARG Gas Transport'!A339,3),'Master Data'!$A$2:$A$8,0),2)</f>
        <v>F</v>
      </c>
      <c r="D339" s="73"/>
      <c r="E339" s="73"/>
      <c r="F339" s="73"/>
      <c r="G339" s="73"/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SUM(J$188:J339)</f>
        <v>-114723</v>
      </c>
      <c r="N339" s="73">
        <f>SUM(J$6:J339)</f>
        <v>-1648791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-114.723</v>
      </c>
      <c r="W339" s="71">
        <f t="shared" si="76"/>
        <v>-1648.7909999999999</v>
      </c>
    </row>
    <row r="340" spans="1:23">
      <c r="A340" s="63">
        <f t="shared" si="77"/>
        <v>37226</v>
      </c>
      <c r="B340" s="65" t="str">
        <f>INDEX('Master Data'!$A$2:$B$8,MATCH(WEEKDAY('ARG Gas Transport'!A340,3),'Master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SUM(J$188:J340)</f>
        <v>-114723</v>
      </c>
      <c r="N340" s="73">
        <f>SUM(J$6:J340)</f>
        <v>-1648791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-114.723</v>
      </c>
      <c r="W340" s="71">
        <f t="shared" si="76"/>
        <v>-1648.7909999999999</v>
      </c>
    </row>
    <row r="341" spans="1:23">
      <c r="A341" s="63">
        <f t="shared" si="77"/>
        <v>37227</v>
      </c>
      <c r="B341" s="65" t="str">
        <f>INDEX('Master Data'!$A$2:$B$8,MATCH(WEEKDAY('ARG Gas Transport'!A341,3),'Master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SUM(J$188:J341)</f>
        <v>-114723</v>
      </c>
      <c r="N341" s="73">
        <f>SUM(J$6:J341)</f>
        <v>-1648791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-114.723</v>
      </c>
      <c r="W341" s="71">
        <f t="shared" si="76"/>
        <v>-1648.7909999999999</v>
      </c>
    </row>
    <row r="342" spans="1:23">
      <c r="A342" s="63">
        <f t="shared" si="77"/>
        <v>37228</v>
      </c>
      <c r="B342" s="65" t="str">
        <f>INDEX('Master Data'!$A$2:$B$8,MATCH(WEEKDAY('ARG Gas Transport'!A342,3),'Master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SUM(J$188:J342)</f>
        <v>-114723</v>
      </c>
      <c r="N342" s="73">
        <f>SUM(J$6:J342)</f>
        <v>-1648791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-114.723</v>
      </c>
      <c r="W342" s="71">
        <f t="shared" si="76"/>
        <v>-1648.7909999999999</v>
      </c>
    </row>
    <row r="343" spans="1:23">
      <c r="A343" s="63">
        <f t="shared" si="77"/>
        <v>37229</v>
      </c>
      <c r="B343" s="65" t="str">
        <f>INDEX('Master Data'!$A$2:$B$8,MATCH(WEEKDAY('ARG Gas Transport'!A343,3),'Master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SUM(J$188:J343)</f>
        <v>-114723</v>
      </c>
      <c r="N343" s="73">
        <f>SUM(J$6:J343)</f>
        <v>-1648791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-114.723</v>
      </c>
      <c r="W343" s="71">
        <f t="shared" si="76"/>
        <v>-1648.7909999999999</v>
      </c>
    </row>
    <row r="344" spans="1:23">
      <c r="A344" s="63">
        <f t="shared" si="77"/>
        <v>37230</v>
      </c>
      <c r="B344" s="65" t="str">
        <f>INDEX('Master Data'!$A$2:$B$8,MATCH(WEEKDAY('ARG Gas Transport'!A344,3),'Master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SUM(J$188:J344)</f>
        <v>-114723</v>
      </c>
      <c r="N344" s="73">
        <f>SUM(J$6:J344)</f>
        <v>-1648791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-114.723</v>
      </c>
      <c r="W344" s="71">
        <f t="shared" si="76"/>
        <v>-1648.7909999999999</v>
      </c>
    </row>
    <row r="345" spans="1:23">
      <c r="A345" s="63">
        <f t="shared" si="77"/>
        <v>37231</v>
      </c>
      <c r="B345" s="65" t="str">
        <f>INDEX('Master Data'!$A$2:$B$8,MATCH(WEEKDAY('ARG Gas Transport'!A345,3),'Master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SUM(J$188:J345)</f>
        <v>-114723</v>
      </c>
      <c r="N345" s="73">
        <f>SUM(J$6:J345)</f>
        <v>-1648791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-114.723</v>
      </c>
      <c r="W345" s="71">
        <f t="shared" si="76"/>
        <v>-1648.7909999999999</v>
      </c>
    </row>
    <row r="346" spans="1:23">
      <c r="A346" s="63">
        <f t="shared" si="77"/>
        <v>37232</v>
      </c>
      <c r="B346" s="65" t="str">
        <f>INDEX('Master Data'!$A$2:$B$8,MATCH(WEEKDAY('ARG Gas Transport'!A346,3),'Master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SUM(J$188:J346)</f>
        <v>-114723</v>
      </c>
      <c r="N346" s="73">
        <f>SUM(J$6:J346)</f>
        <v>-1648791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-114.723</v>
      </c>
      <c r="W346" s="71">
        <f t="shared" si="76"/>
        <v>-1648.7909999999999</v>
      </c>
    </row>
    <row r="347" spans="1:23">
      <c r="A347" s="63">
        <f t="shared" si="77"/>
        <v>37233</v>
      </c>
      <c r="B347" s="65" t="str">
        <f>INDEX('Master Data'!$A$2:$B$8,MATCH(WEEKDAY('ARG Gas Transport'!A347,3),'Master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SUM(J$188:J347)</f>
        <v>-114723</v>
      </c>
      <c r="N347" s="73">
        <f>SUM(J$6:J347)</f>
        <v>-1648791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-114.723</v>
      </c>
      <c r="W347" s="71">
        <f t="shared" si="76"/>
        <v>-1648.7909999999999</v>
      </c>
    </row>
    <row r="348" spans="1:23">
      <c r="A348" s="63">
        <f t="shared" si="77"/>
        <v>37234</v>
      </c>
      <c r="B348" s="65" t="str">
        <f>INDEX('Master Data'!$A$2:$B$8,MATCH(WEEKDAY('ARG Gas Transport'!A348,3),'Master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SUM(J$188:J348)</f>
        <v>-114723</v>
      </c>
      <c r="N348" s="73">
        <f>SUM(J$6:J348)</f>
        <v>-1648791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-114.723</v>
      </c>
      <c r="W348" s="71">
        <f t="shared" si="76"/>
        <v>-1648.7909999999999</v>
      </c>
    </row>
    <row r="349" spans="1:23">
      <c r="A349" s="63">
        <f t="shared" si="77"/>
        <v>37235</v>
      </c>
      <c r="B349" s="65" t="str">
        <f>INDEX('Master Data'!$A$2:$B$8,MATCH(WEEKDAY('ARG Gas Transport'!A349,3),'Master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SUM(J$188:J349)</f>
        <v>-114723</v>
      </c>
      <c r="N349" s="73">
        <f>SUM(J$6:J349)</f>
        <v>-1648791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-114.723</v>
      </c>
      <c r="W349" s="71">
        <f t="shared" si="76"/>
        <v>-1648.7909999999999</v>
      </c>
    </row>
    <row r="350" spans="1:23">
      <c r="A350" s="63">
        <f t="shared" si="77"/>
        <v>37236</v>
      </c>
      <c r="B350" s="65" t="str">
        <f>INDEX('Master Data'!$A$2:$B$8,MATCH(WEEKDAY('ARG Gas Transport'!A350,3),'Master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SUM(J$188:J350)</f>
        <v>-114723</v>
      </c>
      <c r="N350" s="73">
        <f>SUM(J$6:J350)</f>
        <v>-1648791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-114.723</v>
      </c>
      <c r="W350" s="71">
        <f t="shared" si="76"/>
        <v>-1648.7909999999999</v>
      </c>
    </row>
    <row r="351" spans="1:23">
      <c r="A351" s="63">
        <f t="shared" si="77"/>
        <v>37237</v>
      </c>
      <c r="B351" s="65" t="str">
        <f>INDEX('Master Data'!$A$2:$B$8,MATCH(WEEKDAY('ARG Gas Transport'!A351,3),'Master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SUM(J$188:J351)</f>
        <v>-114723</v>
      </c>
      <c r="N351" s="73">
        <f>SUM(J$6:J351)</f>
        <v>-1648791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-114.723</v>
      </c>
      <c r="W351" s="71">
        <f t="shared" si="76"/>
        <v>-1648.7909999999999</v>
      </c>
    </row>
    <row r="352" spans="1:23">
      <c r="A352" s="63">
        <f t="shared" si="77"/>
        <v>37238</v>
      </c>
      <c r="B352" s="65" t="str">
        <f>INDEX('Master Data'!$A$2:$B$8,MATCH(WEEKDAY('ARG Gas Transport'!A352,3),'Master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SUM(J$188:J352)</f>
        <v>-114723</v>
      </c>
      <c r="N352" s="73">
        <f>SUM(J$6:J352)</f>
        <v>-1648791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-114.723</v>
      </c>
      <c r="W352" s="71">
        <f t="shared" si="76"/>
        <v>-1648.7909999999999</v>
      </c>
    </row>
    <row r="353" spans="1:23">
      <c r="A353" s="63">
        <f t="shared" si="77"/>
        <v>37239</v>
      </c>
      <c r="B353" s="65" t="str">
        <f>INDEX('Master Data'!$A$2:$B$8,MATCH(WEEKDAY('ARG Gas Transport'!A353,3),'Master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SUM(J$188:J353)</f>
        <v>-114723</v>
      </c>
      <c r="N353" s="73">
        <f>SUM(J$6:J353)</f>
        <v>-1648791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-114.723</v>
      </c>
      <c r="W353" s="71">
        <f t="shared" si="76"/>
        <v>-1648.7909999999999</v>
      </c>
    </row>
    <row r="354" spans="1:23">
      <c r="A354" s="63">
        <f t="shared" si="77"/>
        <v>37240</v>
      </c>
      <c r="B354" s="65" t="str">
        <f>INDEX('Master Data'!$A$2:$B$8,MATCH(WEEKDAY('ARG Gas Transport'!A354,3),'Master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SUM(J$188:J354)</f>
        <v>-114723</v>
      </c>
      <c r="N354" s="73">
        <f>SUM(J$6:J354)</f>
        <v>-1648791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-114.723</v>
      </c>
      <c r="W354" s="71">
        <f t="shared" si="76"/>
        <v>-1648.7909999999999</v>
      </c>
    </row>
    <row r="355" spans="1:23">
      <c r="A355" s="63">
        <f t="shared" si="77"/>
        <v>37241</v>
      </c>
      <c r="B355" s="65" t="str">
        <f>INDEX('Master Data'!$A$2:$B$8,MATCH(WEEKDAY('ARG Gas Transport'!A355,3),'Master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SUM(J$188:J355)</f>
        <v>-114723</v>
      </c>
      <c r="N355" s="73">
        <f>SUM(J$6:J355)</f>
        <v>-1648791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-114.723</v>
      </c>
      <c r="W355" s="71">
        <f t="shared" si="76"/>
        <v>-1648.7909999999999</v>
      </c>
    </row>
    <row r="356" spans="1:23">
      <c r="A356" s="63">
        <f t="shared" si="77"/>
        <v>37242</v>
      </c>
      <c r="B356" s="65" t="str">
        <f>INDEX('Master Data'!$A$2:$B$8,MATCH(WEEKDAY('ARG Gas Transport'!A356,3),'Master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SUM(J$188:J356)</f>
        <v>-114723</v>
      </c>
      <c r="N356" s="73">
        <f>SUM(J$6:J356)</f>
        <v>-1648791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-114.723</v>
      </c>
      <c r="W356" s="71">
        <f t="shared" si="76"/>
        <v>-1648.7909999999999</v>
      </c>
    </row>
    <row r="357" spans="1:23">
      <c r="A357" s="63">
        <f t="shared" si="77"/>
        <v>37243</v>
      </c>
      <c r="B357" s="65" t="str">
        <f>INDEX('Master Data'!$A$2:$B$8,MATCH(WEEKDAY('ARG Gas Transport'!A357,3),'Master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SUM(J$188:J357)</f>
        <v>-114723</v>
      </c>
      <c r="N357" s="73">
        <f>SUM(J$6:J357)</f>
        <v>-1648791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-114.723</v>
      </c>
      <c r="W357" s="71">
        <f t="shared" si="76"/>
        <v>-1648.7909999999999</v>
      </c>
    </row>
    <row r="358" spans="1:23">
      <c r="A358" s="63">
        <f t="shared" si="77"/>
        <v>37244</v>
      </c>
      <c r="B358" s="65" t="str">
        <f>INDEX('Master Data'!$A$2:$B$8,MATCH(WEEKDAY('ARG Gas Transport'!A358,3),'Master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SUM(J$188:J358)</f>
        <v>-114723</v>
      </c>
      <c r="N358" s="73">
        <f>SUM(J$6:J358)</f>
        <v>-1648791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-114.723</v>
      </c>
      <c r="W358" s="71">
        <f t="shared" si="76"/>
        <v>-1648.7909999999999</v>
      </c>
    </row>
    <row r="359" spans="1:23">
      <c r="A359" s="63">
        <f t="shared" si="77"/>
        <v>37245</v>
      </c>
      <c r="B359" s="65" t="str">
        <f>INDEX('Master Data'!$A$2:$B$8,MATCH(WEEKDAY('ARG Gas Transport'!A359,3),'Master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SUM(J$188:J359)</f>
        <v>-114723</v>
      </c>
      <c r="N359" s="73">
        <f>SUM(J$6:J359)</f>
        <v>-1648791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-114.723</v>
      </c>
      <c r="W359" s="71">
        <f t="shared" si="76"/>
        <v>-1648.7909999999999</v>
      </c>
    </row>
    <row r="360" spans="1:23">
      <c r="A360" s="63">
        <f t="shared" si="77"/>
        <v>37246</v>
      </c>
      <c r="B360" s="65" t="str">
        <f>INDEX('Master Data'!$A$2:$B$8,MATCH(WEEKDAY('ARG Gas Transport'!A360,3),'Master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SUM(J$188:J360)</f>
        <v>-114723</v>
      </c>
      <c r="N360" s="73">
        <f>SUM(J$6:J360)</f>
        <v>-1648791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-114.723</v>
      </c>
      <c r="W360" s="71">
        <f t="shared" si="76"/>
        <v>-1648.7909999999999</v>
      </c>
    </row>
    <row r="361" spans="1:23">
      <c r="A361" s="63">
        <f t="shared" si="77"/>
        <v>37247</v>
      </c>
      <c r="B361" s="65" t="str">
        <f>INDEX('Master Data'!$A$2:$B$8,MATCH(WEEKDAY('ARG Gas Transport'!A361,3),'Master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SUM(J$188:J361)</f>
        <v>-114723</v>
      </c>
      <c r="N361" s="73">
        <f>SUM(J$6:J361)</f>
        <v>-1648791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-114.723</v>
      </c>
      <c r="W361" s="71">
        <f t="shared" si="76"/>
        <v>-1648.7909999999999</v>
      </c>
    </row>
    <row r="362" spans="1:23">
      <c r="A362" s="63">
        <f t="shared" si="77"/>
        <v>37248</v>
      </c>
      <c r="B362" s="65" t="str">
        <f>INDEX('Master Data'!$A$2:$B$8,MATCH(WEEKDAY('ARG Gas Transport'!A362,3),'Master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SUM(J$188:J362)</f>
        <v>-114723</v>
      </c>
      <c r="N362" s="73">
        <f>SUM(J$6:J362)</f>
        <v>-1648791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-114.723</v>
      </c>
      <c r="W362" s="71">
        <f t="shared" si="76"/>
        <v>-1648.7909999999999</v>
      </c>
    </row>
    <row r="363" spans="1:23">
      <c r="A363" s="63">
        <f t="shared" si="77"/>
        <v>37249</v>
      </c>
      <c r="B363" s="65" t="str">
        <f>INDEX('Master Data'!$A$2:$B$8,MATCH(WEEKDAY('ARG Gas Transport'!A363,3),'Master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SUM(J$188:J363)</f>
        <v>-114723</v>
      </c>
      <c r="N363" s="73">
        <f>SUM(J$6:J363)</f>
        <v>-1648791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-114.723</v>
      </c>
      <c r="W363" s="71">
        <f t="shared" si="76"/>
        <v>-1648.7909999999999</v>
      </c>
    </row>
    <row r="364" spans="1:23">
      <c r="A364" s="63">
        <f t="shared" si="77"/>
        <v>37250</v>
      </c>
      <c r="B364" s="65" t="str">
        <f>INDEX('Master Data'!$A$2:$B$8,MATCH(WEEKDAY('ARG Gas Transport'!A364,3),'Master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SUM(J$188:J364)</f>
        <v>-114723</v>
      </c>
      <c r="N364" s="73">
        <f>SUM(J$6:J364)</f>
        <v>-1648791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-114.723</v>
      </c>
      <c r="W364" s="71">
        <f t="shared" si="76"/>
        <v>-1648.7909999999999</v>
      </c>
    </row>
    <row r="365" spans="1:23">
      <c r="A365" s="63">
        <f t="shared" si="77"/>
        <v>37251</v>
      </c>
      <c r="B365" s="65" t="str">
        <f>INDEX('Master Data'!$A$2:$B$8,MATCH(WEEKDAY('ARG Gas Transport'!A365,3),'Master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SUM(J$188:J365)</f>
        <v>-114723</v>
      </c>
      <c r="N365" s="73">
        <f>SUM(J$6:J365)</f>
        <v>-1648791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-114.723</v>
      </c>
      <c r="W365" s="71">
        <f t="shared" si="76"/>
        <v>-1648.7909999999999</v>
      </c>
    </row>
    <row r="366" spans="1:23">
      <c r="A366" s="63">
        <f t="shared" si="77"/>
        <v>37252</v>
      </c>
      <c r="B366" s="65" t="str">
        <f>INDEX('Master Data'!$A$2:$B$8,MATCH(WEEKDAY('ARG Gas Transport'!A366,3),'Master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SUM(J$188:J366)</f>
        <v>-114723</v>
      </c>
      <c r="N366" s="73">
        <f>SUM(J$6:J366)</f>
        <v>-1648791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-114.723</v>
      </c>
      <c r="W366" s="71">
        <f t="shared" si="76"/>
        <v>-1648.7909999999999</v>
      </c>
    </row>
    <row r="367" spans="1:23">
      <c r="A367" s="63">
        <f t="shared" si="77"/>
        <v>37253</v>
      </c>
      <c r="B367" s="65" t="str">
        <f>INDEX('Master Data'!$A$2:$B$8,MATCH(WEEKDAY('ARG Gas Transport'!A367,3),'Master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SUM(J$188:J367)</f>
        <v>-114723</v>
      </c>
      <c r="N367" s="73">
        <f>SUM(J$6:J367)</f>
        <v>-1648791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-114.723</v>
      </c>
      <c r="W367" s="71">
        <f t="shared" si="76"/>
        <v>-1648.7909999999999</v>
      </c>
    </row>
    <row r="368" spans="1:23">
      <c r="A368" s="63">
        <f t="shared" si="77"/>
        <v>37254</v>
      </c>
      <c r="B368" s="65" t="str">
        <f>INDEX('Master Data'!$A$2:$B$8,MATCH(WEEKDAY('ARG Gas Transport'!A368,3),'Master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SUM(J$188:J368)</f>
        <v>-114723</v>
      </c>
      <c r="N368" s="73">
        <f>SUM(J$6:J368)</f>
        <v>-1648791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-114.723</v>
      </c>
      <c r="W368" s="71">
        <f t="shared" si="76"/>
        <v>-1648.7909999999999</v>
      </c>
    </row>
    <row r="369" spans="1:23">
      <c r="A369" s="63">
        <f t="shared" si="77"/>
        <v>37255</v>
      </c>
      <c r="B369" s="65" t="str">
        <f>INDEX('Master Data'!$A$2:$B$8,MATCH(WEEKDAY('ARG Gas Transport'!A369,3),'Master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SUM(J$188:J369)</f>
        <v>-114723</v>
      </c>
      <c r="N369" s="73">
        <f>SUM(J$6:J369)</f>
        <v>-1648791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-114.723</v>
      </c>
      <c r="W369" s="71">
        <f t="shared" si="76"/>
        <v>-1648.7909999999999</v>
      </c>
    </row>
    <row r="370" spans="1:23">
      <c r="A370" s="63">
        <f t="shared" si="77"/>
        <v>37256</v>
      </c>
      <c r="B370" s="65" t="str">
        <f>INDEX('Master Data'!$A$2:$B$8,MATCH(WEEKDAY('ARG Gas Transport'!A370,3),'Master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SUM(J$188:J370)</f>
        <v>-114723</v>
      </c>
      <c r="N370" s="73">
        <f>SUM(J$6:J370)</f>
        <v>-1648791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-114.723</v>
      </c>
      <c r="W370" s="71">
        <f t="shared" si="76"/>
        <v>-1648.7909999999999</v>
      </c>
    </row>
    <row r="371" spans="1:23">
      <c r="A371" s="63">
        <f t="shared" si="77"/>
        <v>37257</v>
      </c>
      <c r="B371" s="65" t="str">
        <f>INDEX('Master Data'!$A$2:$B$8,MATCH(WEEKDAY('ARG Gas Transport'!A371,3),'Master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SUM(J$188:J371)</f>
        <v>-114723</v>
      </c>
      <c r="N371" s="73">
        <f>SUM(J$6:J371)</f>
        <v>-1648791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-114.723</v>
      </c>
      <c r="W371" s="71">
        <f t="shared" si="76"/>
        <v>-1648.7909999999999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W371"/>
  <sheetViews>
    <sheetView workbookViewId="0">
      <selection activeCell="B296" sqref="B296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37176</v>
      </c>
    </row>
    <row r="3" spans="1:23">
      <c r="K3" s="75">
        <f>Summary!B8</f>
        <v>37182</v>
      </c>
      <c r="L3" s="83">
        <f>SUM(L6:L371)</f>
        <v>12850</v>
      </c>
      <c r="P3" s="73">
        <v>1000000</v>
      </c>
      <c r="Q3" s="73"/>
      <c r="R3" s="73">
        <v>1000</v>
      </c>
      <c r="S3" s="62"/>
      <c r="T3" s="82">
        <f>SUM(T6:T371)</f>
        <v>12.849999999999998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IM'!A6,3),'Master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IM'!A7,3),'Master Data'!$A$2:$A$8,0),2)</f>
        <v>T</v>
      </c>
      <c r="D7" s="73">
        <v>-7355.469196901422</v>
      </c>
      <c r="E7" s="73">
        <v>0</v>
      </c>
      <c r="F7" s="73">
        <v>0</v>
      </c>
      <c r="G7" s="73">
        <v>-262393.44</v>
      </c>
      <c r="I7" s="73">
        <f t="shared" ref="I7:I36" si="12">IF(MONTH($A7)=MONTH($A6),IF(G7=0,I6,G7),0)</f>
        <v>-262393.44</v>
      </c>
      <c r="J7" s="73">
        <f t="shared" ref="J7:J70" si="13">IF(MONTH($A7)=MONTH($A6),SUM(I7-I6),I7)</f>
        <v>-262393.44</v>
      </c>
      <c r="K7" s="73">
        <f t="shared" si="1"/>
        <v>0</v>
      </c>
      <c r="L7" s="73">
        <f t="shared" si="2"/>
        <v>0</v>
      </c>
      <c r="M7" s="73">
        <f>SUM(J$6:J7)</f>
        <v>-262393.44</v>
      </c>
      <c r="N7" s="73">
        <f>SUM(J$6:J7)</f>
        <v>-262393.44</v>
      </c>
      <c r="P7" s="73">
        <f t="shared" si="3"/>
        <v>-7.3554691969014221E-3</v>
      </c>
      <c r="Q7" s="73">
        <f t="shared" si="4"/>
        <v>0</v>
      </c>
      <c r="R7" s="73">
        <f t="shared" si="5"/>
        <v>0</v>
      </c>
      <c r="S7" s="71">
        <f t="shared" si="6"/>
        <v>-262.39344</v>
      </c>
      <c r="T7" s="71">
        <f t="shared" si="7"/>
        <v>0</v>
      </c>
      <c r="U7" s="71">
        <f t="shared" si="8"/>
        <v>-262.39344</v>
      </c>
      <c r="V7" s="71">
        <f t="shared" si="9"/>
        <v>-262.39344</v>
      </c>
      <c r="W7" s="71">
        <f t="shared" si="10"/>
        <v>-262.39344</v>
      </c>
    </row>
    <row r="8" spans="1:23" hidden="1">
      <c r="A8" s="63">
        <f t="shared" si="11"/>
        <v>36894</v>
      </c>
      <c r="B8" s="65" t="str">
        <f>INDEX('Master Data'!$A$2:$B$8,MATCH(WEEKDAY('ARG Gas IM'!A8,3),'Master Data'!$A$2:$A$8,0),2)</f>
        <v>W</v>
      </c>
      <c r="D8" s="73">
        <f>-298959/27.0963</f>
        <v>-11033.203795352134</v>
      </c>
      <c r="E8" s="73">
        <v>0</v>
      </c>
      <c r="F8" s="73">
        <v>0</v>
      </c>
      <c r="G8" s="73">
        <v>-260545.82</v>
      </c>
      <c r="I8" s="73">
        <f t="shared" si="12"/>
        <v>-260545.82</v>
      </c>
      <c r="J8" s="73">
        <f t="shared" si="13"/>
        <v>1847.6199999999953</v>
      </c>
      <c r="K8" s="73">
        <f t="shared" si="1"/>
        <v>0</v>
      </c>
      <c r="L8" s="73">
        <f t="shared" si="2"/>
        <v>0</v>
      </c>
      <c r="M8" s="73">
        <f>SUM(J$6:J8)</f>
        <v>-260545.82</v>
      </c>
      <c r="N8" s="73">
        <f>SUM(J$6:J8)</f>
        <v>-260545.82</v>
      </c>
      <c r="P8" s="73">
        <f t="shared" si="3"/>
        <v>-1.1033203795352133E-2</v>
      </c>
      <c r="Q8" s="73">
        <f t="shared" si="4"/>
        <v>0</v>
      </c>
      <c r="R8" s="73">
        <f t="shared" si="5"/>
        <v>0</v>
      </c>
      <c r="S8" s="71">
        <f t="shared" si="6"/>
        <v>1.8476199999999954</v>
      </c>
      <c r="T8" s="71">
        <f t="shared" si="7"/>
        <v>0</v>
      </c>
      <c r="U8" s="71">
        <f t="shared" si="8"/>
        <v>-260.54581999999999</v>
      </c>
      <c r="V8" s="71">
        <f t="shared" si="9"/>
        <v>-260.54581999999999</v>
      </c>
      <c r="W8" s="71">
        <f t="shared" si="10"/>
        <v>-260.54581999999999</v>
      </c>
    </row>
    <row r="9" spans="1:23" hidden="1">
      <c r="A9" s="63">
        <f t="shared" si="11"/>
        <v>36895</v>
      </c>
      <c r="B9" s="65" t="str">
        <f>INDEX('Master Data'!$A$2:$B$8,MATCH(WEEKDAY('ARG Gas IM'!A9,3),'Master Data'!$A$2:$A$8,0),2)</f>
        <v>Th</v>
      </c>
      <c r="D9" s="73">
        <f>53712/27.0963</f>
        <v>1982.2632610356395</v>
      </c>
      <c r="E9" s="73">
        <v>0</v>
      </c>
      <c r="F9" s="73">
        <v>0</v>
      </c>
      <c r="G9" s="73">
        <v>-208776.06</v>
      </c>
      <c r="I9" s="73">
        <f t="shared" si="12"/>
        <v>-208776.06</v>
      </c>
      <c r="J9" s="73">
        <f t="shared" si="13"/>
        <v>51769.760000000009</v>
      </c>
      <c r="K9" s="73">
        <f t="shared" si="1"/>
        <v>0</v>
      </c>
      <c r="L9" s="73">
        <f t="shared" si="2"/>
        <v>0</v>
      </c>
      <c r="M9" s="73">
        <f>SUM(J$6:J9)</f>
        <v>-208776.06</v>
      </c>
      <c r="N9" s="73">
        <f>SUM(J$6:J9)</f>
        <v>-208776.06</v>
      </c>
      <c r="P9" s="73">
        <f t="shared" si="3"/>
        <v>1.9822632610356395E-3</v>
      </c>
      <c r="Q9" s="73">
        <f t="shared" si="4"/>
        <v>0</v>
      </c>
      <c r="R9" s="73">
        <f t="shared" si="5"/>
        <v>0</v>
      </c>
      <c r="S9" s="71">
        <f t="shared" si="6"/>
        <v>51.769760000000012</v>
      </c>
      <c r="T9" s="71">
        <f t="shared" si="7"/>
        <v>0</v>
      </c>
      <c r="U9" s="71">
        <f t="shared" si="8"/>
        <v>-208.77606</v>
      </c>
      <c r="V9" s="71">
        <f t="shared" si="9"/>
        <v>-208.77606</v>
      </c>
      <c r="W9" s="71">
        <f t="shared" si="10"/>
        <v>-208.77606</v>
      </c>
    </row>
    <row r="10" spans="1:23" hidden="1">
      <c r="A10" s="63">
        <f t="shared" si="11"/>
        <v>36896</v>
      </c>
      <c r="B10" s="65" t="str">
        <f>INDEX('Master Data'!$A$2:$B$8,MATCH(WEEKDAY('ARG Gas IM'!A10,3),'Master Data'!$A$2:$A$8,0),2)</f>
        <v>F</v>
      </c>
      <c r="D10" s="73">
        <v>0</v>
      </c>
      <c r="E10" s="73">
        <v>0</v>
      </c>
      <c r="F10" s="73">
        <v>0</v>
      </c>
      <c r="G10" s="73">
        <v>-190287.74</v>
      </c>
      <c r="I10" s="73">
        <f t="shared" si="12"/>
        <v>-190287.74</v>
      </c>
      <c r="J10" s="73">
        <f t="shared" si="13"/>
        <v>18488.320000000007</v>
      </c>
      <c r="K10" s="73">
        <f t="shared" si="1"/>
        <v>0</v>
      </c>
      <c r="L10" s="73">
        <f t="shared" si="2"/>
        <v>0</v>
      </c>
      <c r="M10" s="73">
        <f>SUM(J$6:J10)</f>
        <v>-190287.74</v>
      </c>
      <c r="N10" s="73">
        <f>SUM(J$6:J10)</f>
        <v>-190287.74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18.488320000000009</v>
      </c>
      <c r="T10" s="71">
        <f t="shared" si="7"/>
        <v>0</v>
      </c>
      <c r="U10" s="71">
        <f t="shared" si="8"/>
        <v>-190.28773999999999</v>
      </c>
      <c r="V10" s="71">
        <f t="shared" si="9"/>
        <v>-190.28773999999999</v>
      </c>
      <c r="W10" s="71">
        <f t="shared" si="10"/>
        <v>-190.28773999999999</v>
      </c>
    </row>
    <row r="11" spans="1:23" hidden="1">
      <c r="A11" s="63">
        <f t="shared" si="11"/>
        <v>36897</v>
      </c>
      <c r="B11" s="65" t="str">
        <f>INDEX('Master Data'!$A$2:$B$8,MATCH(WEEKDAY('ARG Gas IM'!A11,3),'Master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-190287.74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-190287.74</v>
      </c>
      <c r="N11" s="73">
        <f>SUM(J$6:J11)</f>
        <v>-190287.74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-190.28773999999999</v>
      </c>
      <c r="V11" s="71">
        <f t="shared" si="9"/>
        <v>-190.28773999999999</v>
      </c>
      <c r="W11" s="71">
        <f t="shared" si="10"/>
        <v>-190.28773999999999</v>
      </c>
    </row>
    <row r="12" spans="1:23" hidden="1">
      <c r="A12" s="63">
        <f t="shared" si="11"/>
        <v>36898</v>
      </c>
      <c r="B12" s="65" t="str">
        <f>INDEX('Master Data'!$A$2:$B$8,MATCH(WEEKDAY('ARG Gas IM'!A12,3),'Master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-190287.74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-190287.74</v>
      </c>
      <c r="N12" s="73">
        <f>SUM(J$6:J12)</f>
        <v>-190287.74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-190.28773999999999</v>
      </c>
      <c r="V12" s="71">
        <f t="shared" si="9"/>
        <v>-190.28773999999999</v>
      </c>
      <c r="W12" s="71">
        <f t="shared" si="10"/>
        <v>-190.28773999999999</v>
      </c>
    </row>
    <row r="13" spans="1:23" hidden="1">
      <c r="A13" s="63">
        <f t="shared" si="11"/>
        <v>36899</v>
      </c>
      <c r="B13" s="65" t="str">
        <f>INDEX('Master Data'!$A$2:$B$8,MATCH(WEEKDAY('ARG Gas IM'!A13,3),'Master Data'!$A$2:$A$8,0),2)</f>
        <v>M</v>
      </c>
      <c r="D13" s="73">
        <v>0</v>
      </c>
      <c r="E13" s="73">
        <v>0</v>
      </c>
      <c r="F13" s="73">
        <v>0</v>
      </c>
      <c r="G13" s="73">
        <v>-195194.19</v>
      </c>
      <c r="I13" s="73">
        <f t="shared" si="12"/>
        <v>-195194.19</v>
      </c>
      <c r="J13" s="73">
        <f t="shared" si="13"/>
        <v>-4906.4500000000116</v>
      </c>
      <c r="K13" s="73">
        <f t="shared" si="1"/>
        <v>0</v>
      </c>
      <c r="L13" s="73">
        <f t="shared" si="2"/>
        <v>0</v>
      </c>
      <c r="M13" s="73">
        <f>SUM(J$6:J13)</f>
        <v>-195194.19</v>
      </c>
      <c r="N13" s="73">
        <f>SUM(J$6:J13)</f>
        <v>-195194.19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-4.906450000000012</v>
      </c>
      <c r="T13" s="71">
        <f t="shared" si="7"/>
        <v>0</v>
      </c>
      <c r="U13" s="71">
        <f t="shared" si="8"/>
        <v>-195.19418999999999</v>
      </c>
      <c r="V13" s="71">
        <f t="shared" si="9"/>
        <v>-195.19418999999999</v>
      </c>
      <c r="W13" s="71">
        <f t="shared" si="10"/>
        <v>-195.19418999999999</v>
      </c>
    </row>
    <row r="14" spans="1:23" hidden="1">
      <c r="A14" s="63">
        <f t="shared" si="11"/>
        <v>36900</v>
      </c>
      <c r="B14" s="65" t="str">
        <f>INDEX('Master Data'!$A$2:$B$8,MATCH(WEEKDAY('ARG Gas IM'!A14,3),'Master Data'!$A$2:$A$8,0),2)</f>
        <v>T</v>
      </c>
      <c r="D14" s="73">
        <v>0</v>
      </c>
      <c r="E14" s="73">
        <v>0</v>
      </c>
      <c r="F14" s="73">
        <v>0</v>
      </c>
      <c r="G14" s="73">
        <v>-196831.34</v>
      </c>
      <c r="I14" s="73">
        <f t="shared" si="12"/>
        <v>-196831.34</v>
      </c>
      <c r="J14" s="73">
        <f t="shared" si="13"/>
        <v>-1637.1499999999942</v>
      </c>
      <c r="K14" s="73">
        <f t="shared" si="1"/>
        <v>0</v>
      </c>
      <c r="L14" s="73">
        <f t="shared" si="2"/>
        <v>0</v>
      </c>
      <c r="M14" s="73">
        <f>SUM(J$6:J14)</f>
        <v>-196831.34</v>
      </c>
      <c r="N14" s="73">
        <f>SUM(J$6:J14)</f>
        <v>-196831.34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-1.6371499999999941</v>
      </c>
      <c r="T14" s="71">
        <f t="shared" si="7"/>
        <v>0</v>
      </c>
      <c r="U14" s="71">
        <f t="shared" si="8"/>
        <v>-196.83133999999998</v>
      </c>
      <c r="V14" s="71">
        <f t="shared" si="9"/>
        <v>-196.83133999999998</v>
      </c>
      <c r="W14" s="71">
        <f t="shared" si="10"/>
        <v>-196.83133999999998</v>
      </c>
    </row>
    <row r="15" spans="1:23" hidden="1">
      <c r="A15" s="63">
        <f t="shared" si="11"/>
        <v>36901</v>
      </c>
      <c r="B15" s="65" t="str">
        <f>INDEX('Master Data'!$A$2:$B$8,MATCH(WEEKDAY('ARG Gas IM'!A15,3),'Master Data'!$A$2:$A$8,0),2)</f>
        <v>W</v>
      </c>
      <c r="D15" s="73">
        <v>0</v>
      </c>
      <c r="E15" s="73">
        <v>0</v>
      </c>
      <c r="F15" s="73">
        <v>0</v>
      </c>
      <c r="G15" s="73">
        <v>-198477.49</v>
      </c>
      <c r="I15" s="73">
        <f t="shared" si="12"/>
        <v>-198477.49</v>
      </c>
      <c r="J15" s="73">
        <f t="shared" si="13"/>
        <v>-1646.1499999999942</v>
      </c>
      <c r="K15" s="73">
        <f t="shared" si="1"/>
        <v>0</v>
      </c>
      <c r="L15" s="73">
        <f t="shared" si="2"/>
        <v>0</v>
      </c>
      <c r="M15" s="73">
        <f>SUM(J$6:J15)</f>
        <v>-198477.49</v>
      </c>
      <c r="N15" s="73">
        <f>SUM(J$6:J15)</f>
        <v>-198477.49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-1.6461499999999942</v>
      </c>
      <c r="T15" s="71">
        <f t="shared" si="7"/>
        <v>0</v>
      </c>
      <c r="U15" s="71">
        <f t="shared" si="8"/>
        <v>-198.47748999999999</v>
      </c>
      <c r="V15" s="71">
        <f t="shared" si="9"/>
        <v>-198.47748999999999</v>
      </c>
      <c r="W15" s="71">
        <f t="shared" si="10"/>
        <v>-198.47748999999999</v>
      </c>
    </row>
    <row r="16" spans="1:23" hidden="1">
      <c r="A16" s="63">
        <f t="shared" si="11"/>
        <v>36902</v>
      </c>
      <c r="B16" s="65" t="str">
        <f>INDEX('Master Data'!$A$2:$B$8,MATCH(WEEKDAY('ARG Gas IM'!A16,3),'Master Data'!$A$2:$A$8,0),2)</f>
        <v>Th</v>
      </c>
      <c r="D16" s="73">
        <f>3/27.0963</f>
        <v>0.11071622324819257</v>
      </c>
      <c r="E16" s="73">
        <v>0</v>
      </c>
      <c r="F16" s="73">
        <v>0</v>
      </c>
      <c r="G16" s="73">
        <v>-197960.82</v>
      </c>
      <c r="I16" s="73">
        <f t="shared" si="12"/>
        <v>-197960.82</v>
      </c>
      <c r="J16" s="73">
        <f t="shared" si="13"/>
        <v>516.6699999999837</v>
      </c>
      <c r="K16" s="73">
        <f t="shared" si="1"/>
        <v>0</v>
      </c>
      <c r="L16" s="73">
        <f t="shared" si="2"/>
        <v>0</v>
      </c>
      <c r="M16" s="73">
        <f>SUM(J$6:J16)</f>
        <v>-197960.82</v>
      </c>
      <c r="N16" s="73">
        <f>SUM(J$6:J16)</f>
        <v>-197960.82</v>
      </c>
      <c r="P16" s="73">
        <f t="shared" si="3"/>
        <v>1.1071622324819256E-7</v>
      </c>
      <c r="Q16" s="73">
        <f t="shared" si="4"/>
        <v>0</v>
      </c>
      <c r="R16" s="73">
        <f t="shared" si="5"/>
        <v>0</v>
      </c>
      <c r="S16" s="71">
        <f t="shared" si="6"/>
        <v>0.51666999999998375</v>
      </c>
      <c r="T16" s="71">
        <f t="shared" si="7"/>
        <v>0</v>
      </c>
      <c r="U16" s="71">
        <f t="shared" si="8"/>
        <v>-197.96082000000001</v>
      </c>
      <c r="V16" s="71">
        <f t="shared" si="9"/>
        <v>-197.96082000000001</v>
      </c>
      <c r="W16" s="71">
        <f t="shared" si="10"/>
        <v>-197.96082000000001</v>
      </c>
    </row>
    <row r="17" spans="1:23" hidden="1">
      <c r="A17" s="63">
        <f t="shared" si="11"/>
        <v>36903</v>
      </c>
      <c r="B17" s="65" t="str">
        <f>INDEX('Master Data'!$A$2:$B$8,MATCH(WEEKDAY('ARG Gas IM'!A17,3),'Master Data'!$A$2:$A$8,0),2)</f>
        <v>F</v>
      </c>
      <c r="D17" s="73">
        <f>79706/27.0963</f>
        <v>2941.5824300734789</v>
      </c>
      <c r="E17" s="73">
        <v>0</v>
      </c>
      <c r="F17" s="73">
        <v>0</v>
      </c>
      <c r="G17" s="73">
        <v>-202791.49</v>
      </c>
      <c r="I17" s="73">
        <f t="shared" si="12"/>
        <v>-202791.49</v>
      </c>
      <c r="J17" s="73">
        <f t="shared" si="13"/>
        <v>-4830.6699999999837</v>
      </c>
      <c r="K17" s="73">
        <f t="shared" si="1"/>
        <v>0</v>
      </c>
      <c r="L17" s="73">
        <f t="shared" si="2"/>
        <v>0</v>
      </c>
      <c r="M17" s="73">
        <f>SUM(J$6:J17)</f>
        <v>-202791.49</v>
      </c>
      <c r="N17" s="73">
        <f>SUM(J$6:J17)</f>
        <v>-202791.49</v>
      </c>
      <c r="P17" s="73">
        <f t="shared" si="3"/>
        <v>2.9415824300734789E-3</v>
      </c>
      <c r="Q17" s="73">
        <f t="shared" si="4"/>
        <v>0</v>
      </c>
      <c r="R17" s="73">
        <f t="shared" si="5"/>
        <v>0</v>
      </c>
      <c r="S17" s="71">
        <f t="shared" si="6"/>
        <v>-4.8306699999999836</v>
      </c>
      <c r="T17" s="71">
        <f t="shared" si="7"/>
        <v>0</v>
      </c>
      <c r="U17" s="71">
        <f t="shared" si="8"/>
        <v>-202.79148999999998</v>
      </c>
      <c r="V17" s="71">
        <f t="shared" si="9"/>
        <v>-202.79148999999998</v>
      </c>
      <c r="W17" s="71">
        <f t="shared" si="10"/>
        <v>-202.79148999999998</v>
      </c>
    </row>
    <row r="18" spans="1:23" hidden="1">
      <c r="A18" s="63">
        <f t="shared" si="11"/>
        <v>36904</v>
      </c>
      <c r="B18" s="65" t="str">
        <f>INDEX('Master Data'!$A$2:$B$8,MATCH(WEEKDAY('ARG Gas IM'!A18,3),'Master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-202791.49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-202791.49</v>
      </c>
      <c r="N18" s="73">
        <f>SUM(J$6:J18)</f>
        <v>-202791.49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-202.79148999999998</v>
      </c>
      <c r="V18" s="71">
        <f t="shared" si="9"/>
        <v>-202.79148999999998</v>
      </c>
      <c r="W18" s="71">
        <f t="shared" si="10"/>
        <v>-202.79148999999998</v>
      </c>
    </row>
    <row r="19" spans="1:23" hidden="1">
      <c r="A19" s="63">
        <f t="shared" si="11"/>
        <v>36905</v>
      </c>
      <c r="B19" s="65" t="str">
        <f>INDEX('Master Data'!$A$2:$B$8,MATCH(WEEKDAY('ARG Gas IM'!A19,3),'Master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-202791.49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-202791.49</v>
      </c>
      <c r="N19" s="73">
        <f>SUM(J$6:J19)</f>
        <v>-202791.49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-202.79148999999998</v>
      </c>
      <c r="V19" s="71">
        <f t="shared" si="9"/>
        <v>-202.79148999999998</v>
      </c>
      <c r="W19" s="71">
        <f t="shared" si="10"/>
        <v>-202.79148999999998</v>
      </c>
    </row>
    <row r="20" spans="1:23" hidden="1">
      <c r="A20" s="63">
        <f t="shared" si="11"/>
        <v>36906</v>
      </c>
      <c r="B20" s="65" t="str">
        <f>INDEX('Master Data'!$A$2:$B$8,MATCH(WEEKDAY('ARG Gas IM'!A20,3),'Master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-202791.49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-202791.49</v>
      </c>
      <c r="N20" s="73">
        <f>SUM(J$6:J20)</f>
        <v>-202791.49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-202.79148999999998</v>
      </c>
      <c r="V20" s="71">
        <f t="shared" si="9"/>
        <v>-202.79148999999998</v>
      </c>
      <c r="W20" s="71">
        <f t="shared" si="10"/>
        <v>-202.79148999999998</v>
      </c>
    </row>
    <row r="21" spans="1:23" hidden="1">
      <c r="A21" s="63">
        <f t="shared" si="11"/>
        <v>36907</v>
      </c>
      <c r="B21" s="65" t="str">
        <f>INDEX('Master Data'!$A$2:$B$8,MATCH(WEEKDAY('ARG Gas IM'!A21,3),'Master Data'!$A$2:$A$8,0),2)</f>
        <v>T</v>
      </c>
      <c r="D21" s="73">
        <f>20242/27.0963</f>
        <v>747.03926366330461</v>
      </c>
      <c r="E21" s="73">
        <v>0</v>
      </c>
      <c r="F21" s="73">
        <v>0</v>
      </c>
      <c r="G21" s="73">
        <v>-224277.76000000001</v>
      </c>
      <c r="I21" s="73">
        <f t="shared" si="12"/>
        <v>-224277.76000000001</v>
      </c>
      <c r="J21" s="73">
        <f t="shared" si="13"/>
        <v>-21486.270000000019</v>
      </c>
      <c r="K21" s="73">
        <f t="shared" si="1"/>
        <v>0</v>
      </c>
      <c r="L21" s="73">
        <f t="shared" si="2"/>
        <v>0</v>
      </c>
      <c r="M21" s="73">
        <f>SUM(J$6:J21)</f>
        <v>-224277.76000000001</v>
      </c>
      <c r="N21" s="73">
        <f>SUM(J$6:J21)</f>
        <v>-224277.76000000001</v>
      </c>
      <c r="P21" s="73">
        <f t="shared" si="3"/>
        <v>7.4703926366330464E-4</v>
      </c>
      <c r="Q21" s="73">
        <f t="shared" si="4"/>
        <v>0</v>
      </c>
      <c r="R21" s="73">
        <f t="shared" si="5"/>
        <v>0</v>
      </c>
      <c r="S21" s="71">
        <f t="shared" si="6"/>
        <v>-21.486270000000019</v>
      </c>
      <c r="T21" s="71">
        <f t="shared" si="7"/>
        <v>0</v>
      </c>
      <c r="U21" s="71">
        <f t="shared" si="8"/>
        <v>-224.27776</v>
      </c>
      <c r="V21" s="71">
        <f t="shared" si="9"/>
        <v>-224.27776</v>
      </c>
      <c r="W21" s="71">
        <f t="shared" si="10"/>
        <v>-224.27776</v>
      </c>
    </row>
    <row r="22" spans="1:23" hidden="1">
      <c r="A22" s="63">
        <f t="shared" si="11"/>
        <v>36908</v>
      </c>
      <c r="B22" s="65" t="str">
        <f>INDEX('Master Data'!$A$2:$B$8,MATCH(WEEKDAY('ARG Gas IM'!A22,3),'Master Data'!$A$2:$A$8,0),2)</f>
        <v>W</v>
      </c>
      <c r="D22" s="73">
        <f>17047/27.0963</f>
        <v>629.12648590397953</v>
      </c>
      <c r="E22" s="73">
        <v>0</v>
      </c>
      <c r="F22" s="73">
        <v>0</v>
      </c>
      <c r="G22" s="73">
        <v>-224494.97</v>
      </c>
      <c r="I22" s="73">
        <f t="shared" si="12"/>
        <v>-224494.97</v>
      </c>
      <c r="J22" s="73">
        <f t="shared" si="13"/>
        <v>-217.20999999999185</v>
      </c>
      <c r="K22" s="73">
        <f t="shared" si="1"/>
        <v>0</v>
      </c>
      <c r="L22" s="73">
        <f t="shared" si="2"/>
        <v>0</v>
      </c>
      <c r="M22" s="73">
        <f>SUM(J$6:J22)</f>
        <v>-224494.97</v>
      </c>
      <c r="N22" s="73">
        <f>SUM(J$6:J22)</f>
        <v>-224494.97</v>
      </c>
      <c r="P22" s="73">
        <f t="shared" si="3"/>
        <v>6.2912648590397952E-4</v>
      </c>
      <c r="Q22" s="73">
        <f t="shared" si="4"/>
        <v>0</v>
      </c>
      <c r="R22" s="73">
        <f t="shared" si="5"/>
        <v>0</v>
      </c>
      <c r="S22" s="71">
        <f t="shared" si="6"/>
        <v>-0.21720999999999185</v>
      </c>
      <c r="T22" s="71">
        <f t="shared" si="7"/>
        <v>0</v>
      </c>
      <c r="U22" s="71">
        <f t="shared" si="8"/>
        <v>-224.49497</v>
      </c>
      <c r="V22" s="71">
        <f t="shared" si="9"/>
        <v>-224.49497</v>
      </c>
      <c r="W22" s="71">
        <f t="shared" si="10"/>
        <v>-224.49497</v>
      </c>
    </row>
    <row r="23" spans="1:23" hidden="1">
      <c r="A23" s="63">
        <f t="shared" si="11"/>
        <v>36909</v>
      </c>
      <c r="B23" s="65" t="str">
        <f>INDEX('Master Data'!$A$2:$B$8,MATCH(WEEKDAY('ARG Gas IM'!A23,3),'Master Data'!$A$2:$A$8,0),2)</f>
        <v>Th</v>
      </c>
      <c r="D23" s="73">
        <f>13852/27.0963</f>
        <v>511.21370814465445</v>
      </c>
      <c r="E23" s="73">
        <v>0</v>
      </c>
      <c r="F23" s="73">
        <v>0</v>
      </c>
      <c r="G23" s="73">
        <v>-224711.31</v>
      </c>
      <c r="I23" s="73">
        <f t="shared" si="12"/>
        <v>-224711.31</v>
      </c>
      <c r="J23" s="73">
        <f t="shared" si="13"/>
        <v>-216.33999999999651</v>
      </c>
      <c r="K23" s="73">
        <f t="shared" si="1"/>
        <v>0</v>
      </c>
      <c r="L23" s="73">
        <f t="shared" si="2"/>
        <v>0</v>
      </c>
      <c r="M23" s="73">
        <f>SUM(J$6:J23)</f>
        <v>-224711.31</v>
      </c>
      <c r="N23" s="73">
        <f>SUM(J$6:J23)</f>
        <v>-224711.31</v>
      </c>
      <c r="P23" s="73">
        <f t="shared" si="3"/>
        <v>5.1121370814465441E-4</v>
      </c>
      <c r="Q23" s="73">
        <f t="shared" si="4"/>
        <v>0</v>
      </c>
      <c r="R23" s="73">
        <f t="shared" si="5"/>
        <v>0</v>
      </c>
      <c r="S23" s="71">
        <f t="shared" si="6"/>
        <v>-0.21633999999999651</v>
      </c>
      <c r="T23" s="71">
        <f t="shared" si="7"/>
        <v>0</v>
      </c>
      <c r="U23" s="71">
        <f t="shared" si="8"/>
        <v>-224.71131</v>
      </c>
      <c r="V23" s="71">
        <f t="shared" si="9"/>
        <v>-224.71131</v>
      </c>
      <c r="W23" s="71">
        <f t="shared" si="10"/>
        <v>-224.71131</v>
      </c>
    </row>
    <row r="24" spans="1:23" hidden="1">
      <c r="A24" s="63">
        <f t="shared" si="11"/>
        <v>36910</v>
      </c>
      <c r="B24" s="65" t="str">
        <f>INDEX('Master Data'!$A$2:$B$8,MATCH(WEEKDAY('ARG Gas IM'!A24,3),'Master Data'!$A$2:$A$8,0),2)</f>
        <v>F</v>
      </c>
      <c r="D24" s="73">
        <f>10657/27.0963</f>
        <v>393.30093038532937</v>
      </c>
      <c r="E24" s="73">
        <v>0</v>
      </c>
      <c r="F24" s="73">
        <v>0</v>
      </c>
      <c r="G24" s="73">
        <v>-224928.76</v>
      </c>
      <c r="I24" s="73">
        <f t="shared" si="12"/>
        <v>-224928.76</v>
      </c>
      <c r="J24" s="73">
        <f t="shared" si="13"/>
        <v>-217.45000000001164</v>
      </c>
      <c r="K24" s="73">
        <f t="shared" si="1"/>
        <v>0</v>
      </c>
      <c r="L24" s="73">
        <f t="shared" si="2"/>
        <v>0</v>
      </c>
      <c r="M24" s="73">
        <f>SUM(J$6:J24)</f>
        <v>-224928.76</v>
      </c>
      <c r="N24" s="73">
        <f>SUM(J$6:J24)</f>
        <v>-224928.76</v>
      </c>
      <c r="P24" s="73">
        <f t="shared" si="3"/>
        <v>3.9330093038532934E-4</v>
      </c>
      <c r="Q24" s="73">
        <f t="shared" si="4"/>
        <v>0</v>
      </c>
      <c r="R24" s="73">
        <f t="shared" si="5"/>
        <v>0</v>
      </c>
      <c r="S24" s="71">
        <f t="shared" si="6"/>
        <v>-0.21745000000001163</v>
      </c>
      <c r="T24" s="71">
        <f t="shared" si="7"/>
        <v>0</v>
      </c>
      <c r="U24" s="71">
        <f t="shared" si="8"/>
        <v>-224.92876000000001</v>
      </c>
      <c r="V24" s="71">
        <f t="shared" si="9"/>
        <v>-224.92876000000001</v>
      </c>
      <c r="W24" s="71">
        <f t="shared" si="10"/>
        <v>-224.92876000000001</v>
      </c>
    </row>
    <row r="25" spans="1:23" hidden="1">
      <c r="A25" s="63">
        <f t="shared" si="11"/>
        <v>36911</v>
      </c>
      <c r="B25" s="65" t="str">
        <f>INDEX('Master Data'!$A$2:$B$8,MATCH(WEEKDAY('ARG Gas IM'!A25,3),'Master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-224928.76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-224928.76</v>
      </c>
      <c r="N25" s="73">
        <f>SUM(J$6:J25)</f>
        <v>-224928.76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-224.92876000000001</v>
      </c>
      <c r="V25" s="71">
        <f t="shared" si="9"/>
        <v>-224.92876000000001</v>
      </c>
      <c r="W25" s="71">
        <f t="shared" si="10"/>
        <v>-224.92876000000001</v>
      </c>
    </row>
    <row r="26" spans="1:23" hidden="1">
      <c r="A26" s="63">
        <f t="shared" si="11"/>
        <v>36912</v>
      </c>
      <c r="B26" s="65" t="str">
        <f>INDEX('Master Data'!$A$2:$B$8,MATCH(WEEKDAY('ARG Gas IM'!A26,3),'Master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-224928.76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-224928.76</v>
      </c>
      <c r="N26" s="73">
        <f>SUM(J$6:J26)</f>
        <v>-224928.76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-224.92876000000001</v>
      </c>
      <c r="V26" s="71">
        <f t="shared" si="9"/>
        <v>-224.92876000000001</v>
      </c>
      <c r="W26" s="71">
        <f t="shared" si="10"/>
        <v>-224.92876000000001</v>
      </c>
    </row>
    <row r="27" spans="1:23" hidden="1">
      <c r="A27" s="63">
        <f t="shared" si="11"/>
        <v>36913</v>
      </c>
      <c r="B27" s="65" t="str">
        <f>INDEX('Master Data'!$A$2:$B$8,MATCH(WEEKDAY('ARG Gas IM'!A27,3),'Master Data'!$A$2:$A$8,0),2)</f>
        <v>M</v>
      </c>
      <c r="D27" s="73">
        <f>1072/27.0963</f>
        <v>39.562597107354144</v>
      </c>
      <c r="E27" s="73">
        <v>0</v>
      </c>
      <c r="F27" s="73">
        <v>0</v>
      </c>
      <c r="G27" s="73">
        <v>-225588.61</v>
      </c>
      <c r="I27" s="73">
        <f t="shared" si="12"/>
        <v>-225588.61</v>
      </c>
      <c r="J27" s="73">
        <f t="shared" si="13"/>
        <v>-659.84999999997672</v>
      </c>
      <c r="K27" s="73">
        <f t="shared" si="1"/>
        <v>0</v>
      </c>
      <c r="L27" s="73">
        <f t="shared" si="2"/>
        <v>0</v>
      </c>
      <c r="M27" s="73">
        <f>SUM(J$6:J27)</f>
        <v>-225588.61</v>
      </c>
      <c r="N27" s="73">
        <f>SUM(J$6:J27)</f>
        <v>-225588.61</v>
      </c>
      <c r="P27" s="73">
        <f t="shared" si="3"/>
        <v>3.9562597107354146E-5</v>
      </c>
      <c r="Q27" s="73">
        <f t="shared" si="4"/>
        <v>0</v>
      </c>
      <c r="R27" s="73">
        <f t="shared" si="5"/>
        <v>0</v>
      </c>
      <c r="S27" s="71">
        <f t="shared" si="6"/>
        <v>-0.65984999999997673</v>
      </c>
      <c r="T27" s="71">
        <f t="shared" si="7"/>
        <v>0</v>
      </c>
      <c r="U27" s="71">
        <f t="shared" si="8"/>
        <v>-225.58860999999999</v>
      </c>
      <c r="V27" s="71">
        <f t="shared" si="9"/>
        <v>-225.58860999999999</v>
      </c>
      <c r="W27" s="71">
        <f t="shared" si="10"/>
        <v>-225.58860999999999</v>
      </c>
    </row>
    <row r="28" spans="1:23" hidden="1">
      <c r="A28" s="63">
        <f t="shared" si="11"/>
        <v>36914</v>
      </c>
      <c r="B28" s="65" t="str">
        <f>INDEX('Master Data'!$A$2:$B$8,MATCH(WEEKDAY('ARG Gas IM'!A28,3),'Master Data'!$A$2:$A$8,0),2)</f>
        <v>T</v>
      </c>
      <c r="D28" s="73">
        <f>-9429/27.0963</f>
        <v>-347.98108966906921</v>
      </c>
      <c r="E28" s="73">
        <v>0</v>
      </c>
      <c r="F28" s="73">
        <v>0</v>
      </c>
      <c r="G28" s="73">
        <v>-227889.88</v>
      </c>
      <c r="I28" s="73">
        <f t="shared" si="12"/>
        <v>-227889.88</v>
      </c>
      <c r="J28" s="73">
        <f t="shared" si="13"/>
        <v>-2301.2700000000186</v>
      </c>
      <c r="K28" s="73">
        <f t="shared" si="1"/>
        <v>0</v>
      </c>
      <c r="L28" s="73">
        <f t="shared" si="2"/>
        <v>0</v>
      </c>
      <c r="M28" s="73">
        <f>SUM(J$6:J28)</f>
        <v>-227889.88</v>
      </c>
      <c r="N28" s="73">
        <f>SUM(J$6:J28)</f>
        <v>-227889.88</v>
      </c>
      <c r="P28" s="73">
        <f t="shared" si="3"/>
        <v>-3.4798108966906918E-4</v>
      </c>
      <c r="Q28" s="73">
        <f t="shared" si="4"/>
        <v>0</v>
      </c>
      <c r="R28" s="73">
        <f t="shared" si="5"/>
        <v>0</v>
      </c>
      <c r="S28" s="71">
        <f t="shared" si="6"/>
        <v>-2.3012700000000188</v>
      </c>
      <c r="T28" s="71">
        <f t="shared" si="7"/>
        <v>0</v>
      </c>
      <c r="U28" s="71">
        <f t="shared" si="8"/>
        <v>-227.88988000000001</v>
      </c>
      <c r="V28" s="71">
        <f t="shared" si="9"/>
        <v>-227.88988000000001</v>
      </c>
      <c r="W28" s="71">
        <f t="shared" si="10"/>
        <v>-227.88988000000001</v>
      </c>
    </row>
    <row r="29" spans="1:23" hidden="1">
      <c r="A29" s="63">
        <f t="shared" si="11"/>
        <v>36915</v>
      </c>
      <c r="B29" s="65" t="str">
        <f>INDEX('Master Data'!$A$2:$B$8,MATCH(WEEKDAY('ARG Gas IM'!A29,3),'Master Data'!$A$2:$A$8,0),2)</f>
        <v>W</v>
      </c>
      <c r="D29" s="73">
        <f>-12806/27.0963</f>
        <v>-472.61065163878465</v>
      </c>
      <c r="E29" s="73">
        <v>0</v>
      </c>
      <c r="F29" s="73">
        <v>0</v>
      </c>
      <c r="G29" s="73">
        <v>-228134.2</v>
      </c>
      <c r="I29" s="73">
        <f t="shared" si="12"/>
        <v>-228134.2</v>
      </c>
      <c r="J29" s="73">
        <f t="shared" si="13"/>
        <v>-244.32000000000698</v>
      </c>
      <c r="K29" s="73">
        <f t="shared" si="1"/>
        <v>0</v>
      </c>
      <c r="L29" s="73">
        <f t="shared" si="2"/>
        <v>0</v>
      </c>
      <c r="M29" s="73">
        <f>SUM(J$6:J29)</f>
        <v>-228134.2</v>
      </c>
      <c r="N29" s="73">
        <f>SUM(J$6:J29)</f>
        <v>-228134.2</v>
      </c>
      <c r="P29" s="73">
        <f t="shared" si="3"/>
        <v>-4.7261065163878464E-4</v>
      </c>
      <c r="Q29" s="73">
        <f t="shared" si="4"/>
        <v>0</v>
      </c>
      <c r="R29" s="73">
        <f t="shared" si="5"/>
        <v>0</v>
      </c>
      <c r="S29" s="71">
        <f t="shared" si="6"/>
        <v>-0.24432000000000698</v>
      </c>
      <c r="T29" s="71">
        <f t="shared" si="7"/>
        <v>0</v>
      </c>
      <c r="U29" s="71">
        <f t="shared" si="8"/>
        <v>-228.13420000000002</v>
      </c>
      <c r="V29" s="71">
        <f t="shared" si="9"/>
        <v>-228.13420000000002</v>
      </c>
      <c r="W29" s="71">
        <f t="shared" si="10"/>
        <v>-228.13420000000002</v>
      </c>
    </row>
    <row r="30" spans="1:23" hidden="1">
      <c r="A30" s="63">
        <f t="shared" si="11"/>
        <v>36916</v>
      </c>
      <c r="B30" s="65" t="str">
        <f>INDEX('Master Data'!$A$2:$B$8,MATCH(WEEKDAY('ARG Gas IM'!A30,3),'Master Data'!$A$2:$A$8,0),2)</f>
        <v>Th</v>
      </c>
      <c r="D30" s="73">
        <f>3665/27.0963</f>
        <v>135.25831940154191</v>
      </c>
      <c r="E30" s="73">
        <v>0</v>
      </c>
      <c r="F30" s="73">
        <v>0</v>
      </c>
      <c r="G30" s="73">
        <v>-223281.25</v>
      </c>
      <c r="I30" s="73">
        <f t="shared" si="12"/>
        <v>-223281.25</v>
      </c>
      <c r="J30" s="73">
        <f t="shared" si="13"/>
        <v>4852.9500000000116</v>
      </c>
      <c r="K30" s="73">
        <f t="shared" si="1"/>
        <v>0</v>
      </c>
      <c r="L30" s="73">
        <f t="shared" si="2"/>
        <v>0</v>
      </c>
      <c r="M30" s="73">
        <f>SUM(J$6:J30)</f>
        <v>-223281.25</v>
      </c>
      <c r="N30" s="73">
        <f>SUM(J$6:J30)</f>
        <v>-223281.25</v>
      </c>
      <c r="P30" s="73">
        <f t="shared" si="3"/>
        <v>1.3525831940154192E-4</v>
      </c>
      <c r="Q30" s="73">
        <f t="shared" si="4"/>
        <v>0</v>
      </c>
      <c r="R30" s="73">
        <f t="shared" si="5"/>
        <v>0</v>
      </c>
      <c r="S30" s="71">
        <f t="shared" si="6"/>
        <v>4.8529500000000114</v>
      </c>
      <c r="T30" s="71">
        <f t="shared" si="7"/>
        <v>0</v>
      </c>
      <c r="U30" s="71">
        <f t="shared" si="8"/>
        <v>-223.28125</v>
      </c>
      <c r="V30" s="71">
        <f t="shared" si="9"/>
        <v>-223.28125</v>
      </c>
      <c r="W30" s="71">
        <f t="shared" si="10"/>
        <v>-223.28125</v>
      </c>
    </row>
    <row r="31" spans="1:23" hidden="1">
      <c r="A31" s="63">
        <f t="shared" si="11"/>
        <v>36917</v>
      </c>
      <c r="B31" s="65" t="str">
        <f>INDEX('Master Data'!$A$2:$B$8,MATCH(WEEKDAY('ARG Gas IM'!A31,3),'Master Data'!$A$2:$A$8,0),2)</f>
        <v>F</v>
      </c>
      <c r="D31" s="73">
        <f>3627/27.0963</f>
        <v>133.8559139070648</v>
      </c>
      <c r="E31" s="73">
        <v>0</v>
      </c>
      <c r="F31" s="73">
        <v>0</v>
      </c>
      <c r="G31" s="73">
        <v>-223486.99</v>
      </c>
      <c r="I31" s="73">
        <f t="shared" si="12"/>
        <v>-223486.99</v>
      </c>
      <c r="J31" s="73">
        <f t="shared" si="13"/>
        <v>-205.73999999999069</v>
      </c>
      <c r="K31" s="73">
        <f t="shared" si="1"/>
        <v>0</v>
      </c>
      <c r="L31" s="73">
        <f t="shared" si="2"/>
        <v>0</v>
      </c>
      <c r="M31" s="73">
        <f>SUM(J$6:J31)</f>
        <v>-223486.99</v>
      </c>
      <c r="N31" s="73">
        <f>SUM(J$6:J31)</f>
        <v>-223486.99</v>
      </c>
      <c r="P31" s="73">
        <f t="shared" si="3"/>
        <v>1.338559139070648E-4</v>
      </c>
      <c r="Q31" s="73">
        <f t="shared" si="4"/>
        <v>0</v>
      </c>
      <c r="R31" s="73">
        <f t="shared" si="5"/>
        <v>0</v>
      </c>
      <c r="S31" s="71">
        <f t="shared" si="6"/>
        <v>-0.20573999999999068</v>
      </c>
      <c r="T31" s="71">
        <f t="shared" si="7"/>
        <v>0</v>
      </c>
      <c r="U31" s="71">
        <f t="shared" si="8"/>
        <v>-223.48698999999999</v>
      </c>
      <c r="V31" s="71">
        <f t="shared" si="9"/>
        <v>-223.48698999999999</v>
      </c>
      <c r="W31" s="71">
        <f t="shared" si="10"/>
        <v>-223.48698999999999</v>
      </c>
    </row>
    <row r="32" spans="1:23" hidden="1">
      <c r="A32" s="63">
        <f t="shared" si="11"/>
        <v>36918</v>
      </c>
      <c r="B32" s="65" t="str">
        <f>INDEX('Master Data'!$A$2:$B$8,MATCH(WEEKDAY('ARG Gas IM'!A32,3),'Master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-223486.99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-223486.99</v>
      </c>
      <c r="N32" s="73">
        <f>SUM(J$6:J32)</f>
        <v>-223486.99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-223.48698999999999</v>
      </c>
      <c r="V32" s="71">
        <f t="shared" si="9"/>
        <v>-223.48698999999999</v>
      </c>
      <c r="W32" s="71">
        <f t="shared" si="10"/>
        <v>-223.48698999999999</v>
      </c>
    </row>
    <row r="33" spans="1:23" hidden="1">
      <c r="A33" s="63">
        <f t="shared" si="11"/>
        <v>36919</v>
      </c>
      <c r="B33" s="65" t="str">
        <f>INDEX('Master Data'!$A$2:$B$8,MATCH(WEEKDAY('ARG Gas IM'!A33,3),'Master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-223486.99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-223486.99</v>
      </c>
      <c r="N33" s="73">
        <f>SUM(J$6:J33)</f>
        <v>-223486.99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-223.48698999999999</v>
      </c>
      <c r="V33" s="71">
        <f t="shared" si="9"/>
        <v>-223.48698999999999</v>
      </c>
      <c r="W33" s="71">
        <f t="shared" si="10"/>
        <v>-223.48698999999999</v>
      </c>
    </row>
    <row r="34" spans="1:23" hidden="1">
      <c r="A34" s="63">
        <f t="shared" si="11"/>
        <v>36920</v>
      </c>
      <c r="B34" s="65" t="str">
        <f>INDEX('Master Data'!$A$2:$B$8,MATCH(WEEKDAY('ARG Gas IM'!A34,3),'Master Data'!$A$2:$A$8,0),2)</f>
        <v>M</v>
      </c>
      <c r="D34" s="73">
        <f>3513/27.0963</f>
        <v>129.64869742363348</v>
      </c>
      <c r="E34" s="73">
        <v>0</v>
      </c>
      <c r="F34" s="73">
        <v>0</v>
      </c>
      <c r="G34" s="73">
        <v>-224101.27</v>
      </c>
      <c r="I34" s="73">
        <f t="shared" si="12"/>
        <v>-224101.27</v>
      </c>
      <c r="J34" s="73">
        <f t="shared" si="13"/>
        <v>-614.27999999999884</v>
      </c>
      <c r="K34" s="73">
        <f t="shared" si="1"/>
        <v>0</v>
      </c>
      <c r="L34" s="73">
        <f t="shared" si="2"/>
        <v>0</v>
      </c>
      <c r="M34" s="73">
        <f>SUM(J$6:J34)</f>
        <v>-224101.27</v>
      </c>
      <c r="N34" s="73">
        <f>SUM(J$6:J34)</f>
        <v>-224101.27</v>
      </c>
      <c r="P34" s="73">
        <f t="shared" si="3"/>
        <v>1.2964869742363347E-4</v>
      </c>
      <c r="Q34" s="73">
        <f t="shared" si="4"/>
        <v>0</v>
      </c>
      <c r="R34" s="73">
        <f t="shared" si="5"/>
        <v>0</v>
      </c>
      <c r="S34" s="71">
        <f t="shared" si="6"/>
        <v>-0.61427999999999883</v>
      </c>
      <c r="T34" s="71">
        <f t="shared" si="7"/>
        <v>0</v>
      </c>
      <c r="U34" s="71">
        <f t="shared" si="8"/>
        <v>-224.10127</v>
      </c>
      <c r="V34" s="71">
        <f t="shared" si="9"/>
        <v>-224.10127</v>
      </c>
      <c r="W34" s="71">
        <f t="shared" si="10"/>
        <v>-224.10127</v>
      </c>
    </row>
    <row r="35" spans="1:23" hidden="1">
      <c r="A35" s="63">
        <f t="shared" si="11"/>
        <v>36921</v>
      </c>
      <c r="B35" s="65" t="str">
        <f>INDEX('Master Data'!$A$2:$B$8,MATCH(WEEKDAY('ARG Gas IM'!A35,3),'Master Data'!$A$2:$A$8,0),2)</f>
        <v>T</v>
      </c>
      <c r="D35" s="73">
        <f>-324428/27.0963</f>
        <v>-11973.147625321539</v>
      </c>
      <c r="E35" s="73">
        <v>0</v>
      </c>
      <c r="F35" s="73">
        <v>0</v>
      </c>
      <c r="G35" s="73">
        <v>-225404.43</v>
      </c>
      <c r="I35" s="73">
        <f t="shared" si="12"/>
        <v>-225404.43</v>
      </c>
      <c r="J35" s="73">
        <f t="shared" si="13"/>
        <v>-1303.1600000000035</v>
      </c>
      <c r="K35" s="73">
        <f t="shared" si="1"/>
        <v>0</v>
      </c>
      <c r="L35" s="73">
        <f t="shared" si="2"/>
        <v>0</v>
      </c>
      <c r="M35" s="73">
        <f>SUM(J$6:J35)</f>
        <v>-225404.43</v>
      </c>
      <c r="N35" s="73">
        <f>SUM(J$6:J35)</f>
        <v>-225404.43</v>
      </c>
      <c r="P35" s="73">
        <f t="shared" si="3"/>
        <v>-1.1973147625321539E-2</v>
      </c>
      <c r="Q35" s="73">
        <f t="shared" si="4"/>
        <v>0</v>
      </c>
      <c r="R35" s="73">
        <f t="shared" si="5"/>
        <v>0</v>
      </c>
      <c r="S35" s="71">
        <f t="shared" si="6"/>
        <v>-1.3031600000000034</v>
      </c>
      <c r="T35" s="71">
        <f t="shared" si="7"/>
        <v>0</v>
      </c>
      <c r="U35" s="71">
        <f t="shared" si="8"/>
        <v>-225.40442999999999</v>
      </c>
      <c r="V35" s="71">
        <f t="shared" si="9"/>
        <v>-225.40442999999999</v>
      </c>
      <c r="W35" s="71">
        <f t="shared" si="10"/>
        <v>-225.40442999999999</v>
      </c>
    </row>
    <row r="36" spans="1:23">
      <c r="A36" s="63">
        <f t="shared" si="11"/>
        <v>36922</v>
      </c>
      <c r="B36" s="65" t="str">
        <f>INDEX('Master Data'!$A$2:$B$8,MATCH(WEEKDAY('ARG Gas IM'!A36,3),'Master Data'!$A$2:$A$8,0),2)</f>
        <v>W</v>
      </c>
      <c r="D36" s="73">
        <f>-578/27.0963</f>
        <v>-21.331325679151767</v>
      </c>
      <c r="E36" s="73">
        <v>0</v>
      </c>
      <c r="F36" s="73">
        <v>0</v>
      </c>
      <c r="G36" s="73">
        <f>-264912.75+256232</f>
        <v>-8680.75</v>
      </c>
      <c r="I36" s="73">
        <f t="shared" si="12"/>
        <v>-8680.75</v>
      </c>
      <c r="J36" s="73">
        <f t="shared" si="13"/>
        <v>216723.68</v>
      </c>
      <c r="K36" s="73">
        <f t="shared" si="1"/>
        <v>0</v>
      </c>
      <c r="L36" s="73">
        <f t="shared" si="2"/>
        <v>0</v>
      </c>
      <c r="M36" s="73">
        <f>SUM(J$6:J36)</f>
        <v>-8680.75</v>
      </c>
      <c r="N36" s="73">
        <f>SUM(J$6:J36)</f>
        <v>-8680.75</v>
      </c>
      <c r="P36" s="73">
        <f t="shared" si="3"/>
        <v>-2.1331325679151768E-5</v>
      </c>
      <c r="Q36" s="73">
        <f t="shared" si="4"/>
        <v>0</v>
      </c>
      <c r="R36" s="73">
        <f t="shared" si="5"/>
        <v>0</v>
      </c>
      <c r="S36" s="71">
        <f t="shared" si="6"/>
        <v>216.72368</v>
      </c>
      <c r="T36" s="71">
        <f t="shared" si="7"/>
        <v>0</v>
      </c>
      <c r="U36" s="71">
        <f t="shared" si="8"/>
        <v>-8.6807499999999997</v>
      </c>
      <c r="V36" s="71">
        <f t="shared" si="9"/>
        <v>-8.6807499999999997</v>
      </c>
      <c r="W36" s="71">
        <f t="shared" si="10"/>
        <v>-8.6807499999999997</v>
      </c>
    </row>
    <row r="37" spans="1:23" hidden="1">
      <c r="A37" s="63">
        <f t="shared" si="11"/>
        <v>36923</v>
      </c>
      <c r="B37" s="65" t="str">
        <f>INDEX('Master Data'!$A$2:$B$8,MATCH(WEEKDAY('ARG Gas IM'!A37,3),'Master Data'!$A$2:$A$8,0),2)</f>
        <v>Th</v>
      </c>
      <c r="D37" s="73">
        <f>-99653/27.0963</f>
        <v>-3677.734598450711</v>
      </c>
      <c r="E37" s="73">
        <v>0</v>
      </c>
      <c r="F37" s="73">
        <v>0</v>
      </c>
      <c r="G37" s="73">
        <v>-280755.08</v>
      </c>
      <c r="I37" s="73">
        <f t="shared" ref="I37:I100" si="14">IF(MONTH($A37)=MONTH($A36),IF(G37=0,I36,G37),G37)</f>
        <v>-280755.08</v>
      </c>
      <c r="J37" s="73">
        <f t="shared" si="13"/>
        <v>-280755.08</v>
      </c>
      <c r="K37" s="73">
        <f t="shared" si="1"/>
        <v>0</v>
      </c>
      <c r="L37" s="73">
        <f t="shared" si="2"/>
        <v>0</v>
      </c>
      <c r="M37" s="73">
        <f>SUM(J$6:J37)</f>
        <v>-289435.83</v>
      </c>
      <c r="N37" s="73">
        <f>SUM(J$6:J37)</f>
        <v>-289435.83</v>
      </c>
      <c r="P37" s="73">
        <f t="shared" si="3"/>
        <v>-3.6777345984507111E-3</v>
      </c>
      <c r="Q37" s="73">
        <f t="shared" si="4"/>
        <v>0</v>
      </c>
      <c r="R37" s="73">
        <f t="shared" si="5"/>
        <v>0</v>
      </c>
      <c r="S37" s="71">
        <f t="shared" si="6"/>
        <v>-280.75508000000002</v>
      </c>
      <c r="T37" s="71">
        <f t="shared" si="7"/>
        <v>0</v>
      </c>
      <c r="U37" s="71">
        <f t="shared" si="8"/>
        <v>-280.75508000000002</v>
      </c>
      <c r="V37" s="71">
        <f t="shared" si="9"/>
        <v>-289.43583000000001</v>
      </c>
      <c r="W37" s="71">
        <f t="shared" si="10"/>
        <v>-289.43583000000001</v>
      </c>
    </row>
    <row r="38" spans="1:23" hidden="1">
      <c r="A38" s="63">
        <f t="shared" si="11"/>
        <v>36924</v>
      </c>
      <c r="B38" s="65" t="str">
        <f>INDEX('Master Data'!$A$2:$B$8,MATCH(WEEKDAY('ARG Gas IM'!A38,3),'Master Data'!$A$2:$A$8,0),2)</f>
        <v>F</v>
      </c>
      <c r="D38" s="73">
        <f>-199306/27.0963</f>
        <v>-7355.469196901422</v>
      </c>
      <c r="E38" s="73">
        <v>0</v>
      </c>
      <c r="F38" s="73">
        <v>0</v>
      </c>
      <c r="G38" s="73">
        <v>-278867.46000000002</v>
      </c>
      <c r="I38" s="73">
        <f t="shared" si="14"/>
        <v>-278867.46000000002</v>
      </c>
      <c r="J38" s="73">
        <f t="shared" si="13"/>
        <v>1887.6199999999953</v>
      </c>
      <c r="K38" s="73">
        <f t="shared" si="1"/>
        <v>0</v>
      </c>
      <c r="L38" s="73">
        <f t="shared" si="2"/>
        <v>0</v>
      </c>
      <c r="M38" s="73">
        <f>SUM(J$6:J38)</f>
        <v>-287548.21000000002</v>
      </c>
      <c r="N38" s="73">
        <f>SUM(J$6:J38)</f>
        <v>-287548.21000000002</v>
      </c>
      <c r="P38" s="73">
        <f t="shared" si="3"/>
        <v>-7.3554691969014221E-3</v>
      </c>
      <c r="Q38" s="73">
        <f t="shared" si="4"/>
        <v>0</v>
      </c>
      <c r="R38" s="73">
        <f t="shared" si="5"/>
        <v>0</v>
      </c>
      <c r="S38" s="71">
        <f t="shared" si="6"/>
        <v>1.8876199999999954</v>
      </c>
      <c r="T38" s="71">
        <f t="shared" si="7"/>
        <v>0</v>
      </c>
      <c r="U38" s="71">
        <f t="shared" si="8"/>
        <v>-278.86745999999999</v>
      </c>
      <c r="V38" s="71">
        <f t="shared" si="9"/>
        <v>-287.54821000000004</v>
      </c>
      <c r="W38" s="71">
        <f t="shared" si="10"/>
        <v>-287.54821000000004</v>
      </c>
    </row>
    <row r="39" spans="1:23" hidden="1">
      <c r="A39" s="63">
        <f t="shared" si="11"/>
        <v>36925</v>
      </c>
      <c r="B39" s="65" t="str">
        <f>INDEX('Master Data'!$A$2:$B$8,MATCH(WEEKDAY('ARG Gas IM'!A39,3),'Master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-278867.46000000002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-287548.21000000002</v>
      </c>
      <c r="N39" s="73">
        <f>SUM(J$6:J39)</f>
        <v>-287548.21000000002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-278.86745999999999</v>
      </c>
      <c r="V39" s="71">
        <f t="shared" si="9"/>
        <v>-287.54821000000004</v>
      </c>
      <c r="W39" s="71">
        <f t="shared" si="10"/>
        <v>-287.54821000000004</v>
      </c>
    </row>
    <row r="40" spans="1:23" hidden="1">
      <c r="A40" s="63">
        <f t="shared" si="11"/>
        <v>36926</v>
      </c>
      <c r="B40" s="65" t="str">
        <f>INDEX('Master Data'!$A$2:$B$8,MATCH(WEEKDAY('ARG Gas IM'!A40,3),'Master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-278867.46000000002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-287548.21000000002</v>
      </c>
      <c r="N40" s="73">
        <f>SUM(J$6:J40)</f>
        <v>-287548.21000000002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-278.86745999999999</v>
      </c>
      <c r="V40" s="71">
        <f t="shared" si="9"/>
        <v>-287.54821000000004</v>
      </c>
      <c r="W40" s="71">
        <f t="shared" si="10"/>
        <v>-287.54821000000004</v>
      </c>
    </row>
    <row r="41" spans="1:23" hidden="1">
      <c r="A41" s="63">
        <f t="shared" si="11"/>
        <v>36927</v>
      </c>
      <c r="B41" s="65" t="str">
        <f>INDEX('Master Data'!$A$2:$B$8,MATCH(WEEKDAY('ARG Gas IM'!A41,3),'Master Data'!$A$2:$A$8,0),2)</f>
        <v>M</v>
      </c>
      <c r="D41" s="73">
        <f>-498265/27.0963</f>
        <v>-18388.672992253556</v>
      </c>
      <c r="E41" s="73">
        <v>0</v>
      </c>
      <c r="F41" s="73">
        <v>0</v>
      </c>
      <c r="G41" s="73">
        <v>-273203.59999999998</v>
      </c>
      <c r="I41" s="73">
        <f t="shared" si="14"/>
        <v>-273203.59999999998</v>
      </c>
      <c r="J41" s="73">
        <f t="shared" si="13"/>
        <v>5663.8600000000442</v>
      </c>
      <c r="K41" s="73">
        <f t="shared" si="1"/>
        <v>0</v>
      </c>
      <c r="L41" s="73">
        <f t="shared" si="2"/>
        <v>0</v>
      </c>
      <c r="M41" s="73">
        <f>SUM(J$6:J41)</f>
        <v>-281884.34999999998</v>
      </c>
      <c r="N41" s="73">
        <f>SUM(J$6:J41)</f>
        <v>-281884.34999999998</v>
      </c>
      <c r="P41" s="73">
        <f t="shared" si="3"/>
        <v>-1.8388672992253555E-2</v>
      </c>
      <c r="Q41" s="73">
        <f t="shared" si="4"/>
        <v>0</v>
      </c>
      <c r="R41" s="73">
        <f t="shared" si="5"/>
        <v>0</v>
      </c>
      <c r="S41" s="71">
        <f t="shared" si="6"/>
        <v>5.6638600000000441</v>
      </c>
      <c r="T41" s="71">
        <f t="shared" si="7"/>
        <v>0</v>
      </c>
      <c r="U41" s="71">
        <f t="shared" si="8"/>
        <v>-273.20359999999999</v>
      </c>
      <c r="V41" s="71">
        <f t="shared" si="9"/>
        <v>-281.88434999999998</v>
      </c>
      <c r="W41" s="71">
        <f t="shared" si="10"/>
        <v>-281.88434999999998</v>
      </c>
    </row>
    <row r="42" spans="1:23" hidden="1">
      <c r="A42" s="63">
        <f t="shared" si="11"/>
        <v>36928</v>
      </c>
      <c r="B42" s="65" t="str">
        <f>INDEX('Master Data'!$A$2:$B$8,MATCH(WEEKDAY('ARG Gas IM'!A42,3),'Master Data'!$A$2:$A$8,0),2)</f>
        <v>T</v>
      </c>
      <c r="D42" s="73">
        <f>-597918/27.0963</f>
        <v>-22066.407590704268</v>
      </c>
      <c r="E42" s="73">
        <v>0</v>
      </c>
      <c r="F42" s="73">
        <v>0</v>
      </c>
      <c r="G42" s="73">
        <v>-271315.98</v>
      </c>
      <c r="I42" s="73">
        <f t="shared" si="14"/>
        <v>-271315.98</v>
      </c>
      <c r="J42" s="73">
        <f t="shared" si="13"/>
        <v>1887.6199999999953</v>
      </c>
      <c r="K42" s="73">
        <f t="shared" si="1"/>
        <v>0</v>
      </c>
      <c r="L42" s="73">
        <f t="shared" si="2"/>
        <v>0</v>
      </c>
      <c r="M42" s="73">
        <f>SUM(J$6:J42)</f>
        <v>-279996.73</v>
      </c>
      <c r="N42" s="73">
        <f>SUM(J$6:J42)</f>
        <v>-279996.73</v>
      </c>
      <c r="P42" s="73">
        <f t="shared" si="3"/>
        <v>-2.2066407590704266E-2</v>
      </c>
      <c r="Q42" s="73">
        <f t="shared" si="4"/>
        <v>0</v>
      </c>
      <c r="R42" s="73">
        <f t="shared" si="5"/>
        <v>0</v>
      </c>
      <c r="S42" s="71">
        <f t="shared" si="6"/>
        <v>1.8876199999999954</v>
      </c>
      <c r="T42" s="71">
        <f t="shared" si="7"/>
        <v>0</v>
      </c>
      <c r="U42" s="71">
        <f t="shared" si="8"/>
        <v>-271.31597999999997</v>
      </c>
      <c r="V42" s="71">
        <f t="shared" si="9"/>
        <v>-279.99672999999996</v>
      </c>
      <c r="W42" s="71">
        <f t="shared" si="10"/>
        <v>-279.99672999999996</v>
      </c>
    </row>
    <row r="43" spans="1:23" hidden="1">
      <c r="A43" s="63">
        <f t="shared" si="11"/>
        <v>36929</v>
      </c>
      <c r="B43" s="65" t="str">
        <f>INDEX('Master Data'!$A$2:$B$8,MATCH(WEEKDAY('ARG Gas IM'!A43,3),'Master Data'!$A$2:$A$8,0),2)</f>
        <v>W</v>
      </c>
      <c r="D43" s="73">
        <f>-697571/27.0963</f>
        <v>-25744.142189154976</v>
      </c>
      <c r="E43" s="73">
        <v>0</v>
      </c>
      <c r="F43" s="73">
        <v>0</v>
      </c>
      <c r="G43" s="73">
        <v>-269428.36</v>
      </c>
      <c r="I43" s="73">
        <f t="shared" si="14"/>
        <v>-269428.36</v>
      </c>
      <c r="J43" s="73">
        <f t="shared" si="13"/>
        <v>1887.6199999999953</v>
      </c>
      <c r="K43" s="73">
        <f t="shared" si="1"/>
        <v>0</v>
      </c>
      <c r="L43" s="73">
        <f t="shared" si="2"/>
        <v>0</v>
      </c>
      <c r="M43" s="73">
        <f>SUM(J$6:J43)</f>
        <v>-278109.11</v>
      </c>
      <c r="N43" s="73">
        <f>SUM(J$6:J43)</f>
        <v>-278109.11</v>
      </c>
      <c r="P43" s="73">
        <f t="shared" si="3"/>
        <v>-2.5744142189154978E-2</v>
      </c>
      <c r="Q43" s="73">
        <f t="shared" si="4"/>
        <v>0</v>
      </c>
      <c r="R43" s="73">
        <f t="shared" si="5"/>
        <v>0</v>
      </c>
      <c r="S43" s="71">
        <f t="shared" si="6"/>
        <v>1.8876199999999954</v>
      </c>
      <c r="T43" s="71">
        <f t="shared" si="7"/>
        <v>0</v>
      </c>
      <c r="U43" s="71">
        <f t="shared" si="8"/>
        <v>-269.42836</v>
      </c>
      <c r="V43" s="71">
        <f t="shared" si="9"/>
        <v>-278.10910999999999</v>
      </c>
      <c r="W43" s="71">
        <f t="shared" si="10"/>
        <v>-278.10910999999999</v>
      </c>
    </row>
    <row r="44" spans="1:23" hidden="1">
      <c r="A44" s="63">
        <f t="shared" si="11"/>
        <v>36930</v>
      </c>
      <c r="B44" s="65" t="str">
        <f>INDEX('Master Data'!$A$2:$B$8,MATCH(WEEKDAY('ARG Gas IM'!A44,3),'Master Data'!$A$2:$A$8,0),2)</f>
        <v>Th</v>
      </c>
      <c r="D44" s="73">
        <f>-797224/27.0963</f>
        <v>-29421.876787605688</v>
      </c>
      <c r="E44" s="73">
        <v>0</v>
      </c>
      <c r="F44" s="73">
        <v>0</v>
      </c>
      <c r="G44" s="73">
        <v>-267539.74</v>
      </c>
      <c r="I44" s="73">
        <f t="shared" si="14"/>
        <v>-267539.74</v>
      </c>
      <c r="J44" s="73">
        <f t="shared" si="13"/>
        <v>1888.6199999999953</v>
      </c>
      <c r="K44" s="73">
        <f t="shared" si="1"/>
        <v>0</v>
      </c>
      <c r="L44" s="73">
        <f t="shared" si="2"/>
        <v>0</v>
      </c>
      <c r="M44" s="73">
        <f>SUM(J$6:J44)</f>
        <v>-276220.49</v>
      </c>
      <c r="N44" s="73">
        <f>SUM(J$6:J44)</f>
        <v>-276220.49</v>
      </c>
      <c r="P44" s="73">
        <f t="shared" si="3"/>
        <v>-2.9421876787605689E-2</v>
      </c>
      <c r="Q44" s="73">
        <f t="shared" si="4"/>
        <v>0</v>
      </c>
      <c r="R44" s="73">
        <f t="shared" si="5"/>
        <v>0</v>
      </c>
      <c r="S44" s="71">
        <f t="shared" si="6"/>
        <v>1.8886199999999953</v>
      </c>
      <c r="T44" s="71">
        <f t="shared" si="7"/>
        <v>0</v>
      </c>
      <c r="U44" s="71">
        <f t="shared" si="8"/>
        <v>-267.53973999999999</v>
      </c>
      <c r="V44" s="71">
        <f t="shared" si="9"/>
        <v>-276.22048999999998</v>
      </c>
      <c r="W44" s="71">
        <f t="shared" si="10"/>
        <v>-276.22048999999998</v>
      </c>
    </row>
    <row r="45" spans="1:23" hidden="1">
      <c r="A45" s="63">
        <f t="shared" si="11"/>
        <v>36931</v>
      </c>
      <c r="B45" s="65" t="str">
        <f>INDEX('Master Data'!$A$2:$B$8,MATCH(WEEKDAY('ARG Gas IM'!A45,3),'Master Data'!$A$2:$A$8,0),2)</f>
        <v>F</v>
      </c>
      <c r="D45" s="73">
        <f>-847511/27.0963</f>
        <v>-31277.73902709964</v>
      </c>
      <c r="E45" s="73">
        <v>0</v>
      </c>
      <c r="F45" s="73">
        <v>0</v>
      </c>
      <c r="G45" s="73">
        <v>-242308.87</v>
      </c>
      <c r="I45" s="73">
        <f t="shared" si="14"/>
        <v>-242308.87</v>
      </c>
      <c r="J45" s="73">
        <f t="shared" si="13"/>
        <v>25230.869999999995</v>
      </c>
      <c r="K45" s="73">
        <f t="shared" si="1"/>
        <v>0</v>
      </c>
      <c r="L45" s="73">
        <f t="shared" si="2"/>
        <v>0</v>
      </c>
      <c r="M45" s="73">
        <f>SUM(J$6:J45)</f>
        <v>-250989.62</v>
      </c>
      <c r="N45" s="73">
        <f>SUM(J$6:J45)</f>
        <v>-250989.62</v>
      </c>
      <c r="P45" s="73">
        <f t="shared" si="3"/>
        <v>-3.1277739027099641E-2</v>
      </c>
      <c r="Q45" s="73">
        <f t="shared" si="4"/>
        <v>0</v>
      </c>
      <c r="R45" s="73">
        <f t="shared" si="5"/>
        <v>0</v>
      </c>
      <c r="S45" s="71">
        <f t="shared" si="6"/>
        <v>25.230869999999996</v>
      </c>
      <c r="T45" s="71">
        <f t="shared" si="7"/>
        <v>0</v>
      </c>
      <c r="U45" s="71">
        <f t="shared" si="8"/>
        <v>-242.30886999999998</v>
      </c>
      <c r="V45" s="71">
        <f t="shared" si="9"/>
        <v>-250.98962</v>
      </c>
      <c r="W45" s="71">
        <f t="shared" si="10"/>
        <v>-250.98962</v>
      </c>
    </row>
    <row r="46" spans="1:23" hidden="1">
      <c r="A46" s="63">
        <f t="shared" si="11"/>
        <v>36932</v>
      </c>
      <c r="B46" s="65" t="str">
        <f>INDEX('Master Data'!$A$2:$B$8,MATCH(WEEKDAY('ARG Gas IM'!A46,3),'Master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-242308.87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-250989.62</v>
      </c>
      <c r="N46" s="73">
        <f>SUM(J$6:J46)</f>
        <v>-250989.62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-242.30886999999998</v>
      </c>
      <c r="V46" s="71">
        <f t="shared" si="9"/>
        <v>-250.98962</v>
      </c>
      <c r="W46" s="71">
        <f t="shared" si="10"/>
        <v>-250.98962</v>
      </c>
    </row>
    <row r="47" spans="1:23" hidden="1">
      <c r="A47" s="63">
        <f t="shared" si="11"/>
        <v>36933</v>
      </c>
      <c r="B47" s="65" t="str">
        <f>INDEX('Master Data'!$A$2:$B$8,MATCH(WEEKDAY('ARG Gas IM'!A47,3),'Master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-242308.87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-250989.62</v>
      </c>
      <c r="N47" s="73">
        <f>SUM(J$6:J47)</f>
        <v>-250989.62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-242.30886999999998</v>
      </c>
      <c r="V47" s="71">
        <f t="shared" si="9"/>
        <v>-250.98962</v>
      </c>
      <c r="W47" s="71">
        <f t="shared" si="10"/>
        <v>-250.98962</v>
      </c>
    </row>
    <row r="48" spans="1:23" hidden="1">
      <c r="A48" s="63">
        <f t="shared" si="11"/>
        <v>36934</v>
      </c>
      <c r="B48" s="65" t="str">
        <f>INDEX('Master Data'!$A$2:$B$8,MATCH(WEEKDAY('ARG Gas IM'!A48,3),'Master Data'!$A$2:$A$8,0),2)</f>
        <v>M</v>
      </c>
      <c r="D48" s="73">
        <f>-47752/27.0963</f>
        <v>-1762.3070308492304</v>
      </c>
      <c r="E48" s="73">
        <v>0</v>
      </c>
      <c r="F48" s="73">
        <v>0</v>
      </c>
      <c r="G48" s="73">
        <v>-266126.61</v>
      </c>
      <c r="I48" s="73">
        <f t="shared" si="14"/>
        <v>-266126.61</v>
      </c>
      <c r="J48" s="73">
        <f t="shared" si="13"/>
        <v>-23817.739999999991</v>
      </c>
      <c r="K48" s="73">
        <f t="shared" si="1"/>
        <v>0</v>
      </c>
      <c r="L48" s="73">
        <f t="shared" si="2"/>
        <v>0</v>
      </c>
      <c r="M48" s="73">
        <f>SUM(J$6:J48)</f>
        <v>-274807.36</v>
      </c>
      <c r="N48" s="73">
        <f>SUM(J$6:J48)</f>
        <v>-274807.36</v>
      </c>
      <c r="P48" s="73">
        <f t="shared" si="3"/>
        <v>-1.7623070308492304E-3</v>
      </c>
      <c r="Q48" s="73">
        <f t="shared" si="4"/>
        <v>0</v>
      </c>
      <c r="R48" s="73">
        <f t="shared" si="5"/>
        <v>0</v>
      </c>
      <c r="S48" s="71">
        <f t="shared" si="6"/>
        <v>-23.81773999999999</v>
      </c>
      <c r="T48" s="71">
        <f t="shared" si="7"/>
        <v>0</v>
      </c>
      <c r="U48" s="71">
        <f t="shared" si="8"/>
        <v>-266.12660999999997</v>
      </c>
      <c r="V48" s="71">
        <f t="shared" si="9"/>
        <v>-274.80735999999996</v>
      </c>
      <c r="W48" s="71">
        <f t="shared" si="10"/>
        <v>-274.80735999999996</v>
      </c>
    </row>
    <row r="49" spans="1:23" hidden="1">
      <c r="A49" s="63">
        <f t="shared" si="11"/>
        <v>36935</v>
      </c>
      <c r="B49" s="65" t="str">
        <f>INDEX('Master Data'!$A$2:$B$8,MATCH(WEEKDAY('ARG Gas IM'!A49,3),'Master Data'!$A$2:$A$8,0),2)</f>
        <v>T</v>
      </c>
      <c r="D49" s="73">
        <f>-47752/27.0963</f>
        <v>-1762.3070308492304</v>
      </c>
      <c r="E49" s="73">
        <v>0</v>
      </c>
      <c r="F49" s="73">
        <v>0</v>
      </c>
      <c r="G49" s="73">
        <v>-266273.3</v>
      </c>
      <c r="I49" s="73">
        <f t="shared" si="14"/>
        <v>-266273.3</v>
      </c>
      <c r="J49" s="73">
        <f t="shared" si="13"/>
        <v>-146.69000000000233</v>
      </c>
      <c r="K49" s="73">
        <f t="shared" si="1"/>
        <v>0</v>
      </c>
      <c r="L49" s="73">
        <f t="shared" si="2"/>
        <v>0</v>
      </c>
      <c r="M49" s="73">
        <f>SUM(J$6:J49)</f>
        <v>-274954.05</v>
      </c>
      <c r="N49" s="73">
        <f>SUM(J$6:J49)</f>
        <v>-274954.05</v>
      </c>
      <c r="P49" s="73">
        <f t="shared" si="3"/>
        <v>-1.7623070308492304E-3</v>
      </c>
      <c r="Q49" s="73">
        <f t="shared" si="4"/>
        <v>0</v>
      </c>
      <c r="R49" s="73">
        <f t="shared" si="5"/>
        <v>0</v>
      </c>
      <c r="S49" s="71">
        <f t="shared" si="6"/>
        <v>-0.14669000000000232</v>
      </c>
      <c r="T49" s="71">
        <f t="shared" si="7"/>
        <v>0</v>
      </c>
      <c r="U49" s="71">
        <f t="shared" si="8"/>
        <v>-266.27330000000001</v>
      </c>
      <c r="V49" s="71">
        <f t="shared" si="9"/>
        <v>-274.95405</v>
      </c>
      <c r="W49" s="71">
        <f t="shared" si="10"/>
        <v>-274.95405</v>
      </c>
    </row>
    <row r="50" spans="1:23" hidden="1">
      <c r="A50" s="63">
        <f t="shared" si="11"/>
        <v>36936</v>
      </c>
      <c r="B50" s="65" t="str">
        <f>INDEX('Master Data'!$A$2:$B$8,MATCH(WEEKDAY('ARG Gas IM'!A50,3),'Master Data'!$A$2:$A$8,0),2)</f>
        <v>W</v>
      </c>
      <c r="D50" s="73">
        <f>-47752/27.0963</f>
        <v>-1762.3070308492304</v>
      </c>
      <c r="E50" s="73">
        <v>0</v>
      </c>
      <c r="F50" s="73">
        <v>0</v>
      </c>
      <c r="G50" s="73">
        <v>-266422.01</v>
      </c>
      <c r="I50" s="73">
        <f t="shared" si="14"/>
        <v>-266422.01</v>
      </c>
      <c r="J50" s="73">
        <f t="shared" si="13"/>
        <v>-148.71000000002095</v>
      </c>
      <c r="K50" s="73">
        <f t="shared" si="1"/>
        <v>0</v>
      </c>
      <c r="L50" s="73">
        <f t="shared" si="2"/>
        <v>0</v>
      </c>
      <c r="M50" s="73">
        <f>SUM(J$6:J50)</f>
        <v>-275102.76</v>
      </c>
      <c r="N50" s="73">
        <f>SUM(J$6:J50)</f>
        <v>-275102.76</v>
      </c>
      <c r="P50" s="73">
        <f t="shared" si="3"/>
        <v>-1.7623070308492304E-3</v>
      </c>
      <c r="Q50" s="73">
        <f t="shared" si="4"/>
        <v>0</v>
      </c>
      <c r="R50" s="73">
        <f t="shared" si="5"/>
        <v>0</v>
      </c>
      <c r="S50" s="71">
        <f t="shared" si="6"/>
        <v>-0.14871000000002096</v>
      </c>
      <c r="T50" s="71">
        <f t="shared" si="7"/>
        <v>0</v>
      </c>
      <c r="U50" s="71">
        <f t="shared" si="8"/>
        <v>-266.42201</v>
      </c>
      <c r="V50" s="71">
        <f t="shared" si="9"/>
        <v>-275.10275999999999</v>
      </c>
      <c r="W50" s="71">
        <f t="shared" si="10"/>
        <v>-275.10275999999999</v>
      </c>
    </row>
    <row r="51" spans="1:23" hidden="1">
      <c r="A51" s="63">
        <f t="shared" si="11"/>
        <v>36937</v>
      </c>
      <c r="B51" s="65" t="str">
        <f>INDEX('Master Data'!$A$2:$B$8,MATCH(WEEKDAY('ARG Gas IM'!A51,3),'Master Data'!$A$2:$A$8,0),2)</f>
        <v>Th</v>
      </c>
      <c r="D51" s="73">
        <f>-47752/27.0963</f>
        <v>-1762.3070308492304</v>
      </c>
      <c r="E51" s="73">
        <v>0</v>
      </c>
      <c r="F51" s="73">
        <v>0</v>
      </c>
      <c r="G51" s="73">
        <v>-266569.65999999997</v>
      </c>
      <c r="I51" s="73">
        <f t="shared" si="14"/>
        <v>-266569.65999999997</v>
      </c>
      <c r="J51" s="73">
        <f t="shared" si="13"/>
        <v>-147.64999999996508</v>
      </c>
      <c r="K51" s="73">
        <f t="shared" si="1"/>
        <v>0</v>
      </c>
      <c r="L51" s="73">
        <f t="shared" si="2"/>
        <v>0</v>
      </c>
      <c r="M51" s="73">
        <f>SUM(J$6:J51)</f>
        <v>-275250.40999999997</v>
      </c>
      <c r="N51" s="73">
        <f>SUM(J$6:J51)</f>
        <v>-275250.40999999997</v>
      </c>
      <c r="P51" s="73">
        <f t="shared" si="3"/>
        <v>-1.7623070308492304E-3</v>
      </c>
      <c r="Q51" s="73">
        <f t="shared" si="4"/>
        <v>0</v>
      </c>
      <c r="R51" s="73">
        <f t="shared" si="5"/>
        <v>0</v>
      </c>
      <c r="S51" s="71">
        <f t="shared" si="6"/>
        <v>-0.14764999999996509</v>
      </c>
      <c r="T51" s="71">
        <f t="shared" si="7"/>
        <v>0</v>
      </c>
      <c r="U51" s="71">
        <f t="shared" si="8"/>
        <v>-266.56966</v>
      </c>
      <c r="V51" s="71">
        <f t="shared" si="9"/>
        <v>-275.25040999999999</v>
      </c>
      <c r="W51" s="71">
        <f t="shared" si="10"/>
        <v>-275.25040999999999</v>
      </c>
    </row>
    <row r="52" spans="1:23" hidden="1">
      <c r="A52" s="63">
        <f t="shared" si="11"/>
        <v>36938</v>
      </c>
      <c r="B52" s="65" t="str">
        <f>INDEX('Master Data'!$A$2:$B$8,MATCH(WEEKDAY('ARG Gas IM'!A52,3),'Master Data'!$A$2:$A$8,0),2)</f>
        <v>F</v>
      </c>
      <c r="D52" s="73">
        <f>-47752/27.0963</f>
        <v>-1762.3070308492304</v>
      </c>
      <c r="E52" s="73">
        <v>0</v>
      </c>
      <c r="F52" s="73">
        <v>0</v>
      </c>
      <c r="G52" s="73">
        <v>-266717.32</v>
      </c>
      <c r="I52" s="73">
        <f t="shared" si="14"/>
        <v>-266717.32</v>
      </c>
      <c r="J52" s="73">
        <f t="shared" si="13"/>
        <v>-147.6600000000326</v>
      </c>
      <c r="K52" s="73">
        <f t="shared" si="1"/>
        <v>0</v>
      </c>
      <c r="L52" s="73">
        <f t="shared" si="2"/>
        <v>0</v>
      </c>
      <c r="M52" s="73">
        <f>SUM(J$6:J52)</f>
        <v>-275398.07</v>
      </c>
      <c r="N52" s="73">
        <f>SUM(J$6:J52)</f>
        <v>-275398.07</v>
      </c>
      <c r="P52" s="73">
        <f t="shared" si="3"/>
        <v>-1.7623070308492304E-3</v>
      </c>
      <c r="Q52" s="73">
        <f t="shared" si="4"/>
        <v>0</v>
      </c>
      <c r="R52" s="73">
        <f t="shared" si="5"/>
        <v>0</v>
      </c>
      <c r="S52" s="71">
        <f t="shared" si="6"/>
        <v>-0.1476600000000326</v>
      </c>
      <c r="T52" s="71">
        <f t="shared" si="7"/>
        <v>0</v>
      </c>
      <c r="U52" s="71">
        <f t="shared" si="8"/>
        <v>-266.71732000000003</v>
      </c>
      <c r="V52" s="71">
        <f t="shared" si="9"/>
        <v>-275.39807000000002</v>
      </c>
      <c r="W52" s="71">
        <f t="shared" si="10"/>
        <v>-275.39807000000002</v>
      </c>
    </row>
    <row r="53" spans="1:23" hidden="1">
      <c r="A53" s="63">
        <f t="shared" si="11"/>
        <v>36939</v>
      </c>
      <c r="B53" s="65" t="str">
        <f>INDEX('Master Data'!$A$2:$B$8,MATCH(WEEKDAY('ARG Gas IM'!A53,3),'Master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-266717.32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-275398.07</v>
      </c>
      <c r="N53" s="73">
        <f>SUM(J$6:J53)</f>
        <v>-275398.07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-266.71732000000003</v>
      </c>
      <c r="V53" s="71">
        <f t="shared" si="9"/>
        <v>-275.39807000000002</v>
      </c>
      <c r="W53" s="71">
        <f t="shared" si="10"/>
        <v>-275.39807000000002</v>
      </c>
    </row>
    <row r="54" spans="1:23" hidden="1">
      <c r="A54" s="63">
        <f t="shared" si="11"/>
        <v>36940</v>
      </c>
      <c r="B54" s="65" t="str">
        <f>INDEX('Master Data'!$A$2:$B$8,MATCH(WEEKDAY('ARG Gas IM'!A54,3),'Master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-266717.32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-275398.07</v>
      </c>
      <c r="N54" s="73">
        <f>SUM(J$6:J54)</f>
        <v>-275398.07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-266.71732000000003</v>
      </c>
      <c r="V54" s="71">
        <f t="shared" si="9"/>
        <v>-275.39807000000002</v>
      </c>
      <c r="W54" s="71">
        <f t="shared" si="10"/>
        <v>-275.39807000000002</v>
      </c>
    </row>
    <row r="55" spans="1:23" hidden="1">
      <c r="A55" s="63">
        <f t="shared" si="11"/>
        <v>36941</v>
      </c>
      <c r="B55" s="65" t="str">
        <f>INDEX('Master Data'!$A$2:$B$8,MATCH(WEEKDAY('ARG Gas IM'!A55,3),'Master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-266717.32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-275398.07</v>
      </c>
      <c r="N55" s="73">
        <f>SUM(J$6:J55)</f>
        <v>-275398.07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-266.71732000000003</v>
      </c>
      <c r="V55" s="71">
        <f t="shared" si="9"/>
        <v>-275.39807000000002</v>
      </c>
      <c r="W55" s="71">
        <f t="shared" si="10"/>
        <v>-275.39807000000002</v>
      </c>
    </row>
    <row r="56" spans="1:23" hidden="1">
      <c r="A56" s="63">
        <f t="shared" si="11"/>
        <v>36942</v>
      </c>
      <c r="B56" s="65" t="str">
        <f>INDEX('Master Data'!$A$2:$B$8,MATCH(WEEKDAY('ARG Gas IM'!A56,3),'Master Data'!$A$2:$A$8,0),2)</f>
        <v>T</v>
      </c>
      <c r="D56" s="73">
        <f>-47752/27.0963</f>
        <v>-1762.3070308492304</v>
      </c>
      <c r="E56" s="73">
        <v>0</v>
      </c>
      <c r="F56" s="73">
        <v>0</v>
      </c>
      <c r="G56" s="73">
        <v>-267311.74</v>
      </c>
      <c r="I56" s="73">
        <f t="shared" si="14"/>
        <v>-267311.74</v>
      </c>
      <c r="J56" s="73">
        <f t="shared" si="13"/>
        <v>-594.4199999999837</v>
      </c>
      <c r="K56" s="73">
        <f t="shared" si="1"/>
        <v>0</v>
      </c>
      <c r="L56" s="73">
        <f t="shared" si="2"/>
        <v>0</v>
      </c>
      <c r="M56" s="73">
        <f>SUM(J$6:J56)</f>
        <v>-275992.49</v>
      </c>
      <c r="N56" s="73">
        <f>SUM(J$6:J56)</f>
        <v>-275992.49</v>
      </c>
      <c r="P56" s="73">
        <f t="shared" si="3"/>
        <v>-1.7623070308492304E-3</v>
      </c>
      <c r="Q56" s="73">
        <f t="shared" si="4"/>
        <v>0</v>
      </c>
      <c r="R56" s="73">
        <f t="shared" si="5"/>
        <v>0</v>
      </c>
      <c r="S56" s="71">
        <f t="shared" si="6"/>
        <v>-0.59441999999998374</v>
      </c>
      <c r="T56" s="71">
        <f t="shared" si="7"/>
        <v>0</v>
      </c>
      <c r="U56" s="71">
        <f t="shared" si="8"/>
        <v>-267.31173999999999</v>
      </c>
      <c r="V56" s="71">
        <f t="shared" si="9"/>
        <v>-275.99248999999998</v>
      </c>
      <c r="W56" s="71">
        <f t="shared" si="10"/>
        <v>-275.99248999999998</v>
      </c>
    </row>
    <row r="57" spans="1:23" hidden="1">
      <c r="A57" s="63">
        <f t="shared" si="11"/>
        <v>36943</v>
      </c>
      <c r="B57" s="65" t="str">
        <f>INDEX('Master Data'!$A$2:$B$8,MATCH(WEEKDAY('ARG Gas IM'!A57,3),'Master Data'!$A$2:$A$8,0),2)</f>
        <v>W</v>
      </c>
      <c r="D57" s="73">
        <f>-47752/27.0963</f>
        <v>-1762.3070308492304</v>
      </c>
      <c r="E57" s="73">
        <v>0</v>
      </c>
      <c r="F57" s="73">
        <v>0</v>
      </c>
      <c r="G57" s="73">
        <v>-267461.88</v>
      </c>
      <c r="I57" s="73">
        <f t="shared" si="14"/>
        <v>-267461.88</v>
      </c>
      <c r="J57" s="73">
        <f t="shared" si="13"/>
        <v>-150.14000000001397</v>
      </c>
      <c r="K57" s="73">
        <f t="shared" si="1"/>
        <v>0</v>
      </c>
      <c r="L57" s="73">
        <f t="shared" si="2"/>
        <v>0</v>
      </c>
      <c r="M57" s="73">
        <f>SUM(J$6:J57)</f>
        <v>-276142.63</v>
      </c>
      <c r="N57" s="73">
        <f>SUM(J$6:J57)</f>
        <v>-276142.63</v>
      </c>
      <c r="P57" s="73">
        <f t="shared" si="3"/>
        <v>-1.7623070308492304E-3</v>
      </c>
      <c r="Q57" s="73">
        <f t="shared" si="4"/>
        <v>0</v>
      </c>
      <c r="R57" s="73">
        <f t="shared" si="5"/>
        <v>0</v>
      </c>
      <c r="S57" s="71">
        <f t="shared" si="6"/>
        <v>-0.15014000000001396</v>
      </c>
      <c r="T57" s="71">
        <f t="shared" si="7"/>
        <v>0</v>
      </c>
      <c r="U57" s="71">
        <f t="shared" si="8"/>
        <v>-267.46188000000001</v>
      </c>
      <c r="V57" s="71">
        <f t="shared" si="9"/>
        <v>-276.14263</v>
      </c>
      <c r="W57" s="71">
        <f t="shared" si="10"/>
        <v>-276.14263</v>
      </c>
    </row>
    <row r="58" spans="1:23" hidden="1">
      <c r="A58" s="63">
        <f t="shared" si="11"/>
        <v>36944</v>
      </c>
      <c r="B58" s="65" t="str">
        <f>INDEX('Master Data'!$A$2:$B$8,MATCH(WEEKDAY('ARG Gas IM'!A58,3),'Master Data'!$A$2:$A$8,0),2)</f>
        <v>Th</v>
      </c>
      <c r="D58" s="73">
        <f>46952/27.0963</f>
        <v>1732.7827046497123</v>
      </c>
      <c r="E58" s="73">
        <v>0</v>
      </c>
      <c r="F58" s="73">
        <v>0</v>
      </c>
      <c r="G58" s="73">
        <v>-274514.68</v>
      </c>
      <c r="I58" s="73">
        <f t="shared" si="14"/>
        <v>-274514.68</v>
      </c>
      <c r="J58" s="73">
        <f t="shared" si="13"/>
        <v>-7052.7999999999884</v>
      </c>
      <c r="K58" s="73">
        <f t="shared" si="1"/>
        <v>0</v>
      </c>
      <c r="L58" s="73">
        <f t="shared" si="2"/>
        <v>0</v>
      </c>
      <c r="M58" s="73">
        <f>SUM(J$6:J58)</f>
        <v>-283195.43</v>
      </c>
      <c r="N58" s="73">
        <f>SUM(J$6:J58)</f>
        <v>-283195.43</v>
      </c>
      <c r="P58" s="73">
        <f t="shared" si="3"/>
        <v>1.7327827046497123E-3</v>
      </c>
      <c r="Q58" s="73">
        <f t="shared" si="4"/>
        <v>0</v>
      </c>
      <c r="R58" s="73">
        <f t="shared" si="5"/>
        <v>0</v>
      </c>
      <c r="S58" s="71">
        <f t="shared" si="6"/>
        <v>-7.052799999999988</v>
      </c>
      <c r="T58" s="71">
        <f t="shared" si="7"/>
        <v>0</v>
      </c>
      <c r="U58" s="71">
        <f t="shared" si="8"/>
        <v>-274.51468</v>
      </c>
      <c r="V58" s="71">
        <f t="shared" si="9"/>
        <v>-283.19542999999999</v>
      </c>
      <c r="W58" s="71">
        <f t="shared" si="10"/>
        <v>-283.19542999999999</v>
      </c>
    </row>
    <row r="59" spans="1:23" hidden="1">
      <c r="A59" s="63">
        <f t="shared" si="11"/>
        <v>36945</v>
      </c>
      <c r="B59" s="65" t="str">
        <f>INDEX('Master Data'!$A$2:$B$8,MATCH(WEEKDAY('ARG Gas IM'!A59,3),'Master Data'!$A$2:$A$8,0),2)</f>
        <v>F</v>
      </c>
      <c r="D59" s="73">
        <f>41732/27.0963</f>
        <v>1540.1364761978573</v>
      </c>
      <c r="E59" s="73">
        <v>0</v>
      </c>
      <c r="F59" s="73">
        <v>0</v>
      </c>
      <c r="G59" s="73">
        <v>-274555.25</v>
      </c>
      <c r="I59" s="73">
        <f t="shared" si="14"/>
        <v>-274555.25</v>
      </c>
      <c r="J59" s="73">
        <f t="shared" si="13"/>
        <v>-40.570000000006985</v>
      </c>
      <c r="K59" s="73">
        <f t="shared" si="1"/>
        <v>0</v>
      </c>
      <c r="L59" s="73">
        <f t="shared" si="2"/>
        <v>0</v>
      </c>
      <c r="M59" s="73">
        <f>SUM(J$6:J59)</f>
        <v>-283236</v>
      </c>
      <c r="N59" s="73">
        <f>SUM(J$6:J59)</f>
        <v>-283236</v>
      </c>
      <c r="P59" s="73">
        <f t="shared" si="3"/>
        <v>1.5401364761978573E-3</v>
      </c>
      <c r="Q59" s="73">
        <f t="shared" si="4"/>
        <v>0</v>
      </c>
      <c r="R59" s="73">
        <f t="shared" si="5"/>
        <v>0</v>
      </c>
      <c r="S59" s="71">
        <f t="shared" si="6"/>
        <v>-4.0570000000006982E-2</v>
      </c>
      <c r="T59" s="71">
        <f t="shared" si="7"/>
        <v>0</v>
      </c>
      <c r="U59" s="71">
        <f t="shared" si="8"/>
        <v>-274.55525</v>
      </c>
      <c r="V59" s="71">
        <f t="shared" si="9"/>
        <v>-283.23599999999999</v>
      </c>
      <c r="W59" s="71">
        <f t="shared" si="10"/>
        <v>-283.23599999999999</v>
      </c>
    </row>
    <row r="60" spans="1:23" hidden="1">
      <c r="A60" s="63">
        <f t="shared" si="11"/>
        <v>36946</v>
      </c>
      <c r="B60" s="65" t="str">
        <f>INDEX('Master Data'!$A$2:$B$8,MATCH(WEEKDAY('ARG Gas IM'!A60,3),'Master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-274555.25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-283236</v>
      </c>
      <c r="N60" s="73">
        <f>SUM(J$6:J60)</f>
        <v>-283236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-274.55525</v>
      </c>
      <c r="V60" s="71">
        <f t="shared" si="9"/>
        <v>-283.23599999999999</v>
      </c>
      <c r="W60" s="71">
        <f t="shared" si="10"/>
        <v>-283.23599999999999</v>
      </c>
    </row>
    <row r="61" spans="1:23" hidden="1">
      <c r="A61" s="63">
        <f t="shared" si="11"/>
        <v>36947</v>
      </c>
      <c r="B61" s="65" t="str">
        <f>INDEX('Master Data'!$A$2:$B$8,MATCH(WEEKDAY('ARG Gas IM'!A61,3),'Master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-274555.25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-283236</v>
      </c>
      <c r="N61" s="73">
        <f>SUM(J$6:J61)</f>
        <v>-283236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-274.55525</v>
      </c>
      <c r="V61" s="71">
        <f t="shared" si="9"/>
        <v>-283.23599999999999</v>
      </c>
      <c r="W61" s="71">
        <f t="shared" si="10"/>
        <v>-283.23599999999999</v>
      </c>
    </row>
    <row r="62" spans="1:23" hidden="1">
      <c r="A62" s="63">
        <f t="shared" si="11"/>
        <v>36948</v>
      </c>
      <c r="B62" s="65" t="str">
        <f>INDEX('Master Data'!$A$2:$B$8,MATCH(WEEKDAY('ARG Gas IM'!A62,3),'Master Data'!$A$2:$A$8,0),2)</f>
        <v>M</v>
      </c>
      <c r="D62" s="73">
        <f>41732/27.0963</f>
        <v>1540.1364761978573</v>
      </c>
      <c r="E62" s="73">
        <v>0</v>
      </c>
      <c r="F62" s="73">
        <v>0</v>
      </c>
      <c r="G62" s="73">
        <v>-274997.87</v>
      </c>
      <c r="I62" s="73">
        <f t="shared" si="14"/>
        <v>-274997.87</v>
      </c>
      <c r="J62" s="73">
        <f t="shared" si="13"/>
        <v>-442.61999999999534</v>
      </c>
      <c r="K62" s="73">
        <f t="shared" si="1"/>
        <v>0</v>
      </c>
      <c r="L62" s="73">
        <f t="shared" si="2"/>
        <v>0</v>
      </c>
      <c r="M62" s="73">
        <f>SUM(J$6:J62)</f>
        <v>-283678.62</v>
      </c>
      <c r="N62" s="73">
        <f>SUM(J$6:J62)</f>
        <v>-283678.62</v>
      </c>
      <c r="P62" s="73">
        <f t="shared" si="3"/>
        <v>1.5401364761978573E-3</v>
      </c>
      <c r="Q62" s="73">
        <f t="shared" si="4"/>
        <v>0</v>
      </c>
      <c r="R62" s="73">
        <f t="shared" si="5"/>
        <v>0</v>
      </c>
      <c r="S62" s="71">
        <f t="shared" si="6"/>
        <v>-0.44261999999999535</v>
      </c>
      <c r="T62" s="71">
        <f t="shared" si="7"/>
        <v>0</v>
      </c>
      <c r="U62" s="71">
        <f t="shared" si="8"/>
        <v>-274.99786999999998</v>
      </c>
      <c r="V62" s="71">
        <f t="shared" si="9"/>
        <v>-283.67862000000002</v>
      </c>
      <c r="W62" s="71">
        <f t="shared" si="10"/>
        <v>-283.67862000000002</v>
      </c>
    </row>
    <row r="63" spans="1:23" hidden="1">
      <c r="A63" s="63">
        <f t="shared" si="11"/>
        <v>36949</v>
      </c>
      <c r="B63" s="65" t="str">
        <f>INDEX('Master Data'!$A$2:$B$8,MATCH(WEEKDAY('ARG Gas IM'!A63,3),'Master Data'!$A$2:$A$8,0),2)</f>
        <v>T</v>
      </c>
      <c r="D63" s="73">
        <f>-56025/27.0963</f>
        <v>-2067.6254691599961</v>
      </c>
      <c r="E63" s="73">
        <v>0</v>
      </c>
      <c r="F63" s="73">
        <v>0</v>
      </c>
      <c r="G63" s="73">
        <v>-278041.42</v>
      </c>
      <c r="I63" s="73">
        <f t="shared" si="14"/>
        <v>-278041.42</v>
      </c>
      <c r="J63" s="73">
        <f t="shared" si="13"/>
        <v>-3043.5499999999884</v>
      </c>
      <c r="K63" s="73">
        <f t="shared" si="1"/>
        <v>0</v>
      </c>
      <c r="L63" s="73">
        <f t="shared" si="2"/>
        <v>0</v>
      </c>
      <c r="M63" s="73">
        <f>SUM(J$6:J63)</f>
        <v>-286722.17</v>
      </c>
      <c r="N63" s="73">
        <f>SUM(J$6:J63)</f>
        <v>-286722.17</v>
      </c>
      <c r="P63" s="73">
        <f t="shared" si="3"/>
        <v>-2.067625469159996E-3</v>
      </c>
      <c r="Q63" s="73">
        <f t="shared" si="4"/>
        <v>0</v>
      </c>
      <c r="R63" s="73">
        <f t="shared" si="5"/>
        <v>0</v>
      </c>
      <c r="S63" s="71">
        <f t="shared" si="6"/>
        <v>-3.0435499999999882</v>
      </c>
      <c r="T63" s="71">
        <f t="shared" si="7"/>
        <v>0</v>
      </c>
      <c r="U63" s="71">
        <f t="shared" si="8"/>
        <v>-278.04141999999996</v>
      </c>
      <c r="V63" s="71">
        <f t="shared" si="9"/>
        <v>-286.72217000000001</v>
      </c>
      <c r="W63" s="71">
        <f t="shared" si="10"/>
        <v>-286.72217000000001</v>
      </c>
    </row>
    <row r="64" spans="1:23">
      <c r="A64" s="63">
        <f t="shared" si="11"/>
        <v>36950</v>
      </c>
      <c r="B64" s="65" t="str">
        <f>INDEX('Master Data'!$A$2:$B$8,MATCH(WEEKDAY('ARG Gas IM'!A64,3),'Master Data'!$A$2:$A$8,0),2)</f>
        <v>W</v>
      </c>
      <c r="D64" s="73">
        <f>55253/27.0963</f>
        <v>2039.1344943774611</v>
      </c>
      <c r="E64" s="73">
        <v>0</v>
      </c>
      <c r="F64" s="73">
        <v>0</v>
      </c>
      <c r="G64" s="73">
        <f>-337664.44+256232</f>
        <v>-81432.44</v>
      </c>
      <c r="I64" s="73">
        <f t="shared" si="14"/>
        <v>-81432.44</v>
      </c>
      <c r="J64" s="73">
        <f t="shared" si="13"/>
        <v>196608.97999999998</v>
      </c>
      <c r="K64" s="73">
        <f t="shared" si="1"/>
        <v>0</v>
      </c>
      <c r="L64" s="73">
        <f t="shared" si="2"/>
        <v>0</v>
      </c>
      <c r="M64" s="73">
        <f>SUM(J$6:J64)</f>
        <v>-90113.19</v>
      </c>
      <c r="N64" s="73">
        <f>SUM(J$6:J64)</f>
        <v>-90113.19</v>
      </c>
      <c r="P64" s="73">
        <f t="shared" si="3"/>
        <v>2.039134494377461E-3</v>
      </c>
      <c r="Q64" s="73">
        <f t="shared" si="4"/>
        <v>0</v>
      </c>
      <c r="R64" s="73">
        <f t="shared" si="5"/>
        <v>0</v>
      </c>
      <c r="S64" s="71">
        <f t="shared" si="6"/>
        <v>196.60897999999997</v>
      </c>
      <c r="T64" s="71">
        <f t="shared" si="7"/>
        <v>0</v>
      </c>
      <c r="U64" s="71">
        <f t="shared" si="8"/>
        <v>-81.43244</v>
      </c>
      <c r="V64" s="71">
        <f t="shared" si="9"/>
        <v>-90.113190000000003</v>
      </c>
      <c r="W64" s="71">
        <f t="shared" si="10"/>
        <v>-90.113190000000003</v>
      </c>
    </row>
    <row r="65" spans="1:23" hidden="1">
      <c r="A65" s="63">
        <f t="shared" si="11"/>
        <v>36951</v>
      </c>
      <c r="B65" s="65" t="str">
        <f>INDEX('Master Data'!$A$2:$B$8,MATCH(WEEKDAY('ARG Gas IM'!A65,3),'Master Data'!$A$2:$A$8,0),2)</f>
        <v>Th</v>
      </c>
      <c r="D65" s="73">
        <f>-99653/27.0963</f>
        <v>-3677.734598450711</v>
      </c>
      <c r="E65" s="73">
        <v>0</v>
      </c>
      <c r="F65" s="73">
        <v>0</v>
      </c>
      <c r="G65" s="73">
        <v>-306172.73</v>
      </c>
      <c r="I65" s="73">
        <f t="shared" si="14"/>
        <v>-306172.73</v>
      </c>
      <c r="J65" s="73">
        <f t="shared" si="13"/>
        <v>-306172.73</v>
      </c>
      <c r="K65" s="73">
        <f t="shared" si="1"/>
        <v>0</v>
      </c>
      <c r="L65" s="73">
        <f t="shared" si="2"/>
        <v>0</v>
      </c>
      <c r="M65" s="73">
        <f>SUM(J$6:J65)</f>
        <v>-396285.92</v>
      </c>
      <c r="N65" s="73">
        <f>SUM(J$6:J65)</f>
        <v>-396285.92</v>
      </c>
      <c r="P65" s="73">
        <f t="shared" si="3"/>
        <v>-3.6777345984507111E-3</v>
      </c>
      <c r="Q65" s="73">
        <f t="shared" si="4"/>
        <v>0</v>
      </c>
      <c r="R65" s="73">
        <f t="shared" si="5"/>
        <v>0</v>
      </c>
      <c r="S65" s="71">
        <f t="shared" si="6"/>
        <v>-306.17273</v>
      </c>
      <c r="T65" s="71">
        <f t="shared" si="7"/>
        <v>0</v>
      </c>
      <c r="U65" s="71">
        <f t="shared" si="8"/>
        <v>-306.17273</v>
      </c>
      <c r="V65" s="71">
        <f t="shared" si="9"/>
        <v>-396.28591999999998</v>
      </c>
      <c r="W65" s="71">
        <f t="shared" si="10"/>
        <v>-396.28591999999998</v>
      </c>
    </row>
    <row r="66" spans="1:23" hidden="1">
      <c r="A66" s="63">
        <f t="shared" si="11"/>
        <v>36952</v>
      </c>
      <c r="B66" s="65" t="str">
        <f>INDEX('Master Data'!$A$2:$B$8,MATCH(WEEKDAY('ARG Gas IM'!A66,3),'Master Data'!$A$2:$A$8,0),2)</f>
        <v>F</v>
      </c>
      <c r="D66" s="73">
        <f>-199306/27.0963</f>
        <v>-7355.469196901422</v>
      </c>
      <c r="E66" s="73">
        <v>0</v>
      </c>
      <c r="F66" s="73">
        <v>0</v>
      </c>
      <c r="G66" s="73">
        <v>-304122.11</v>
      </c>
      <c r="I66" s="73">
        <f t="shared" si="14"/>
        <v>-304122.11</v>
      </c>
      <c r="J66" s="73">
        <f t="shared" si="13"/>
        <v>2050.6199999999953</v>
      </c>
      <c r="K66" s="73">
        <f t="shared" si="1"/>
        <v>0</v>
      </c>
      <c r="L66" s="73">
        <f t="shared" si="2"/>
        <v>0</v>
      </c>
      <c r="M66" s="73">
        <f>SUM(J$6:J66)</f>
        <v>-394235.3</v>
      </c>
      <c r="N66" s="73">
        <f>SUM(J$6:J66)</f>
        <v>-394235.3</v>
      </c>
      <c r="P66" s="73">
        <f t="shared" si="3"/>
        <v>-7.3554691969014221E-3</v>
      </c>
      <c r="Q66" s="73">
        <f t="shared" si="4"/>
        <v>0</v>
      </c>
      <c r="R66" s="73">
        <f t="shared" si="5"/>
        <v>0</v>
      </c>
      <c r="S66" s="71">
        <f t="shared" si="6"/>
        <v>2.0506199999999954</v>
      </c>
      <c r="T66" s="71">
        <f t="shared" si="7"/>
        <v>0</v>
      </c>
      <c r="U66" s="71">
        <f t="shared" si="8"/>
        <v>-304.12210999999996</v>
      </c>
      <c r="V66" s="71">
        <f t="shared" si="9"/>
        <v>-394.2353</v>
      </c>
      <c r="W66" s="71">
        <f t="shared" si="10"/>
        <v>-394.2353</v>
      </c>
    </row>
    <row r="67" spans="1:23" hidden="1">
      <c r="A67" s="63">
        <f t="shared" si="11"/>
        <v>36953</v>
      </c>
      <c r="B67" s="65" t="str">
        <f>INDEX('Master Data'!$A$2:$B$8,MATCH(WEEKDAY('ARG Gas IM'!A67,3),'Master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-304122.11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-394235.3</v>
      </c>
      <c r="N67" s="73">
        <f>SUM(J$6:J67)</f>
        <v>-394235.3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-304.12210999999996</v>
      </c>
      <c r="V67" s="71">
        <f t="shared" si="9"/>
        <v>-394.2353</v>
      </c>
      <c r="W67" s="71">
        <f t="shared" si="10"/>
        <v>-394.2353</v>
      </c>
    </row>
    <row r="68" spans="1:23" hidden="1">
      <c r="A68" s="63">
        <f t="shared" si="11"/>
        <v>36954</v>
      </c>
      <c r="B68" s="65" t="str">
        <f>INDEX('Master Data'!$A$2:$B$8,MATCH(WEEKDAY('ARG Gas IM'!A68,3),'Master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-304122.11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-394235.3</v>
      </c>
      <c r="N68" s="73">
        <f>SUM(J$6:J68)</f>
        <v>-394235.3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-304.12210999999996</v>
      </c>
      <c r="V68" s="71">
        <f t="shared" si="9"/>
        <v>-394.2353</v>
      </c>
      <c r="W68" s="71">
        <f t="shared" si="10"/>
        <v>-394.2353</v>
      </c>
    </row>
    <row r="69" spans="1:23" hidden="1">
      <c r="A69" s="63">
        <f t="shared" si="11"/>
        <v>36955</v>
      </c>
      <c r="B69" s="65" t="str">
        <f>INDEX('Master Data'!$A$2:$B$8,MATCH(WEEKDAY('ARG Gas IM'!A69,3),'Master Data'!$A$2:$A$8,0),2)</f>
        <v>M</v>
      </c>
      <c r="D69" s="73">
        <f>-98265/27.0963</f>
        <v>-3626.5098924945473</v>
      </c>
      <c r="E69" s="73">
        <v>0</v>
      </c>
      <c r="F69" s="73">
        <v>0</v>
      </c>
      <c r="G69" s="73">
        <v>-293072.25</v>
      </c>
      <c r="I69" s="73">
        <f t="shared" si="14"/>
        <v>-293072.25</v>
      </c>
      <c r="J69" s="73">
        <f t="shared" si="13"/>
        <v>11049.859999999986</v>
      </c>
      <c r="K69" s="73">
        <f t="shared" si="1"/>
        <v>0</v>
      </c>
      <c r="L69" s="73">
        <f t="shared" si="2"/>
        <v>0</v>
      </c>
      <c r="M69" s="73">
        <f>SUM(J$6:J69)</f>
        <v>-383185.44</v>
      </c>
      <c r="N69" s="73">
        <f>SUM(J$6:J69)</f>
        <v>-383185.44</v>
      </c>
      <c r="P69" s="73">
        <f t="shared" si="3"/>
        <v>-3.6265098924945474E-3</v>
      </c>
      <c r="Q69" s="73">
        <f t="shared" si="4"/>
        <v>0</v>
      </c>
      <c r="R69" s="73">
        <f t="shared" si="5"/>
        <v>0</v>
      </c>
      <c r="S69" s="71">
        <f t="shared" si="6"/>
        <v>11.049859999999986</v>
      </c>
      <c r="T69" s="71">
        <f t="shared" si="7"/>
        <v>0</v>
      </c>
      <c r="U69" s="71">
        <f t="shared" si="8"/>
        <v>-293.07225</v>
      </c>
      <c r="V69" s="71">
        <f t="shared" si="9"/>
        <v>-383.18544000000003</v>
      </c>
      <c r="W69" s="71">
        <f t="shared" si="10"/>
        <v>-383.18544000000003</v>
      </c>
    </row>
    <row r="70" spans="1:23" hidden="1">
      <c r="A70" s="63">
        <f t="shared" si="11"/>
        <v>36956</v>
      </c>
      <c r="B70" s="65" t="str">
        <f>INDEX('Master Data'!$A$2:$B$8,MATCH(WEEKDAY('ARG Gas IM'!A70,3),'Master Data'!$A$2:$A$8,0),2)</f>
        <v>T</v>
      </c>
      <c r="D70" s="73">
        <f>-117918/27.0963</f>
        <v>-4351.811870993457</v>
      </c>
      <c r="E70" s="73">
        <v>0</v>
      </c>
      <c r="F70" s="73">
        <v>0</v>
      </c>
      <c r="G70" s="73">
        <v>-270724.21999999997</v>
      </c>
      <c r="I70" s="73">
        <f t="shared" si="14"/>
        <v>-270724.21999999997</v>
      </c>
      <c r="J70" s="73">
        <f t="shared" si="13"/>
        <v>22348.030000000028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-360837.41</v>
      </c>
      <c r="N70" s="73">
        <f>SUM(J$6:J70)</f>
        <v>-360837.41</v>
      </c>
      <c r="P70" s="73">
        <f t="shared" ref="P70:P133" si="17">D70/P$3</f>
        <v>-4.3518118709934567E-3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22.348030000000026</v>
      </c>
      <c r="T70" s="71">
        <f t="shared" ref="T70:T133" si="21">L70/$R$3</f>
        <v>0</v>
      </c>
      <c r="U70" s="71">
        <f t="shared" ref="U70:U133" si="22">I70/$R$3</f>
        <v>-270.72421999999995</v>
      </c>
      <c r="V70" s="71">
        <f t="shared" ref="V70:V133" si="23">M70/$R$3</f>
        <v>-360.83740999999998</v>
      </c>
      <c r="W70" s="71">
        <f t="shared" ref="W70:W133" si="24">N70/$R$3</f>
        <v>-360.83740999999998</v>
      </c>
    </row>
    <row r="71" spans="1:23" hidden="1">
      <c r="A71" s="63">
        <f t="shared" ref="A71:A134" si="25">A70+1</f>
        <v>36957</v>
      </c>
      <c r="B71" s="65" t="str">
        <f>INDEX('Master Data'!$A$2:$B$8,MATCH(WEEKDAY('ARG Gas IM'!A71,3),'Master Data'!$A$2:$A$8,0),2)</f>
        <v>W</v>
      </c>
      <c r="D71" s="73">
        <f>-137571/27.0963</f>
        <v>-5077.1138494923662</v>
      </c>
      <c r="E71" s="73">
        <v>0</v>
      </c>
      <c r="F71" s="73">
        <v>0</v>
      </c>
      <c r="G71" s="73">
        <v>-269946.59999999998</v>
      </c>
      <c r="I71" s="73">
        <f t="shared" si="14"/>
        <v>-269946.59999999998</v>
      </c>
      <c r="J71" s="73">
        <f t="shared" ref="J71:J134" si="26">IF(MONTH($A71)=MONTH($A70),SUM(I71-I70),I71)</f>
        <v>777.61999999999534</v>
      </c>
      <c r="K71" s="73">
        <f t="shared" si="15"/>
        <v>0</v>
      </c>
      <c r="L71" s="73">
        <f t="shared" si="16"/>
        <v>0</v>
      </c>
      <c r="M71" s="73">
        <f>SUM(J$6:J71)</f>
        <v>-360059.79</v>
      </c>
      <c r="N71" s="73">
        <f>SUM(J$6:J71)</f>
        <v>-360059.79</v>
      </c>
      <c r="P71" s="73">
        <f t="shared" si="17"/>
        <v>-5.0771138494923665E-3</v>
      </c>
      <c r="Q71" s="73">
        <f t="shared" si="18"/>
        <v>0</v>
      </c>
      <c r="R71" s="73">
        <f t="shared" si="19"/>
        <v>0</v>
      </c>
      <c r="S71" s="71">
        <f t="shared" si="20"/>
        <v>0.77761999999999531</v>
      </c>
      <c r="T71" s="71">
        <f t="shared" si="21"/>
        <v>0</v>
      </c>
      <c r="U71" s="71">
        <f t="shared" si="22"/>
        <v>-269.94659999999999</v>
      </c>
      <c r="V71" s="71">
        <f t="shared" si="23"/>
        <v>-360.05978999999996</v>
      </c>
      <c r="W71" s="71">
        <f t="shared" si="24"/>
        <v>-360.05978999999996</v>
      </c>
    </row>
    <row r="72" spans="1:23" hidden="1">
      <c r="A72" s="63">
        <f t="shared" si="25"/>
        <v>36958</v>
      </c>
      <c r="B72" s="65" t="str">
        <f>INDEX('Master Data'!$A$2:$B$8,MATCH(WEEKDAY('ARG Gas IM'!A72,3),'Master Data'!$A$2:$A$8,0),2)</f>
        <v>Th</v>
      </c>
      <c r="D72" s="73">
        <f>-30370/27.0963</f>
        <v>-1120.8172333492028</v>
      </c>
      <c r="E72" s="73">
        <v>0</v>
      </c>
      <c r="F72" s="73">
        <v>0</v>
      </c>
      <c r="G72" s="73">
        <v>-265756.86</v>
      </c>
      <c r="I72" s="73">
        <f t="shared" si="14"/>
        <v>-265756.86</v>
      </c>
      <c r="J72" s="73">
        <f t="shared" si="26"/>
        <v>4189.7399999999907</v>
      </c>
      <c r="K72" s="73">
        <f t="shared" si="15"/>
        <v>0</v>
      </c>
      <c r="L72" s="73">
        <f t="shared" si="16"/>
        <v>0</v>
      </c>
      <c r="M72" s="73">
        <f>SUM(J$6:J72)</f>
        <v>-355870.05</v>
      </c>
      <c r="N72" s="73">
        <f>SUM(J$6:J72)</f>
        <v>-355870.05</v>
      </c>
      <c r="P72" s="73">
        <f t="shared" si="17"/>
        <v>-1.1208172333492027E-3</v>
      </c>
      <c r="Q72" s="73">
        <f t="shared" si="18"/>
        <v>0</v>
      </c>
      <c r="R72" s="73">
        <f t="shared" si="19"/>
        <v>0</v>
      </c>
      <c r="S72" s="71">
        <f t="shared" si="20"/>
        <v>4.1897399999999907</v>
      </c>
      <c r="T72" s="71">
        <f t="shared" si="21"/>
        <v>0</v>
      </c>
      <c r="U72" s="71">
        <f t="shared" si="22"/>
        <v>-265.75685999999996</v>
      </c>
      <c r="V72" s="71">
        <f t="shared" si="23"/>
        <v>-355.87004999999999</v>
      </c>
      <c r="W72" s="71">
        <f t="shared" si="24"/>
        <v>-355.87004999999999</v>
      </c>
    </row>
    <row r="73" spans="1:23" hidden="1">
      <c r="A73" s="63">
        <f t="shared" si="25"/>
        <v>36959</v>
      </c>
      <c r="B73" s="65" t="str">
        <f>INDEX('Master Data'!$A$2:$B$8,MATCH(WEEKDAY('ARG Gas IM'!A73,3),'Master Data'!$A$2:$A$8,0),2)</f>
        <v>F</v>
      </c>
      <c r="D73" s="73">
        <f>-44171/27.0963</f>
        <v>-1630.1487656986378</v>
      </c>
      <c r="E73" s="73">
        <v>0</v>
      </c>
      <c r="F73" s="73">
        <v>0</v>
      </c>
      <c r="G73" s="73">
        <v>-950538.06</v>
      </c>
      <c r="I73" s="73">
        <f t="shared" si="14"/>
        <v>-950538.06</v>
      </c>
      <c r="J73" s="73">
        <f t="shared" si="26"/>
        <v>-684781.20000000007</v>
      </c>
      <c r="K73" s="73">
        <f t="shared" si="15"/>
        <v>0</v>
      </c>
      <c r="L73" s="73">
        <f t="shared" si="16"/>
        <v>0</v>
      </c>
      <c r="M73" s="73">
        <f>SUM(J$6:J73)</f>
        <v>-1040651.25</v>
      </c>
      <c r="N73" s="73">
        <f>SUM(J$6:J73)</f>
        <v>-1040651.25</v>
      </c>
      <c r="P73" s="73">
        <f t="shared" si="17"/>
        <v>-1.6301487656986378E-3</v>
      </c>
      <c r="Q73" s="73">
        <f t="shared" si="18"/>
        <v>0</v>
      </c>
      <c r="R73" s="73">
        <f t="shared" si="19"/>
        <v>0</v>
      </c>
      <c r="S73" s="71">
        <f t="shared" si="20"/>
        <v>-684.78120000000013</v>
      </c>
      <c r="T73" s="71">
        <f t="shared" si="21"/>
        <v>0</v>
      </c>
      <c r="U73" s="71">
        <f t="shared" si="22"/>
        <v>-950.53806000000009</v>
      </c>
      <c r="V73" s="71">
        <f t="shared" si="23"/>
        <v>-1040.6512499999999</v>
      </c>
      <c r="W73" s="71">
        <f t="shared" si="24"/>
        <v>-1040.6512499999999</v>
      </c>
    </row>
    <row r="74" spans="1:23" hidden="1">
      <c r="A74" s="63">
        <f t="shared" si="25"/>
        <v>36960</v>
      </c>
      <c r="B74" s="65" t="str">
        <f>INDEX('Master Data'!$A$2:$B$8,MATCH(WEEKDAY('ARG Gas IM'!A74,3),'Master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-950538.06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-1040651.25</v>
      </c>
      <c r="N74" s="73">
        <f>SUM(J$6:J74)</f>
        <v>-1040651.25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-950.53806000000009</v>
      </c>
      <c r="V74" s="71">
        <f t="shared" si="23"/>
        <v>-1040.6512499999999</v>
      </c>
      <c r="W74" s="71">
        <f t="shared" si="24"/>
        <v>-1040.6512499999999</v>
      </c>
    </row>
    <row r="75" spans="1:23" hidden="1">
      <c r="A75" s="63">
        <f t="shared" si="25"/>
        <v>36961</v>
      </c>
      <c r="B75" s="65" t="str">
        <f>INDEX('Master Data'!$A$2:$B$8,MATCH(WEEKDAY('ARG Gas IM'!A75,3),'Master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-950538.06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-1040651.25</v>
      </c>
      <c r="N75" s="73">
        <f>SUM(J$6:J75)</f>
        <v>-1040651.25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-950.53806000000009</v>
      </c>
      <c r="V75" s="71">
        <f t="shared" si="23"/>
        <v>-1040.6512499999999</v>
      </c>
      <c r="W75" s="71">
        <f t="shared" si="24"/>
        <v>-1040.6512499999999</v>
      </c>
    </row>
    <row r="76" spans="1:23" hidden="1">
      <c r="A76" s="63">
        <f t="shared" si="25"/>
        <v>36962</v>
      </c>
      <c r="B76" s="65" t="str">
        <f>INDEX('Master Data'!$A$2:$B$8,MATCH(WEEKDAY('ARG Gas IM'!A76,3),'Master Data'!$A$2:$A$8,0),2)</f>
        <v>M</v>
      </c>
      <c r="D76" s="73">
        <f>-67252/27.0963</f>
        <v>-2481.9624819624819</v>
      </c>
      <c r="E76" s="73">
        <v>0</v>
      </c>
      <c r="F76" s="73">
        <v>0</v>
      </c>
      <c r="G76" s="73">
        <v>-944393.78</v>
      </c>
      <c r="I76" s="73">
        <f t="shared" si="14"/>
        <v>-944393.78</v>
      </c>
      <c r="J76" s="73">
        <f t="shared" si="26"/>
        <v>6144.2800000000279</v>
      </c>
      <c r="K76" s="73">
        <f t="shared" si="15"/>
        <v>0</v>
      </c>
      <c r="L76" s="73">
        <f t="shared" si="16"/>
        <v>0</v>
      </c>
      <c r="M76" s="73">
        <f>SUM(J$6:J76)</f>
        <v>-1034506.97</v>
      </c>
      <c r="N76" s="73">
        <f>SUM(J$6:J76)</f>
        <v>-1034506.97</v>
      </c>
      <c r="P76" s="73">
        <f t="shared" si="17"/>
        <v>-2.481962481962482E-3</v>
      </c>
      <c r="Q76" s="73">
        <f t="shared" si="18"/>
        <v>0</v>
      </c>
      <c r="R76" s="73">
        <f t="shared" si="19"/>
        <v>0</v>
      </c>
      <c r="S76" s="71">
        <f t="shared" si="20"/>
        <v>6.1442800000000277</v>
      </c>
      <c r="T76" s="71">
        <f t="shared" si="21"/>
        <v>0</v>
      </c>
      <c r="U76" s="71">
        <f t="shared" si="22"/>
        <v>-944.39377999999999</v>
      </c>
      <c r="V76" s="71">
        <f t="shared" si="23"/>
        <v>-1034.5069699999999</v>
      </c>
      <c r="W76" s="71">
        <f t="shared" si="24"/>
        <v>-1034.5069699999999</v>
      </c>
    </row>
    <row r="77" spans="1:23" hidden="1">
      <c r="A77" s="63">
        <f t="shared" si="25"/>
        <v>36963</v>
      </c>
      <c r="B77" s="65" t="str">
        <f>INDEX('Master Data'!$A$2:$B$8,MATCH(WEEKDAY('ARG Gas IM'!A77,3),'Master Data'!$A$2:$A$8,0),2)</f>
        <v>T</v>
      </c>
      <c r="D77" s="73">
        <f>692/27.0963</f>
        <v>25.538542162583084</v>
      </c>
      <c r="E77" s="73">
        <v>0</v>
      </c>
      <c r="F77" s="73">
        <v>0</v>
      </c>
      <c r="G77" s="73">
        <v>-966899.82</v>
      </c>
      <c r="I77" s="73">
        <f t="shared" si="14"/>
        <v>-966899.82</v>
      </c>
      <c r="J77" s="73">
        <f t="shared" si="26"/>
        <v>-22506.039999999921</v>
      </c>
      <c r="K77" s="73">
        <f t="shared" si="15"/>
        <v>0</v>
      </c>
      <c r="L77" s="73">
        <f t="shared" si="16"/>
        <v>0</v>
      </c>
      <c r="M77" s="73">
        <f>SUM(J$6:J77)</f>
        <v>-1057013.0099999998</v>
      </c>
      <c r="N77" s="73">
        <f>SUM(J$6:J77)</f>
        <v>-1057013.0099999998</v>
      </c>
      <c r="P77" s="73">
        <f t="shared" si="17"/>
        <v>2.5538542162583083E-5</v>
      </c>
      <c r="Q77" s="73">
        <f t="shared" si="18"/>
        <v>0</v>
      </c>
      <c r="R77" s="73">
        <f t="shared" si="19"/>
        <v>0</v>
      </c>
      <c r="S77" s="71">
        <f t="shared" si="20"/>
        <v>-22.506039999999921</v>
      </c>
      <c r="T77" s="71">
        <f t="shared" si="21"/>
        <v>0</v>
      </c>
      <c r="U77" s="71">
        <f t="shared" si="22"/>
        <v>-966.89981999999998</v>
      </c>
      <c r="V77" s="71">
        <f t="shared" si="23"/>
        <v>-1057.0130099999997</v>
      </c>
      <c r="W77" s="71">
        <f t="shared" si="24"/>
        <v>-1057.0130099999997</v>
      </c>
    </row>
    <row r="78" spans="1:23" hidden="1">
      <c r="A78" s="63">
        <f t="shared" si="25"/>
        <v>36964</v>
      </c>
      <c r="B78" s="65" t="str">
        <f>INDEX('Master Data'!$A$2:$B$8,MATCH(WEEKDAY('ARG Gas IM'!A78,3),'Master Data'!$A$2:$A$8,0),2)</f>
        <v>W</v>
      </c>
      <c r="D78" s="73">
        <f>-1192/27.0963</f>
        <v>-43.991246037281847</v>
      </c>
      <c r="E78" s="73">
        <v>0</v>
      </c>
      <c r="F78" s="73">
        <v>0</v>
      </c>
      <c r="G78" s="73">
        <v>-966774.98</v>
      </c>
      <c r="I78" s="73">
        <f t="shared" si="14"/>
        <v>-966774.98</v>
      </c>
      <c r="J78" s="73">
        <f t="shared" si="26"/>
        <v>124.8399999999674</v>
      </c>
      <c r="K78" s="73">
        <f t="shared" si="15"/>
        <v>0</v>
      </c>
      <c r="L78" s="73">
        <f t="shared" si="16"/>
        <v>0</v>
      </c>
      <c r="M78" s="73">
        <f>SUM(J$6:J78)</f>
        <v>-1056888.17</v>
      </c>
      <c r="N78" s="73">
        <f>SUM(J$6:J78)</f>
        <v>-1056888.17</v>
      </c>
      <c r="P78" s="73">
        <f t="shared" si="17"/>
        <v>-4.3991246037281849E-5</v>
      </c>
      <c r="Q78" s="73">
        <f t="shared" si="18"/>
        <v>0</v>
      </c>
      <c r="R78" s="73">
        <f t="shared" si="19"/>
        <v>0</v>
      </c>
      <c r="S78" s="71">
        <f t="shared" si="20"/>
        <v>0.12483999999996741</v>
      </c>
      <c r="T78" s="71">
        <f t="shared" si="21"/>
        <v>0</v>
      </c>
      <c r="U78" s="71">
        <f t="shared" si="22"/>
        <v>-966.77498000000003</v>
      </c>
      <c r="V78" s="71">
        <f t="shared" si="23"/>
        <v>-1056.8881699999999</v>
      </c>
      <c r="W78" s="71">
        <f t="shared" si="24"/>
        <v>-1056.8881699999999</v>
      </c>
    </row>
    <row r="79" spans="1:23" hidden="1">
      <c r="A79" s="63">
        <f t="shared" si="25"/>
        <v>36965</v>
      </c>
      <c r="B79" s="65" t="str">
        <f>INDEX('Master Data'!$A$2:$B$8,MATCH(WEEKDAY('ARG Gas IM'!A79,3),'Master Data'!$A$2:$A$8,0),2)</f>
        <v>Th</v>
      </c>
      <c r="D79" s="73">
        <f>-1692/27.0963</f>
        <v>-62.443949911980603</v>
      </c>
      <c r="E79" s="73">
        <v>0</v>
      </c>
      <c r="F79" s="73">
        <v>0</v>
      </c>
      <c r="G79" s="73">
        <v>-966652.18</v>
      </c>
      <c r="I79" s="73">
        <f t="shared" si="14"/>
        <v>-966652.18</v>
      </c>
      <c r="J79" s="73">
        <f t="shared" si="26"/>
        <v>122.79999999993015</v>
      </c>
      <c r="K79" s="73">
        <f t="shared" si="15"/>
        <v>0</v>
      </c>
      <c r="L79" s="73">
        <f t="shared" si="16"/>
        <v>0</v>
      </c>
      <c r="M79" s="73">
        <f>SUM(J$6:J79)</f>
        <v>-1056765.3700000001</v>
      </c>
      <c r="N79" s="73">
        <f>SUM(J$6:J79)</f>
        <v>-1056765.3700000001</v>
      </c>
      <c r="P79" s="73">
        <f t="shared" si="17"/>
        <v>-6.2443949911980602E-5</v>
      </c>
      <c r="Q79" s="73">
        <f t="shared" si="18"/>
        <v>0</v>
      </c>
      <c r="R79" s="73">
        <f t="shared" si="19"/>
        <v>0</v>
      </c>
      <c r="S79" s="71">
        <f t="shared" si="20"/>
        <v>0.12279999999993015</v>
      </c>
      <c r="T79" s="71">
        <f t="shared" si="21"/>
        <v>0</v>
      </c>
      <c r="U79" s="71">
        <f t="shared" si="22"/>
        <v>-966.65218000000004</v>
      </c>
      <c r="V79" s="71">
        <f t="shared" si="23"/>
        <v>-1056.7653700000001</v>
      </c>
      <c r="W79" s="71">
        <f t="shared" si="24"/>
        <v>-1056.7653700000001</v>
      </c>
    </row>
    <row r="80" spans="1:23" hidden="1">
      <c r="A80" s="63">
        <f t="shared" si="25"/>
        <v>36966</v>
      </c>
      <c r="B80" s="65" t="str">
        <f>INDEX('Master Data'!$A$2:$B$8,MATCH(WEEKDAY('ARG Gas IM'!A80,3),'Master Data'!$A$2:$A$8,0),2)</f>
        <v>F</v>
      </c>
      <c r="D80" s="73">
        <f>-1692/27.0963</f>
        <v>-62.443949911980603</v>
      </c>
      <c r="E80" s="73">
        <v>0</v>
      </c>
      <c r="F80" s="73">
        <v>0</v>
      </c>
      <c r="G80" s="73">
        <v>-966704.32</v>
      </c>
      <c r="I80" s="73">
        <f t="shared" si="14"/>
        <v>-966704.32</v>
      </c>
      <c r="J80" s="73">
        <f t="shared" si="26"/>
        <v>-52.139999999897555</v>
      </c>
      <c r="K80" s="73">
        <f t="shared" si="15"/>
        <v>0</v>
      </c>
      <c r="L80" s="73">
        <f t="shared" si="16"/>
        <v>0</v>
      </c>
      <c r="M80" s="73">
        <f>SUM(J$6:J80)</f>
        <v>-1056817.51</v>
      </c>
      <c r="N80" s="73">
        <f>SUM(J$6:J80)</f>
        <v>-1056817.51</v>
      </c>
      <c r="P80" s="73">
        <f t="shared" si="17"/>
        <v>-6.2443949911980602E-5</v>
      </c>
      <c r="Q80" s="73">
        <f t="shared" si="18"/>
        <v>0</v>
      </c>
      <c r="R80" s="73">
        <f t="shared" si="19"/>
        <v>0</v>
      </c>
      <c r="S80" s="71">
        <f t="shared" si="20"/>
        <v>-5.2139999999897553E-2</v>
      </c>
      <c r="T80" s="71">
        <f t="shared" si="21"/>
        <v>0</v>
      </c>
      <c r="U80" s="71">
        <f t="shared" si="22"/>
        <v>-966.70431999999994</v>
      </c>
      <c r="V80" s="71">
        <f t="shared" si="23"/>
        <v>-1056.8175100000001</v>
      </c>
      <c r="W80" s="71">
        <f t="shared" si="24"/>
        <v>-1056.8175100000001</v>
      </c>
    </row>
    <row r="81" spans="1:23" hidden="1">
      <c r="A81" s="63">
        <f t="shared" si="25"/>
        <v>36967</v>
      </c>
      <c r="B81" s="65" t="str">
        <f>INDEX('Master Data'!$A$2:$B$8,MATCH(WEEKDAY('ARG Gas IM'!A81,3),'Master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-966704.32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-1056817.51</v>
      </c>
      <c r="N81" s="73">
        <f>SUM(J$6:J81)</f>
        <v>-1056817.51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-966.70431999999994</v>
      </c>
      <c r="V81" s="71">
        <f t="shared" si="23"/>
        <v>-1056.8175100000001</v>
      </c>
      <c r="W81" s="71">
        <f t="shared" si="24"/>
        <v>-1056.8175100000001</v>
      </c>
    </row>
    <row r="82" spans="1:23" hidden="1">
      <c r="A82" s="63">
        <f t="shared" si="25"/>
        <v>36968</v>
      </c>
      <c r="B82" s="65" t="str">
        <f>INDEX('Master Data'!$A$2:$B$8,MATCH(WEEKDAY('ARG Gas IM'!A82,3),'Master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-966704.32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-1056817.51</v>
      </c>
      <c r="N82" s="73">
        <f>SUM(J$6:J82)</f>
        <v>-1056817.51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-966.70431999999994</v>
      </c>
      <c r="V82" s="71">
        <f t="shared" si="23"/>
        <v>-1056.8175100000001</v>
      </c>
      <c r="W82" s="71">
        <f t="shared" si="24"/>
        <v>-1056.8175100000001</v>
      </c>
    </row>
    <row r="83" spans="1:23" hidden="1">
      <c r="A83" s="63">
        <f t="shared" si="25"/>
        <v>36969</v>
      </c>
      <c r="B83" s="65" t="str">
        <f>INDEX('Master Data'!$A$2:$B$8,MATCH(WEEKDAY('ARG Gas IM'!A83,3),'Master Data'!$A$2:$A$8,0),2)</f>
        <v>M</v>
      </c>
      <c r="D83" s="73">
        <f>-2307/27.0963</f>
        <v>-85.140775677860077</v>
      </c>
      <c r="E83" s="73">
        <v>0</v>
      </c>
      <c r="F83" s="73">
        <v>0</v>
      </c>
      <c r="G83" s="73">
        <v>-978127.05</v>
      </c>
      <c r="I83" s="73">
        <f t="shared" si="14"/>
        <v>-978127.05</v>
      </c>
      <c r="J83" s="73">
        <f t="shared" si="26"/>
        <v>-11422.730000000098</v>
      </c>
      <c r="K83" s="73">
        <f t="shared" si="15"/>
        <v>0</v>
      </c>
      <c r="L83" s="73">
        <f t="shared" si="16"/>
        <v>0</v>
      </c>
      <c r="M83" s="73">
        <f>SUM(J$6:J83)</f>
        <v>-1068240.2400000002</v>
      </c>
      <c r="N83" s="73">
        <f>SUM(J$6:J83)</f>
        <v>-1068240.2400000002</v>
      </c>
      <c r="P83" s="73">
        <f t="shared" si="17"/>
        <v>-8.5140775677860079E-5</v>
      </c>
      <c r="Q83" s="73">
        <f t="shared" si="18"/>
        <v>0</v>
      </c>
      <c r="R83" s="73">
        <f t="shared" si="19"/>
        <v>0</v>
      </c>
      <c r="S83" s="71">
        <f t="shared" si="20"/>
        <v>-11.422730000000097</v>
      </c>
      <c r="T83" s="71">
        <f t="shared" si="21"/>
        <v>0</v>
      </c>
      <c r="U83" s="71">
        <f t="shared" si="22"/>
        <v>-978.12705000000005</v>
      </c>
      <c r="V83" s="71">
        <f t="shared" si="23"/>
        <v>-1068.2402400000003</v>
      </c>
      <c r="W83" s="71">
        <f t="shared" si="24"/>
        <v>-1068.2402400000003</v>
      </c>
    </row>
    <row r="84" spans="1:23" hidden="1">
      <c r="A84" s="63">
        <f t="shared" si="25"/>
        <v>36970</v>
      </c>
      <c r="B84" s="65" t="str">
        <f>INDEX('Master Data'!$A$2:$B$8,MATCH(WEEKDAY('ARG Gas IM'!A84,3),'Master Data'!$A$2:$A$8,0),2)</f>
        <v>T</v>
      </c>
      <c r="D84" s="73">
        <f>1158/27.0963</f>
        <v>42.73646217380233</v>
      </c>
      <c r="E84" s="73">
        <v>0</v>
      </c>
      <c r="F84" s="73">
        <v>0</v>
      </c>
      <c r="G84" s="73">
        <v>-968151.14</v>
      </c>
      <c r="I84" s="73">
        <f t="shared" si="14"/>
        <v>-968151.14</v>
      </c>
      <c r="J84" s="73">
        <f t="shared" si="26"/>
        <v>9975.9100000000326</v>
      </c>
      <c r="K84" s="73">
        <f t="shared" si="15"/>
        <v>0</v>
      </c>
      <c r="L84" s="73">
        <f t="shared" si="16"/>
        <v>0</v>
      </c>
      <c r="M84" s="73">
        <f>SUM(J$6:J84)</f>
        <v>-1058264.33</v>
      </c>
      <c r="N84" s="73">
        <f>SUM(J$6:J84)</f>
        <v>-1058264.33</v>
      </c>
      <c r="P84" s="73">
        <f t="shared" si="17"/>
        <v>4.2736462173802327E-5</v>
      </c>
      <c r="Q84" s="73">
        <f t="shared" si="18"/>
        <v>0</v>
      </c>
      <c r="R84" s="73">
        <f t="shared" si="19"/>
        <v>0</v>
      </c>
      <c r="S84" s="71">
        <f t="shared" si="20"/>
        <v>9.9759100000000327</v>
      </c>
      <c r="T84" s="71">
        <f t="shared" si="21"/>
        <v>0</v>
      </c>
      <c r="U84" s="71">
        <f t="shared" si="22"/>
        <v>-968.15114000000005</v>
      </c>
      <c r="V84" s="71">
        <f t="shared" si="23"/>
        <v>-1058.26433</v>
      </c>
      <c r="W84" s="71">
        <f t="shared" si="24"/>
        <v>-1058.26433</v>
      </c>
    </row>
    <row r="85" spans="1:23" hidden="1">
      <c r="A85" s="63">
        <f t="shared" si="25"/>
        <v>36971</v>
      </c>
      <c r="B85" s="65" t="str">
        <f>INDEX('Master Data'!$A$2:$B$8,MATCH(WEEKDAY('ARG Gas IM'!A85,3),'Master Data'!$A$2:$A$8,0),2)</f>
        <v>W</v>
      </c>
      <c r="D85" s="73">
        <f>1382/27.0963</f>
        <v>51.003273509667373</v>
      </c>
      <c r="E85" s="73">
        <v>0</v>
      </c>
      <c r="F85" s="73">
        <v>0</v>
      </c>
      <c r="G85" s="73">
        <v>-968018.32</v>
      </c>
      <c r="I85" s="73">
        <f t="shared" si="14"/>
        <v>-968018.32</v>
      </c>
      <c r="J85" s="73">
        <f t="shared" si="26"/>
        <v>132.82000000006519</v>
      </c>
      <c r="K85" s="73">
        <f t="shared" si="15"/>
        <v>0</v>
      </c>
      <c r="L85" s="73">
        <f t="shared" si="16"/>
        <v>0</v>
      </c>
      <c r="M85" s="73">
        <f>SUM(J$6:J85)</f>
        <v>-1058131.51</v>
      </c>
      <c r="N85" s="73">
        <f>SUM(J$6:J85)</f>
        <v>-1058131.51</v>
      </c>
      <c r="P85" s="73">
        <f t="shared" si="17"/>
        <v>5.1003273509667374E-5</v>
      </c>
      <c r="Q85" s="73">
        <f t="shared" si="18"/>
        <v>0</v>
      </c>
      <c r="R85" s="73">
        <f t="shared" si="19"/>
        <v>0</v>
      </c>
      <c r="S85" s="71">
        <f t="shared" si="20"/>
        <v>0.13282000000006519</v>
      </c>
      <c r="T85" s="71">
        <f t="shared" si="21"/>
        <v>0</v>
      </c>
      <c r="U85" s="71">
        <f t="shared" si="22"/>
        <v>-968.0183199999999</v>
      </c>
      <c r="V85" s="71">
        <f t="shared" si="23"/>
        <v>-1058.1315099999999</v>
      </c>
      <c r="W85" s="71">
        <f t="shared" si="24"/>
        <v>-1058.1315099999999</v>
      </c>
    </row>
    <row r="86" spans="1:23" hidden="1">
      <c r="A86" s="63">
        <f t="shared" si="25"/>
        <v>36972</v>
      </c>
      <c r="B86" s="65" t="str">
        <f>INDEX('Master Data'!$A$2:$B$8,MATCH(WEEKDAY('ARG Gas IM'!A86,3),'Master Data'!$A$2:$A$8,0),2)</f>
        <v>Th</v>
      </c>
      <c r="D86" s="73">
        <f>1606/27.0963</f>
        <v>59.270084845532416</v>
      </c>
      <c r="E86" s="73">
        <v>0</v>
      </c>
      <c r="F86" s="73">
        <v>0</v>
      </c>
      <c r="G86" s="73">
        <v>-1679055.49</v>
      </c>
      <c r="I86" s="73">
        <f t="shared" si="14"/>
        <v>-1679055.49</v>
      </c>
      <c r="J86" s="73">
        <f t="shared" si="26"/>
        <v>-711037.17</v>
      </c>
      <c r="K86" s="73">
        <f t="shared" si="15"/>
        <v>0</v>
      </c>
      <c r="L86" s="73">
        <f t="shared" si="16"/>
        <v>0</v>
      </c>
      <c r="M86" s="73">
        <f>SUM(J$6:J86)</f>
        <v>-1769168.6800000002</v>
      </c>
      <c r="N86" s="73">
        <f>SUM(J$6:J86)</f>
        <v>-1769168.6800000002</v>
      </c>
      <c r="P86" s="73">
        <f t="shared" si="17"/>
        <v>5.9270084845532415E-5</v>
      </c>
      <c r="Q86" s="73">
        <f t="shared" si="18"/>
        <v>0</v>
      </c>
      <c r="R86" s="73">
        <f t="shared" si="19"/>
        <v>0</v>
      </c>
      <c r="S86" s="71">
        <f t="shared" si="20"/>
        <v>-711.03717000000006</v>
      </c>
      <c r="T86" s="71">
        <f t="shared" si="21"/>
        <v>0</v>
      </c>
      <c r="U86" s="71">
        <f t="shared" si="22"/>
        <v>-1679.05549</v>
      </c>
      <c r="V86" s="71">
        <f t="shared" si="23"/>
        <v>-1769.1686800000002</v>
      </c>
      <c r="W86" s="71">
        <f t="shared" si="24"/>
        <v>-1769.1686800000002</v>
      </c>
    </row>
    <row r="87" spans="1:23" hidden="1">
      <c r="A87" s="63">
        <f t="shared" si="25"/>
        <v>36973</v>
      </c>
      <c r="B87" s="65" t="str">
        <f>INDEX('Master Data'!$A$2:$B$8,MATCH(WEEKDAY('ARG Gas IM'!A87,3),'Master Data'!$A$2:$A$8,0),2)</f>
        <v>F</v>
      </c>
      <c r="D87" s="73">
        <f>1830/27.0963</f>
        <v>67.536896181397466</v>
      </c>
      <c r="E87" s="73">
        <v>0</v>
      </c>
      <c r="F87" s="73">
        <v>0</v>
      </c>
      <c r="G87" s="73">
        <v>-1678924.66</v>
      </c>
      <c r="I87" s="73">
        <f t="shared" si="14"/>
        <v>-1678924.66</v>
      </c>
      <c r="J87" s="73">
        <f t="shared" si="26"/>
        <v>130.83000000007451</v>
      </c>
      <c r="K87" s="73">
        <f t="shared" si="15"/>
        <v>0</v>
      </c>
      <c r="L87" s="73">
        <f t="shared" si="16"/>
        <v>0</v>
      </c>
      <c r="M87" s="73">
        <f>SUM(J$6:J87)</f>
        <v>-1769037.85</v>
      </c>
      <c r="N87" s="73">
        <f>SUM(J$6:J87)</f>
        <v>-1769037.85</v>
      </c>
      <c r="P87" s="73">
        <f t="shared" si="17"/>
        <v>6.7536896181397469E-5</v>
      </c>
      <c r="Q87" s="73">
        <f t="shared" si="18"/>
        <v>0</v>
      </c>
      <c r="R87" s="73">
        <f t="shared" si="19"/>
        <v>0</v>
      </c>
      <c r="S87" s="71">
        <f t="shared" si="20"/>
        <v>0.1308300000000745</v>
      </c>
      <c r="T87" s="71">
        <f t="shared" si="21"/>
        <v>0</v>
      </c>
      <c r="U87" s="71">
        <f t="shared" si="22"/>
        <v>-1678.9246599999999</v>
      </c>
      <c r="V87" s="71">
        <f t="shared" si="23"/>
        <v>-1769.0378500000002</v>
      </c>
      <c r="W87" s="71">
        <f t="shared" si="24"/>
        <v>-1769.0378500000002</v>
      </c>
    </row>
    <row r="88" spans="1:23" hidden="1">
      <c r="A88" s="63">
        <f t="shared" si="25"/>
        <v>36974</v>
      </c>
      <c r="B88" s="65" t="str">
        <f>INDEX('Master Data'!$A$2:$B$8,MATCH(WEEKDAY('ARG Gas IM'!A88,3),'Master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-1678924.66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-1769037.85</v>
      </c>
      <c r="N88" s="73">
        <f>SUM(J$6:J88)</f>
        <v>-1769037.85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-1678.9246599999999</v>
      </c>
      <c r="V88" s="71">
        <f t="shared" si="23"/>
        <v>-1769.0378500000002</v>
      </c>
      <c r="W88" s="71">
        <f t="shared" si="24"/>
        <v>-1769.0378500000002</v>
      </c>
    </row>
    <row r="89" spans="1:23" hidden="1">
      <c r="A89" s="63">
        <f t="shared" si="25"/>
        <v>36975</v>
      </c>
      <c r="B89" s="65" t="str">
        <f>INDEX('Master Data'!$A$2:$B$8,MATCH(WEEKDAY('ARG Gas IM'!A89,3),'Master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-1678924.66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-1769037.85</v>
      </c>
      <c r="N89" s="73">
        <f>SUM(J$6:J89)</f>
        <v>-1769037.85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-1678.9246599999999</v>
      </c>
      <c r="V89" s="71">
        <f t="shared" si="23"/>
        <v>-1769.0378500000002</v>
      </c>
      <c r="W89" s="71">
        <f t="shared" si="24"/>
        <v>-1769.0378500000002</v>
      </c>
    </row>
    <row r="90" spans="1:23" hidden="1">
      <c r="A90" s="63">
        <f t="shared" si="25"/>
        <v>36976</v>
      </c>
      <c r="B90" s="65" t="str">
        <f>INDEX('Master Data'!$A$2:$B$8,MATCH(WEEKDAY('ARG Gas IM'!A90,3),'Master Data'!$A$2:$A$8,0),2)</f>
        <v>M</v>
      </c>
      <c r="D90" s="73">
        <f>2186/27.0963</f>
        <v>80.675221340182972</v>
      </c>
      <c r="E90" s="73">
        <v>0</v>
      </c>
      <c r="F90" s="73">
        <v>0</v>
      </c>
      <c r="G90" s="73">
        <v>-1678795.98</v>
      </c>
      <c r="I90" s="73">
        <f t="shared" si="14"/>
        <v>-1678795.98</v>
      </c>
      <c r="J90" s="73">
        <f t="shared" si="26"/>
        <v>128.67999999993481</v>
      </c>
      <c r="K90" s="73">
        <f t="shared" si="15"/>
        <v>0</v>
      </c>
      <c r="L90" s="73">
        <f t="shared" si="16"/>
        <v>0</v>
      </c>
      <c r="M90" s="73">
        <f>SUM(J$6:J90)</f>
        <v>-1768909.1700000002</v>
      </c>
      <c r="N90" s="73">
        <f>SUM(J$6:J90)</f>
        <v>-1768909.1700000002</v>
      </c>
      <c r="P90" s="73">
        <f t="shared" si="17"/>
        <v>8.0675221340182967E-5</v>
      </c>
      <c r="Q90" s="73">
        <f t="shared" si="18"/>
        <v>0</v>
      </c>
      <c r="R90" s="73">
        <f t="shared" si="19"/>
        <v>0</v>
      </c>
      <c r="S90" s="71">
        <f t="shared" si="20"/>
        <v>0.12867999999993482</v>
      </c>
      <c r="T90" s="71">
        <f t="shared" si="21"/>
        <v>0</v>
      </c>
      <c r="U90" s="71">
        <f t="shared" si="22"/>
        <v>-1678.7959799999999</v>
      </c>
      <c r="V90" s="71">
        <f t="shared" si="23"/>
        <v>-1768.9091700000001</v>
      </c>
      <c r="W90" s="71">
        <f t="shared" si="24"/>
        <v>-1768.9091700000001</v>
      </c>
    </row>
    <row r="91" spans="1:23" hidden="1">
      <c r="A91" s="63">
        <f t="shared" si="25"/>
        <v>36977</v>
      </c>
      <c r="B91" s="65" t="str">
        <f>INDEX('Master Data'!$A$2:$B$8,MATCH(WEEKDAY('ARG Gas IM'!A91,3),'Master Data'!$A$2:$A$8,0),2)</f>
        <v>T</v>
      </c>
      <c r="D91" s="73">
        <f>636/27.0963</f>
        <v>23.471839328616824</v>
      </c>
      <c r="E91" s="73">
        <v>0</v>
      </c>
      <c r="F91" s="73">
        <v>0</v>
      </c>
      <c r="G91" s="73">
        <v>-1682970.65</v>
      </c>
      <c r="I91" s="73">
        <f t="shared" si="14"/>
        <v>-1682970.65</v>
      </c>
      <c r="J91" s="73">
        <f t="shared" si="26"/>
        <v>-4174.6699999999255</v>
      </c>
      <c r="K91" s="73">
        <f t="shared" si="15"/>
        <v>0</v>
      </c>
      <c r="L91" s="73">
        <f t="shared" si="16"/>
        <v>0</v>
      </c>
      <c r="M91" s="73">
        <f>SUM(J$6:J91)</f>
        <v>-1773083.84</v>
      </c>
      <c r="N91" s="73">
        <f>SUM(J$6:J91)</f>
        <v>-1773083.84</v>
      </c>
      <c r="P91" s="73">
        <f t="shared" si="17"/>
        <v>2.3471839328616824E-5</v>
      </c>
      <c r="Q91" s="73">
        <f t="shared" si="18"/>
        <v>0</v>
      </c>
      <c r="R91" s="73">
        <f t="shared" si="19"/>
        <v>0</v>
      </c>
      <c r="S91" s="71">
        <f t="shared" si="20"/>
        <v>-4.1746699999999253</v>
      </c>
      <c r="T91" s="71">
        <f t="shared" si="21"/>
        <v>0</v>
      </c>
      <c r="U91" s="71">
        <f t="shared" si="22"/>
        <v>-1682.97065</v>
      </c>
      <c r="V91" s="71">
        <f t="shared" si="23"/>
        <v>-1773.08384</v>
      </c>
      <c r="W91" s="71">
        <f t="shared" si="24"/>
        <v>-1773.08384</v>
      </c>
    </row>
    <row r="92" spans="1:23" hidden="1">
      <c r="A92" s="63">
        <f t="shared" si="25"/>
        <v>36978</v>
      </c>
      <c r="B92" s="65" t="str">
        <f>INDEX('Master Data'!$A$2:$B$8,MATCH(WEEKDAY('ARG Gas IM'!A92,3),'Master Data'!$A$2:$A$8,0),2)</f>
        <v>W</v>
      </c>
      <c r="D92" s="73">
        <f>860/27.0963</f>
        <v>31.738650664481867</v>
      </c>
      <c r="E92" s="73">
        <v>0</v>
      </c>
      <c r="F92" s="73">
        <v>0</v>
      </c>
      <c r="G92" s="73">
        <v>-288951.31</v>
      </c>
      <c r="I92" s="73">
        <f t="shared" si="14"/>
        <v>-288951.31</v>
      </c>
      <c r="J92" s="73">
        <f t="shared" si="26"/>
        <v>1394019.3399999999</v>
      </c>
      <c r="K92" s="73">
        <f t="shared" si="15"/>
        <v>0</v>
      </c>
      <c r="L92" s="73">
        <f t="shared" si="16"/>
        <v>0</v>
      </c>
      <c r="M92" s="73">
        <f>SUM(J$6:J92)</f>
        <v>-379064.50000000023</v>
      </c>
      <c r="N92" s="73">
        <f>SUM(J$6:J92)</f>
        <v>-379064.50000000023</v>
      </c>
      <c r="P92" s="73">
        <f t="shared" si="17"/>
        <v>3.1738650664481868E-5</v>
      </c>
      <c r="Q92" s="73">
        <f t="shared" si="18"/>
        <v>0</v>
      </c>
      <c r="R92" s="73">
        <f t="shared" si="19"/>
        <v>0</v>
      </c>
      <c r="S92" s="71">
        <f t="shared" si="20"/>
        <v>1394.0193399999998</v>
      </c>
      <c r="T92" s="71">
        <f t="shared" si="21"/>
        <v>0</v>
      </c>
      <c r="U92" s="71">
        <f t="shared" si="22"/>
        <v>-288.95130999999998</v>
      </c>
      <c r="V92" s="71">
        <f t="shared" si="23"/>
        <v>-379.06450000000024</v>
      </c>
      <c r="W92" s="71">
        <f t="shared" si="24"/>
        <v>-379.06450000000024</v>
      </c>
    </row>
    <row r="93" spans="1:23" hidden="1">
      <c r="A93" s="63">
        <f t="shared" si="25"/>
        <v>36979</v>
      </c>
      <c r="B93" s="65" t="str">
        <f>INDEX('Master Data'!$A$2:$B$8,MATCH(WEEKDAY('ARG Gas IM'!A93,3),'Master Data'!$A$2:$A$8,0),2)</f>
        <v>Th</v>
      </c>
      <c r="D93" s="73">
        <f>1084/27.0963</f>
        <v>40.00546200034691</v>
      </c>
      <c r="E93" s="73">
        <v>0</v>
      </c>
      <c r="F93" s="73">
        <v>0</v>
      </c>
      <c r="G93" s="73">
        <v>-288817.91999999998</v>
      </c>
      <c r="I93" s="73">
        <f t="shared" si="14"/>
        <v>-288817.91999999998</v>
      </c>
      <c r="J93" s="73">
        <f t="shared" si="26"/>
        <v>133.39000000001397</v>
      </c>
      <c r="K93" s="73">
        <f t="shared" si="15"/>
        <v>0</v>
      </c>
      <c r="L93" s="73">
        <f t="shared" si="16"/>
        <v>0</v>
      </c>
      <c r="M93" s="73">
        <f>SUM(J$6:J93)</f>
        <v>-378931.11000000022</v>
      </c>
      <c r="N93" s="73">
        <f>SUM(J$6:J93)</f>
        <v>-378931.11000000022</v>
      </c>
      <c r="P93" s="73">
        <f t="shared" si="17"/>
        <v>4.0005462000346909E-5</v>
      </c>
      <c r="Q93" s="73">
        <f t="shared" si="18"/>
        <v>0</v>
      </c>
      <c r="R93" s="73">
        <f t="shared" si="19"/>
        <v>0</v>
      </c>
      <c r="S93" s="71">
        <f t="shared" si="20"/>
        <v>0.13339000000001397</v>
      </c>
      <c r="T93" s="71">
        <f t="shared" si="21"/>
        <v>0</v>
      </c>
      <c r="U93" s="71">
        <f t="shared" si="22"/>
        <v>-288.81791999999996</v>
      </c>
      <c r="V93" s="71">
        <f t="shared" si="23"/>
        <v>-378.93111000000022</v>
      </c>
      <c r="W93" s="71">
        <f t="shared" si="24"/>
        <v>-378.93111000000022</v>
      </c>
    </row>
    <row r="94" spans="1:23" ht="11.25" customHeight="1">
      <c r="A94" s="63">
        <f t="shared" si="25"/>
        <v>36980</v>
      </c>
      <c r="B94" s="65" t="str">
        <f>INDEX('Master Data'!$A$2:$B$8,MATCH(WEEKDAY('ARG Gas IM'!A94,3),'Master Data'!$A$2:$A$8,0),2)</f>
        <v>F</v>
      </c>
      <c r="D94" s="73">
        <f>478/27.0963</f>
        <v>17.640784904212016</v>
      </c>
      <c r="E94" s="73">
        <v>0</v>
      </c>
      <c r="F94" s="73">
        <v>0</v>
      </c>
      <c r="G94" s="73">
        <f>-280287.64+256232</f>
        <v>-24055.640000000014</v>
      </c>
      <c r="I94" s="73">
        <f t="shared" si="14"/>
        <v>-24055.640000000014</v>
      </c>
      <c r="J94" s="73">
        <f t="shared" si="26"/>
        <v>264762.27999999997</v>
      </c>
      <c r="K94" s="73">
        <f t="shared" si="15"/>
        <v>0</v>
      </c>
      <c r="L94" s="73">
        <f t="shared" si="16"/>
        <v>0</v>
      </c>
      <c r="M94" s="73">
        <f>SUM(J$6:J94)</f>
        <v>-114168.83000000025</v>
      </c>
      <c r="N94" s="73">
        <f>SUM(J$6:J94)</f>
        <v>-114168.83000000025</v>
      </c>
      <c r="P94" s="73">
        <f t="shared" si="17"/>
        <v>1.7640784904212017E-5</v>
      </c>
      <c r="Q94" s="73">
        <f t="shared" si="18"/>
        <v>0</v>
      </c>
      <c r="R94" s="73">
        <f t="shared" si="19"/>
        <v>0</v>
      </c>
      <c r="S94" s="71">
        <f t="shared" si="20"/>
        <v>264.76227999999998</v>
      </c>
      <c r="T94" s="71">
        <f t="shared" si="21"/>
        <v>0</v>
      </c>
      <c r="U94" s="71">
        <f t="shared" si="22"/>
        <v>-24.055640000000015</v>
      </c>
      <c r="V94" s="71">
        <f t="shared" si="23"/>
        <v>-114.16883000000026</v>
      </c>
      <c r="W94" s="71">
        <f t="shared" si="24"/>
        <v>-114.16883000000026</v>
      </c>
    </row>
    <row r="95" spans="1:23">
      <c r="A95" s="63">
        <f t="shared" si="25"/>
        <v>36981</v>
      </c>
      <c r="B95" s="65" t="str">
        <f>INDEX('Master Data'!$A$2:$B$8,MATCH(WEEKDAY('ARG Gas IM'!A95,3),'Master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-24055.640000000014</v>
      </c>
      <c r="J95" s="73">
        <f>IF(MONTH($A95)=MONTH($A94),SUM(I95-I94),I95)</f>
        <v>0</v>
      </c>
      <c r="K95" s="73">
        <f t="shared" si="15"/>
        <v>0</v>
      </c>
      <c r="L95" s="73">
        <f t="shared" si="16"/>
        <v>0</v>
      </c>
      <c r="M95" s="73">
        <f>SUM(J$6:J95)</f>
        <v>-114168.83000000025</v>
      </c>
      <c r="N95" s="73">
        <f>SUM(J$6:J95)</f>
        <v>-114168.83000000025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-24.055640000000015</v>
      </c>
      <c r="V95" s="71">
        <f t="shared" si="23"/>
        <v>-114.16883000000026</v>
      </c>
      <c r="W95" s="71">
        <f t="shared" si="24"/>
        <v>-114.16883000000026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IM'!A96,3),'Master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-114168.83000000025</v>
      </c>
      <c r="N96" s="73">
        <f>SUM(J$6:J96)</f>
        <v>-114168.83000000025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-114.16883000000026</v>
      </c>
      <c r="W96" s="71">
        <f t="shared" si="24"/>
        <v>-114.16883000000026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IM'!A97,3),'Master Data'!$A$2:$A$8,0),2)</f>
        <v>M</v>
      </c>
      <c r="D97" s="73">
        <f>0/27.0963</f>
        <v>0</v>
      </c>
      <c r="E97" s="73">
        <v>0</v>
      </c>
      <c r="F97" s="73">
        <v>0</v>
      </c>
      <c r="G97" s="73">
        <v>-282778.3</v>
      </c>
      <c r="I97" s="73">
        <f t="shared" si="14"/>
        <v>-282778.3</v>
      </c>
      <c r="J97" s="73">
        <f t="shared" si="26"/>
        <v>-282778.3</v>
      </c>
      <c r="K97" s="73">
        <f t="shared" si="15"/>
        <v>0</v>
      </c>
      <c r="L97" s="73">
        <f t="shared" si="16"/>
        <v>0</v>
      </c>
      <c r="M97" s="73">
        <f>SUM(J$97:J97)</f>
        <v>-282778.3</v>
      </c>
      <c r="N97" s="73">
        <f>SUM(J$6:J97)</f>
        <v>-396947.13000000024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-282.7783</v>
      </c>
      <c r="T97" s="71">
        <f t="shared" si="21"/>
        <v>0</v>
      </c>
      <c r="U97" s="71">
        <f t="shared" si="22"/>
        <v>-282.7783</v>
      </c>
      <c r="V97" s="71">
        <f t="shared" si="23"/>
        <v>-282.7783</v>
      </c>
      <c r="W97" s="71">
        <f t="shared" si="24"/>
        <v>-396.94713000000024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IM'!A98,3),'Master Data'!$A$2:$A$8,0),2)</f>
        <v>T</v>
      </c>
      <c r="D98" s="73">
        <f>-58959/27.0963</f>
        <v>-2175.9059354967285</v>
      </c>
      <c r="E98" s="73">
        <v>0</v>
      </c>
      <c r="F98" s="73">
        <v>0</v>
      </c>
      <c r="G98" s="73">
        <v>-194455.4</v>
      </c>
      <c r="I98" s="73">
        <f t="shared" si="14"/>
        <v>-194455.4</v>
      </c>
      <c r="J98" s="73">
        <f t="shared" si="26"/>
        <v>88322.9</v>
      </c>
      <c r="K98" s="73">
        <f t="shared" si="15"/>
        <v>0</v>
      </c>
      <c r="L98" s="73">
        <f t="shared" si="16"/>
        <v>0</v>
      </c>
      <c r="M98" s="73">
        <f>SUM(J$97:J98)</f>
        <v>-194455.4</v>
      </c>
      <c r="N98" s="73">
        <f>SUM(J$6:J98)</f>
        <v>-308624.23000000021</v>
      </c>
      <c r="P98" s="73">
        <f t="shared" si="17"/>
        <v>-2.1759059354967284E-3</v>
      </c>
      <c r="Q98" s="73">
        <f t="shared" si="18"/>
        <v>0</v>
      </c>
      <c r="R98" s="73">
        <f t="shared" si="19"/>
        <v>0</v>
      </c>
      <c r="S98" s="71">
        <f t="shared" si="20"/>
        <v>88.32289999999999</v>
      </c>
      <c r="T98" s="71">
        <f t="shared" si="21"/>
        <v>0</v>
      </c>
      <c r="U98" s="71">
        <f t="shared" si="22"/>
        <v>-194.4554</v>
      </c>
      <c r="V98" s="71">
        <f t="shared" si="23"/>
        <v>-194.4554</v>
      </c>
      <c r="W98" s="71">
        <f t="shared" si="24"/>
        <v>-308.62423000000024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IM'!A99,3),'Master Data'!$A$2:$A$8,0),2)</f>
        <v>W</v>
      </c>
      <c r="D99" s="73">
        <f>0/27.0963</f>
        <v>0</v>
      </c>
      <c r="E99" s="73">
        <v>0</v>
      </c>
      <c r="F99" s="73">
        <v>0</v>
      </c>
      <c r="G99" s="73">
        <v>20603.73</v>
      </c>
      <c r="I99" s="73">
        <f t="shared" si="14"/>
        <v>20603.73</v>
      </c>
      <c r="J99" s="73">
        <f t="shared" si="26"/>
        <v>215059.13</v>
      </c>
      <c r="K99" s="73">
        <f t="shared" si="15"/>
        <v>0</v>
      </c>
      <c r="L99" s="73">
        <f t="shared" si="16"/>
        <v>0</v>
      </c>
      <c r="M99" s="73">
        <f>SUM(J$97:J99)</f>
        <v>20603.73000000001</v>
      </c>
      <c r="N99" s="73">
        <f>SUM(J$6:J99)</f>
        <v>-93565.10000000021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215.05913000000001</v>
      </c>
      <c r="T99" s="71">
        <f t="shared" si="21"/>
        <v>0</v>
      </c>
      <c r="U99" s="71">
        <f t="shared" si="22"/>
        <v>20.603729999999999</v>
      </c>
      <c r="V99" s="71">
        <f t="shared" si="23"/>
        <v>20.603730000000009</v>
      </c>
      <c r="W99" s="71">
        <f t="shared" si="24"/>
        <v>-93.565100000000214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IM'!A100,3),'Master Data'!$A$2:$A$8,0),2)</f>
        <v>Th</v>
      </c>
      <c r="D100" s="73">
        <f>0/27.0963</f>
        <v>0</v>
      </c>
      <c r="E100" s="73">
        <v>0</v>
      </c>
      <c r="F100" s="73">
        <v>0</v>
      </c>
      <c r="G100" s="73">
        <v>18344.740000000002</v>
      </c>
      <c r="I100" s="73">
        <f t="shared" si="14"/>
        <v>18344.740000000002</v>
      </c>
      <c r="J100" s="73">
        <f t="shared" si="26"/>
        <v>-2258.989999999998</v>
      </c>
      <c r="K100" s="73">
        <f t="shared" si="15"/>
        <v>0</v>
      </c>
      <c r="L100" s="73">
        <f t="shared" si="16"/>
        <v>0</v>
      </c>
      <c r="M100" s="73">
        <f>SUM(J$97:J100)</f>
        <v>18344.740000000013</v>
      </c>
      <c r="N100" s="73">
        <f>SUM(J$6:J100)</f>
        <v>-95824.0900000002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-2.2589899999999981</v>
      </c>
      <c r="T100" s="71">
        <f t="shared" si="21"/>
        <v>0</v>
      </c>
      <c r="U100" s="71">
        <f t="shared" si="22"/>
        <v>18.344740000000002</v>
      </c>
      <c r="V100" s="71">
        <f t="shared" si="23"/>
        <v>18.344740000000012</v>
      </c>
      <c r="W100" s="71">
        <f t="shared" si="24"/>
        <v>-95.824090000000197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IM'!A101,3),'Master Data'!$A$2:$A$8,0),2)</f>
        <v>F</v>
      </c>
      <c r="D101" s="73">
        <v>0</v>
      </c>
      <c r="E101" s="73">
        <v>0</v>
      </c>
      <c r="F101" s="73">
        <v>0</v>
      </c>
      <c r="G101" s="73">
        <v>16080.75</v>
      </c>
      <c r="I101" s="73">
        <f t="shared" ref="I101:I164" si="27">IF(MONTH($A101)=MONTH($A100),IF(G101=0,I100,G101),G101)</f>
        <v>16080.75</v>
      </c>
      <c r="J101" s="73">
        <f t="shared" si="26"/>
        <v>-2263.9900000000016</v>
      </c>
      <c r="K101" s="73">
        <f t="shared" si="15"/>
        <v>0</v>
      </c>
      <c r="L101" s="73">
        <f t="shared" si="16"/>
        <v>0</v>
      </c>
      <c r="M101" s="73">
        <f>SUM(J$97:J101)</f>
        <v>16080.750000000011</v>
      </c>
      <c r="N101" s="73">
        <f>SUM(J$6:J101)</f>
        <v>-98088.080000000205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-2.2639900000000015</v>
      </c>
      <c r="T101" s="71">
        <f t="shared" si="21"/>
        <v>0</v>
      </c>
      <c r="U101" s="71">
        <f t="shared" si="22"/>
        <v>16.080749999999998</v>
      </c>
      <c r="V101" s="71">
        <f t="shared" si="23"/>
        <v>16.080750000000013</v>
      </c>
      <c r="W101" s="71">
        <f t="shared" si="24"/>
        <v>-98.088080000000204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IM'!A102,3),'Master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16080.75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16080.750000000011</v>
      </c>
      <c r="N102" s="73">
        <f>SUM(J$6:J102)</f>
        <v>-98088.080000000205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16.080749999999998</v>
      </c>
      <c r="V102" s="71">
        <f t="shared" si="23"/>
        <v>16.080750000000013</v>
      </c>
      <c r="W102" s="71">
        <f t="shared" si="24"/>
        <v>-98.088080000000204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IM'!A103,3),'Master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16080.75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16080.750000000011</v>
      </c>
      <c r="N103" s="73">
        <f>SUM(J$6:J103)</f>
        <v>-98088.080000000205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16.080749999999998</v>
      </c>
      <c r="V103" s="71">
        <f t="shared" si="23"/>
        <v>16.080750000000013</v>
      </c>
      <c r="W103" s="71">
        <f t="shared" si="24"/>
        <v>-98.088080000000204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IM'!A104,3),'Master Data'!$A$2:$A$8,0),2)</f>
        <v>M</v>
      </c>
      <c r="D104" s="73">
        <v>0</v>
      </c>
      <c r="E104" s="73">
        <v>0</v>
      </c>
      <c r="F104" s="73">
        <v>0</v>
      </c>
      <c r="G104" s="73">
        <v>9315.7800000000134</v>
      </c>
      <c r="I104" s="73">
        <f t="shared" si="27"/>
        <v>9315.7800000000134</v>
      </c>
      <c r="J104" s="73">
        <f t="shared" si="26"/>
        <v>-6764.9699999999866</v>
      </c>
      <c r="K104" s="73">
        <f t="shared" si="15"/>
        <v>0</v>
      </c>
      <c r="L104" s="73">
        <f t="shared" si="16"/>
        <v>0</v>
      </c>
      <c r="M104" s="73">
        <f>SUM(J$97:J104)</f>
        <v>9315.7800000000243</v>
      </c>
      <c r="N104" s="73">
        <f>SUM(J$6:J104)</f>
        <v>-104853.05000000019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-6.7649699999999866</v>
      </c>
      <c r="T104" s="71">
        <f t="shared" si="21"/>
        <v>0</v>
      </c>
      <c r="U104" s="71">
        <f t="shared" si="22"/>
        <v>9.3157800000000126</v>
      </c>
      <c r="V104" s="71">
        <f t="shared" si="23"/>
        <v>9.315780000000025</v>
      </c>
      <c r="W104" s="71">
        <f t="shared" si="24"/>
        <v>-104.8530500000002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IM'!A105,3),'Master Data'!$A$2:$A$8,0),2)</f>
        <v>T</v>
      </c>
      <c r="D105" s="73">
        <v>0</v>
      </c>
      <c r="E105" s="73">
        <v>0</v>
      </c>
      <c r="F105" s="73">
        <v>0</v>
      </c>
      <c r="G105" s="73">
        <v>1833.4000000000133</v>
      </c>
      <c r="I105" s="73">
        <f t="shared" si="27"/>
        <v>1833.4000000000133</v>
      </c>
      <c r="J105" s="73">
        <f t="shared" si="26"/>
        <v>-7482.38</v>
      </c>
      <c r="K105" s="73">
        <f t="shared" si="15"/>
        <v>0</v>
      </c>
      <c r="L105" s="73">
        <f t="shared" si="16"/>
        <v>0</v>
      </c>
      <c r="M105" s="73">
        <f>SUM(J$97:J105)</f>
        <v>1833.4000000000242</v>
      </c>
      <c r="N105" s="73">
        <f>SUM(J$6:J105)</f>
        <v>-112335.4300000002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-7.48238</v>
      </c>
      <c r="T105" s="71">
        <f t="shared" si="21"/>
        <v>0</v>
      </c>
      <c r="U105" s="71">
        <f t="shared" si="22"/>
        <v>1.8334000000000132</v>
      </c>
      <c r="V105" s="71">
        <f t="shared" si="23"/>
        <v>1.8334000000000241</v>
      </c>
      <c r="W105" s="71">
        <f t="shared" si="24"/>
        <v>-112.3354300000002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IM'!A106,3),'Master Data'!$A$2:$A$8,0),2)</f>
        <v>W</v>
      </c>
      <c r="D106" s="73">
        <v>0</v>
      </c>
      <c r="E106" s="73">
        <v>0</v>
      </c>
      <c r="F106" s="73">
        <v>0</v>
      </c>
      <c r="G106" s="73">
        <v>-439.42999999998665</v>
      </c>
      <c r="I106" s="73">
        <f t="shared" si="27"/>
        <v>-439.42999999998665</v>
      </c>
      <c r="J106" s="73">
        <f t="shared" si="26"/>
        <v>-2272.83</v>
      </c>
      <c r="K106" s="73">
        <f t="shared" si="15"/>
        <v>0</v>
      </c>
      <c r="L106" s="73">
        <f t="shared" si="16"/>
        <v>0</v>
      </c>
      <c r="M106" s="73">
        <f>SUM(J$97:J106)</f>
        <v>-439.42999999997573</v>
      </c>
      <c r="N106" s="73">
        <f>SUM(J$6:J106)</f>
        <v>-114608.2600000002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-2.2728299999999999</v>
      </c>
      <c r="T106" s="71">
        <f t="shared" si="21"/>
        <v>0</v>
      </c>
      <c r="U106" s="71">
        <f t="shared" si="22"/>
        <v>-0.43942999999998666</v>
      </c>
      <c r="V106" s="71">
        <f t="shared" si="23"/>
        <v>-0.43942999999997573</v>
      </c>
      <c r="W106" s="71">
        <f t="shared" si="24"/>
        <v>-114.6082600000002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IM'!A107,3),'Master Data'!$A$2:$A$8,0),2)</f>
        <v>Th</v>
      </c>
      <c r="D107" s="73">
        <v>0</v>
      </c>
      <c r="E107" s="73">
        <v>0</v>
      </c>
      <c r="F107" s="73">
        <v>0</v>
      </c>
      <c r="G107" s="73">
        <v>-2713.2599999999866</v>
      </c>
      <c r="I107" s="73">
        <f t="shared" si="27"/>
        <v>-2713.2599999999866</v>
      </c>
      <c r="J107" s="73">
        <f t="shared" si="26"/>
        <v>-2273.83</v>
      </c>
      <c r="K107" s="73">
        <f t="shared" si="15"/>
        <v>0</v>
      </c>
      <c r="L107" s="73">
        <f t="shared" si="16"/>
        <v>0</v>
      </c>
      <c r="M107" s="73">
        <f>SUM(J$97:J107)</f>
        <v>-2713.2599999999757</v>
      </c>
      <c r="N107" s="73">
        <f>SUM(J$6:J107)</f>
        <v>-116882.0900000002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-2.2738299999999998</v>
      </c>
      <c r="T107" s="71">
        <f t="shared" si="21"/>
        <v>0</v>
      </c>
      <c r="U107" s="71">
        <f t="shared" si="22"/>
        <v>-2.7132599999999867</v>
      </c>
      <c r="V107" s="71">
        <f t="shared" si="23"/>
        <v>-2.7132599999999756</v>
      </c>
      <c r="W107" s="71">
        <f t="shared" si="24"/>
        <v>-116.8820900000002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IM'!A108,3),'Master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-2713.2599999999866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-2713.2599999999757</v>
      </c>
      <c r="N108" s="73">
        <f>SUM(J$6:J108)</f>
        <v>-116882.0900000002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-2.7132599999999867</v>
      </c>
      <c r="V108" s="71">
        <f t="shared" si="23"/>
        <v>-2.7132599999999756</v>
      </c>
      <c r="W108" s="71">
        <f t="shared" si="24"/>
        <v>-116.8820900000002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IM'!A109,3),'Master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-2713.2599999999866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-2713.2599999999757</v>
      </c>
      <c r="N109" s="73">
        <f>SUM(J$6:J109)</f>
        <v>-116882.0900000002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-2.7132599999999867</v>
      </c>
      <c r="V109" s="71">
        <f t="shared" si="23"/>
        <v>-2.7132599999999756</v>
      </c>
      <c r="W109" s="71">
        <f t="shared" si="24"/>
        <v>-116.8820900000002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IM'!A110,3),'Master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-2713.2599999999866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-2713.2599999999757</v>
      </c>
      <c r="N110" s="73">
        <f>SUM(J$6:J110)</f>
        <v>-116882.0900000002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-2.7132599999999867</v>
      </c>
      <c r="V110" s="71">
        <f t="shared" si="23"/>
        <v>-2.7132599999999756</v>
      </c>
      <c r="W110" s="71">
        <f t="shared" si="24"/>
        <v>-116.8820900000002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IM'!A111,3),'Master Data'!$A$2:$A$8,0),2)</f>
        <v>M</v>
      </c>
      <c r="D111" s="73">
        <f>-523/27.0963</f>
        <v>-19.301528252934904</v>
      </c>
      <c r="E111" s="73">
        <v>0</v>
      </c>
      <c r="F111" s="73">
        <v>0</v>
      </c>
      <c r="G111" s="73">
        <v>-11628.69</v>
      </c>
      <c r="I111" s="73">
        <f t="shared" si="27"/>
        <v>-11628.69</v>
      </c>
      <c r="J111" s="73">
        <f t="shared" si="26"/>
        <v>-8915.4300000000148</v>
      </c>
      <c r="K111" s="73">
        <f t="shared" si="15"/>
        <v>0</v>
      </c>
      <c r="L111" s="73">
        <f t="shared" si="16"/>
        <v>0</v>
      </c>
      <c r="M111" s="73">
        <f>SUM(J$97:J111)</f>
        <v>-11628.689999999991</v>
      </c>
      <c r="N111" s="73">
        <f>SUM(J$6:J111)</f>
        <v>-125797.52000000022</v>
      </c>
      <c r="P111" s="73">
        <f t="shared" si="17"/>
        <v>-1.9301528252934905E-5</v>
      </c>
      <c r="Q111" s="73">
        <f t="shared" si="18"/>
        <v>0</v>
      </c>
      <c r="R111" s="73">
        <f t="shared" si="19"/>
        <v>0</v>
      </c>
      <c r="S111" s="71">
        <f t="shared" si="20"/>
        <v>-8.9154300000000148</v>
      </c>
      <c r="T111" s="71">
        <f t="shared" si="21"/>
        <v>0</v>
      </c>
      <c r="U111" s="71">
        <f t="shared" si="22"/>
        <v>-11.628690000000001</v>
      </c>
      <c r="V111" s="71">
        <f t="shared" si="23"/>
        <v>-11.628689999999992</v>
      </c>
      <c r="W111" s="71">
        <f t="shared" si="24"/>
        <v>-125.79752000000022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IM'!A112,3),'Master Data'!$A$2:$A$8,0),2)</f>
        <v>T</v>
      </c>
      <c r="D112" s="73">
        <f>-1023/27.0963</f>
        <v>-37.754232127633664</v>
      </c>
      <c r="E112" s="73">
        <v>0</v>
      </c>
      <c r="F112" s="73">
        <v>0</v>
      </c>
      <c r="G112" s="73">
        <v>-5254.0399999999881</v>
      </c>
      <c r="I112" s="73">
        <f t="shared" si="27"/>
        <v>-5254.0399999999881</v>
      </c>
      <c r="J112" s="73">
        <f t="shared" si="26"/>
        <v>6374.6500000000124</v>
      </c>
      <c r="K112" s="73">
        <f t="shared" si="15"/>
        <v>0</v>
      </c>
      <c r="L112" s="73">
        <f t="shared" si="16"/>
        <v>0</v>
      </c>
      <c r="M112" s="73">
        <f>SUM(J$97:J112)</f>
        <v>-5254.039999999979</v>
      </c>
      <c r="N112" s="73">
        <f>SUM(J$6:J112)</f>
        <v>-119422.87000000021</v>
      </c>
      <c r="P112" s="73">
        <f t="shared" si="17"/>
        <v>-3.7754232127633661E-5</v>
      </c>
      <c r="Q112" s="73">
        <f t="shared" si="18"/>
        <v>0</v>
      </c>
      <c r="R112" s="73">
        <f t="shared" si="19"/>
        <v>0</v>
      </c>
      <c r="S112" s="71">
        <f t="shared" si="20"/>
        <v>6.3746500000000124</v>
      </c>
      <c r="T112" s="71">
        <f t="shared" si="21"/>
        <v>0</v>
      </c>
      <c r="U112" s="71">
        <f t="shared" si="22"/>
        <v>-5.2540399999999883</v>
      </c>
      <c r="V112" s="71">
        <f t="shared" si="23"/>
        <v>-5.2540399999999794</v>
      </c>
      <c r="W112" s="71">
        <f t="shared" si="24"/>
        <v>-119.42287000000022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IM'!A113,3),'Master Data'!$A$2:$A$8,0),2)</f>
        <v>W</v>
      </c>
      <c r="D113" s="73">
        <f>-1523/27.0963</f>
        <v>-56.206936002332426</v>
      </c>
      <c r="E113" s="73">
        <v>0</v>
      </c>
      <c r="F113" s="73">
        <v>0</v>
      </c>
      <c r="G113" s="73">
        <v>-7522.3099999999886</v>
      </c>
      <c r="I113" s="73">
        <f t="shared" si="27"/>
        <v>-7522.3099999999886</v>
      </c>
      <c r="J113" s="73">
        <f t="shared" si="26"/>
        <v>-2268.2700000000004</v>
      </c>
      <c r="K113" s="73">
        <f t="shared" si="15"/>
        <v>0</v>
      </c>
      <c r="L113" s="73">
        <f t="shared" si="16"/>
        <v>0</v>
      </c>
      <c r="M113" s="73">
        <f>SUM(J$97:J113)</f>
        <v>-7522.3099999999795</v>
      </c>
      <c r="N113" s="73">
        <f>SUM(J$6:J113)</f>
        <v>-121691.14000000022</v>
      </c>
      <c r="P113" s="73">
        <f t="shared" si="17"/>
        <v>-5.6206936002332428E-5</v>
      </c>
      <c r="Q113" s="73">
        <f t="shared" si="18"/>
        <v>0</v>
      </c>
      <c r="R113" s="73">
        <f t="shared" si="19"/>
        <v>0</v>
      </c>
      <c r="S113" s="71">
        <f t="shared" si="20"/>
        <v>-2.2682700000000002</v>
      </c>
      <c r="T113" s="71">
        <f t="shared" si="21"/>
        <v>0</v>
      </c>
      <c r="U113" s="71">
        <f t="shared" si="22"/>
        <v>-7.5223099999999885</v>
      </c>
      <c r="V113" s="71">
        <f t="shared" si="23"/>
        <v>-7.5223099999999796</v>
      </c>
      <c r="W113" s="71">
        <f t="shared" si="24"/>
        <v>-121.69114000000022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IM'!A114,3),'Master Data'!$A$2:$A$8,0),2)</f>
        <v>Th</v>
      </c>
      <c r="D114" s="73">
        <f>-2023/27.0963</f>
        <v>-74.659639877031182</v>
      </c>
      <c r="E114" s="73">
        <v>0</v>
      </c>
      <c r="F114" s="73">
        <v>0</v>
      </c>
      <c r="G114" s="73">
        <v>-9785.5699999999888</v>
      </c>
      <c r="I114" s="73">
        <f t="shared" si="27"/>
        <v>-9785.5699999999888</v>
      </c>
      <c r="J114" s="73">
        <f t="shared" si="26"/>
        <v>-2263.2600000000002</v>
      </c>
      <c r="K114" s="73">
        <f t="shared" si="15"/>
        <v>0</v>
      </c>
      <c r="L114" s="73">
        <f t="shared" si="16"/>
        <v>0</v>
      </c>
      <c r="M114" s="73">
        <f>SUM(J$97:J114)</f>
        <v>-9785.5699999999797</v>
      </c>
      <c r="N114" s="73">
        <f>SUM(J$6:J114)</f>
        <v>-123954.40000000021</v>
      </c>
      <c r="P114" s="73">
        <f t="shared" si="17"/>
        <v>-7.4659639877031181E-5</v>
      </c>
      <c r="Q114" s="73">
        <f t="shared" si="18"/>
        <v>0</v>
      </c>
      <c r="R114" s="73">
        <f t="shared" si="19"/>
        <v>0</v>
      </c>
      <c r="S114" s="71">
        <f t="shared" si="20"/>
        <v>-2.2632600000000003</v>
      </c>
      <c r="T114" s="71">
        <f t="shared" si="21"/>
        <v>0</v>
      </c>
      <c r="U114" s="71">
        <f t="shared" si="22"/>
        <v>-9.7855699999999892</v>
      </c>
      <c r="V114" s="71">
        <f t="shared" si="23"/>
        <v>-9.7855699999999803</v>
      </c>
      <c r="W114" s="71">
        <f t="shared" si="24"/>
        <v>-123.95440000000021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IM'!A115,3),'Master Data'!$A$2:$A$8,0),2)</f>
        <v>F</v>
      </c>
      <c r="D115" s="73">
        <f>-2523/27.0963</f>
        <v>-93.112343751729938</v>
      </c>
      <c r="E115" s="73">
        <v>0</v>
      </c>
      <c r="F115" s="73">
        <v>0</v>
      </c>
      <c r="G115" s="73">
        <v>-12029.93</v>
      </c>
      <c r="I115" s="73">
        <f t="shared" si="27"/>
        <v>-12029.93</v>
      </c>
      <c r="J115" s="73">
        <f t="shared" si="26"/>
        <v>-2244.3600000000115</v>
      </c>
      <c r="K115" s="73">
        <f t="shared" si="15"/>
        <v>0</v>
      </c>
      <c r="L115" s="73">
        <f t="shared" si="16"/>
        <v>0</v>
      </c>
      <c r="M115" s="73">
        <f>SUM(J$97:J115)</f>
        <v>-12029.929999999991</v>
      </c>
      <c r="N115" s="73">
        <f>SUM(J$6:J115)</f>
        <v>-126198.76000000023</v>
      </c>
      <c r="P115" s="73">
        <f t="shared" si="17"/>
        <v>-9.3112343751729934E-5</v>
      </c>
      <c r="Q115" s="73">
        <f t="shared" si="18"/>
        <v>0</v>
      </c>
      <c r="R115" s="73">
        <f t="shared" si="19"/>
        <v>0</v>
      </c>
      <c r="S115" s="71">
        <f t="shared" si="20"/>
        <v>-2.2443600000000115</v>
      </c>
      <c r="T115" s="71">
        <f t="shared" si="21"/>
        <v>0</v>
      </c>
      <c r="U115" s="71">
        <f t="shared" si="22"/>
        <v>-12.02993</v>
      </c>
      <c r="V115" s="71">
        <f t="shared" si="23"/>
        <v>-12.029929999999991</v>
      </c>
      <c r="W115" s="71">
        <f t="shared" si="24"/>
        <v>-126.19876000000023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IM'!A116,3),'Master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-12029.93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-12029.929999999991</v>
      </c>
      <c r="N116" s="73">
        <f>SUM(J$6:J116)</f>
        <v>-126198.76000000023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-12.02993</v>
      </c>
      <c r="V116" s="71">
        <f t="shared" si="23"/>
        <v>-12.029929999999991</v>
      </c>
      <c r="W116" s="71">
        <f t="shared" si="24"/>
        <v>-126.19876000000023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IM'!A117,3),'Master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-12029.93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-12029.929999999991</v>
      </c>
      <c r="N117" s="73">
        <f>SUM(J$6:J117)</f>
        <v>-126198.76000000023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-12.02993</v>
      </c>
      <c r="V117" s="71">
        <f t="shared" si="23"/>
        <v>-12.029929999999991</v>
      </c>
      <c r="W117" s="71">
        <f t="shared" si="24"/>
        <v>-126.19876000000023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IM'!A118,3),'Master Data'!$A$2:$A$8,0),2)</f>
        <v>M</v>
      </c>
      <c r="D118" s="73">
        <f>9477/27.0963</f>
        <v>349.7525492410403</v>
      </c>
      <c r="E118" s="73">
        <v>0</v>
      </c>
      <c r="F118" s="73">
        <v>0</v>
      </c>
      <c r="G118" s="73">
        <v>-19187.080000000002</v>
      </c>
      <c r="I118" s="73">
        <f t="shared" si="27"/>
        <v>-19187.080000000002</v>
      </c>
      <c r="J118" s="73">
        <f t="shared" si="26"/>
        <v>-7157.1500000000015</v>
      </c>
      <c r="K118" s="73">
        <f t="shared" si="15"/>
        <v>0</v>
      </c>
      <c r="L118" s="73">
        <f t="shared" si="16"/>
        <v>0</v>
      </c>
      <c r="M118" s="73">
        <f>SUM(J$97:J118)</f>
        <v>-19187.079999999994</v>
      </c>
      <c r="N118" s="73">
        <f>SUM(J$6:J118)</f>
        <v>-133355.91000000024</v>
      </c>
      <c r="P118" s="73">
        <f t="shared" si="17"/>
        <v>3.4975254924104028E-4</v>
      </c>
      <c r="Q118" s="73">
        <f t="shared" si="18"/>
        <v>0</v>
      </c>
      <c r="R118" s="73">
        <f t="shared" si="19"/>
        <v>0</v>
      </c>
      <c r="S118" s="71">
        <f t="shared" si="20"/>
        <v>-7.1571500000000015</v>
      </c>
      <c r="T118" s="71">
        <f t="shared" si="21"/>
        <v>0</v>
      </c>
      <c r="U118" s="71">
        <f t="shared" si="22"/>
        <v>-19.187080000000002</v>
      </c>
      <c r="V118" s="71">
        <f t="shared" si="23"/>
        <v>-19.187079999999995</v>
      </c>
      <c r="W118" s="71">
        <f t="shared" si="24"/>
        <v>-133.35591000000025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IM'!A119,3),'Master Data'!$A$2:$A$8,0),2)</f>
        <v>T</v>
      </c>
      <c r="D119" s="73">
        <f>21477/27.0963</f>
        <v>792.61744223381049</v>
      </c>
      <c r="E119" s="73">
        <v>0</v>
      </c>
      <c r="F119" s="73">
        <v>0</v>
      </c>
      <c r="G119" s="73">
        <v>-21790.55</v>
      </c>
      <c r="I119" s="73">
        <f t="shared" si="27"/>
        <v>-21790.55</v>
      </c>
      <c r="J119" s="73">
        <f t="shared" si="26"/>
        <v>-2603.4699999999975</v>
      </c>
      <c r="K119" s="73">
        <f t="shared" si="15"/>
        <v>0</v>
      </c>
      <c r="L119" s="73">
        <f t="shared" si="16"/>
        <v>0</v>
      </c>
      <c r="M119" s="73">
        <f>SUM(J$97:J119)</f>
        <v>-21790.549999999992</v>
      </c>
      <c r="N119" s="73">
        <f>SUM(J$6:J119)</f>
        <v>-135959.38000000024</v>
      </c>
      <c r="P119" s="73">
        <f t="shared" si="17"/>
        <v>7.9261744223381046E-4</v>
      </c>
      <c r="Q119" s="73">
        <f t="shared" si="18"/>
        <v>0</v>
      </c>
      <c r="R119" s="73">
        <f t="shared" si="19"/>
        <v>0</v>
      </c>
      <c r="S119" s="71">
        <f t="shared" si="20"/>
        <v>-2.6034699999999975</v>
      </c>
      <c r="T119" s="71">
        <f t="shared" si="21"/>
        <v>0</v>
      </c>
      <c r="U119" s="71">
        <f t="shared" si="22"/>
        <v>-21.79055</v>
      </c>
      <c r="V119" s="71">
        <f t="shared" si="23"/>
        <v>-21.790549999999993</v>
      </c>
      <c r="W119" s="71">
        <f t="shared" si="24"/>
        <v>-135.95938000000024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IM'!A120,3),'Master Data'!$A$2:$A$8,0),2)</f>
        <v>W</v>
      </c>
      <c r="D120" s="73">
        <f>-26/27.0963</f>
        <v>-0.95954060148433551</v>
      </c>
      <c r="E120" s="73">
        <v>0</v>
      </c>
      <c r="F120" s="73">
        <v>0</v>
      </c>
      <c r="G120" s="73">
        <v>-25309.82</v>
      </c>
      <c r="I120" s="73">
        <f t="shared" si="27"/>
        <v>-25309.82</v>
      </c>
      <c r="J120" s="73">
        <f t="shared" si="26"/>
        <v>-3519.2700000000004</v>
      </c>
      <c r="K120" s="73">
        <f t="shared" si="15"/>
        <v>0</v>
      </c>
      <c r="L120" s="73">
        <f t="shared" si="16"/>
        <v>0</v>
      </c>
      <c r="M120" s="73">
        <f>SUM(J$97:J120)</f>
        <v>-25309.819999999992</v>
      </c>
      <c r="N120" s="73">
        <f>SUM(J$6:J120)</f>
        <v>-139478.65000000023</v>
      </c>
      <c r="P120" s="73">
        <f t="shared" si="17"/>
        <v>-9.5954060148433544E-7</v>
      </c>
      <c r="Q120" s="73">
        <f t="shared" si="18"/>
        <v>0</v>
      </c>
      <c r="R120" s="73">
        <f t="shared" si="19"/>
        <v>0</v>
      </c>
      <c r="S120" s="71">
        <f t="shared" si="20"/>
        <v>-3.5192700000000006</v>
      </c>
      <c r="T120" s="71">
        <f t="shared" si="21"/>
        <v>0</v>
      </c>
      <c r="U120" s="71">
        <f t="shared" si="22"/>
        <v>-25.309819999999998</v>
      </c>
      <c r="V120" s="71">
        <f t="shared" si="23"/>
        <v>-25.309819999999991</v>
      </c>
      <c r="W120" s="71">
        <f t="shared" si="24"/>
        <v>-139.47865000000021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IM'!A121,3),'Master Data'!$A$2:$A$8,0),2)</f>
        <v>Th</v>
      </c>
      <c r="D121" s="73">
        <f>-26/27.0963</f>
        <v>-0.95954060148433551</v>
      </c>
      <c r="E121" s="73">
        <v>0</v>
      </c>
      <c r="F121" s="73">
        <v>0</v>
      </c>
      <c r="G121" s="73">
        <v>-27619.69</v>
      </c>
      <c r="I121" s="73">
        <f t="shared" si="27"/>
        <v>-27619.69</v>
      </c>
      <c r="J121" s="73">
        <f t="shared" si="26"/>
        <v>-2309.869999999999</v>
      </c>
      <c r="K121" s="73">
        <f t="shared" si="15"/>
        <v>0</v>
      </c>
      <c r="L121" s="73">
        <f t="shared" si="16"/>
        <v>0</v>
      </c>
      <c r="M121" s="73">
        <f>SUM(J$97:J121)</f>
        <v>-27619.689999999991</v>
      </c>
      <c r="N121" s="73">
        <f>SUM(J$6:J121)</f>
        <v>-141788.52000000022</v>
      </c>
      <c r="P121" s="73">
        <f t="shared" si="17"/>
        <v>-9.5954060148433544E-7</v>
      </c>
      <c r="Q121" s="73">
        <f t="shared" si="18"/>
        <v>0</v>
      </c>
      <c r="R121" s="73">
        <f t="shared" si="19"/>
        <v>0</v>
      </c>
      <c r="S121" s="71">
        <f t="shared" si="20"/>
        <v>-2.3098699999999992</v>
      </c>
      <c r="T121" s="71">
        <f t="shared" si="21"/>
        <v>0</v>
      </c>
      <c r="U121" s="71">
        <f t="shared" si="22"/>
        <v>-27.619689999999999</v>
      </c>
      <c r="V121" s="71">
        <f t="shared" si="23"/>
        <v>-27.619689999999991</v>
      </c>
      <c r="W121" s="71">
        <f t="shared" si="24"/>
        <v>-141.78852000000023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IM'!A122,3),'Master Data'!$A$2:$A$8,0),2)</f>
        <v>F</v>
      </c>
      <c r="D122" s="73">
        <f>-26/27.0963</f>
        <v>-0.95954060148433551</v>
      </c>
      <c r="E122" s="73">
        <v>0</v>
      </c>
      <c r="F122" s="73">
        <v>0</v>
      </c>
      <c r="G122" s="73">
        <v>-29927.56</v>
      </c>
      <c r="I122" s="73">
        <f t="shared" si="27"/>
        <v>-29927.56</v>
      </c>
      <c r="J122" s="73">
        <f t="shared" si="26"/>
        <v>-2307.8700000000026</v>
      </c>
      <c r="K122" s="73">
        <f t="shared" si="15"/>
        <v>0</v>
      </c>
      <c r="L122" s="73">
        <f t="shared" si="16"/>
        <v>0</v>
      </c>
      <c r="M122" s="73">
        <f>SUM(J$97:J122)</f>
        <v>-29927.559999999994</v>
      </c>
      <c r="N122" s="73">
        <f>SUM(J$6:J122)</f>
        <v>-144096.39000000022</v>
      </c>
      <c r="P122" s="73">
        <f t="shared" si="17"/>
        <v>-9.5954060148433544E-7</v>
      </c>
      <c r="Q122" s="73">
        <f t="shared" si="18"/>
        <v>0</v>
      </c>
      <c r="R122" s="73">
        <f t="shared" si="19"/>
        <v>0</v>
      </c>
      <c r="S122" s="71">
        <f t="shared" si="20"/>
        <v>-2.3078700000000025</v>
      </c>
      <c r="T122" s="71">
        <f t="shared" si="21"/>
        <v>0</v>
      </c>
      <c r="U122" s="71">
        <f t="shared" si="22"/>
        <v>-29.92756</v>
      </c>
      <c r="V122" s="71">
        <f t="shared" si="23"/>
        <v>-29.927559999999993</v>
      </c>
      <c r="W122" s="71">
        <f t="shared" si="24"/>
        <v>-144.09639000000021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IM'!A123,3),'Master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-29927.56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-29927.559999999994</v>
      </c>
      <c r="N123" s="73">
        <f>SUM(J$6:J123)</f>
        <v>-144096.39000000022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-29.92756</v>
      </c>
      <c r="V123" s="71">
        <f t="shared" si="23"/>
        <v>-29.927559999999993</v>
      </c>
      <c r="W123" s="71">
        <f t="shared" si="24"/>
        <v>-144.09639000000021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IM'!A124,3),'Master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-29927.56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-29927.559999999994</v>
      </c>
      <c r="N124" s="73">
        <f>SUM(J$6:J124)</f>
        <v>-144096.39000000022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-29.92756</v>
      </c>
      <c r="V124" s="71">
        <f t="shared" si="23"/>
        <v>-29.927559999999993</v>
      </c>
      <c r="W124" s="71">
        <f t="shared" si="24"/>
        <v>-144.09639000000021</v>
      </c>
    </row>
    <row r="125" spans="1:23" ht="13.5" customHeight="1">
      <c r="A125" s="63">
        <f t="shared" si="25"/>
        <v>37011</v>
      </c>
      <c r="B125" s="65" t="str">
        <f>INDEX('Master Data'!$A$2:$B$8,MATCH(WEEKDAY('ARG Gas IM'!A125,3),'Master Data'!$A$2:$A$8,0),2)</f>
        <v>M</v>
      </c>
      <c r="D125" s="73">
        <f>-95155/27.0963</f>
        <v>-3511.7340743939212</v>
      </c>
      <c r="E125" s="73">
        <v>0</v>
      </c>
      <c r="F125" s="73">
        <v>0</v>
      </c>
      <c r="G125" s="73">
        <v>-29604.73</v>
      </c>
      <c r="I125" s="73">
        <f t="shared" si="27"/>
        <v>-29604.73</v>
      </c>
      <c r="J125" s="73">
        <f t="shared" si="26"/>
        <v>322.83000000000175</v>
      </c>
      <c r="K125" s="73">
        <f t="shared" si="15"/>
        <v>0</v>
      </c>
      <c r="L125" s="73">
        <f t="shared" si="16"/>
        <v>0</v>
      </c>
      <c r="M125" s="73">
        <f>SUM(J$97:J125)</f>
        <v>-29604.729999999992</v>
      </c>
      <c r="N125" s="73">
        <f>SUM(J$6:J125)</f>
        <v>-143773.56000000023</v>
      </c>
      <c r="P125" s="73">
        <f t="shared" si="17"/>
        <v>-3.511734074393921E-3</v>
      </c>
      <c r="Q125" s="73">
        <f t="shared" si="18"/>
        <v>0</v>
      </c>
      <c r="R125" s="73">
        <f t="shared" si="19"/>
        <v>0</v>
      </c>
      <c r="S125" s="71">
        <f t="shared" si="20"/>
        <v>0.32283000000000173</v>
      </c>
      <c r="T125" s="71">
        <f t="shared" si="21"/>
        <v>0</v>
      </c>
      <c r="U125" s="71">
        <f t="shared" si="22"/>
        <v>-29.60473</v>
      </c>
      <c r="V125" s="71">
        <f t="shared" si="23"/>
        <v>-29.604729999999993</v>
      </c>
      <c r="W125" s="71">
        <f t="shared" si="24"/>
        <v>-143.77356000000023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IM'!A126,3),'Master Data'!$A$2:$A$8,0),2)</f>
        <v>T</v>
      </c>
      <c r="D126" s="73">
        <f>14554</f>
        <v>14554</v>
      </c>
      <c r="E126" s="73">
        <v>0</v>
      </c>
      <c r="F126" s="73">
        <v>0</v>
      </c>
      <c r="G126" s="73">
        <v>-1021.36</v>
      </c>
      <c r="I126" s="73">
        <f t="shared" si="27"/>
        <v>-1021.36</v>
      </c>
      <c r="J126" s="73">
        <f t="shared" si="26"/>
        <v>-1021.36</v>
      </c>
      <c r="K126" s="73">
        <f t="shared" si="15"/>
        <v>0</v>
      </c>
      <c r="L126" s="73">
        <f t="shared" si="16"/>
        <v>0</v>
      </c>
      <c r="M126" s="73">
        <f>SUM(J$97:J126)</f>
        <v>-30626.089999999993</v>
      </c>
      <c r="N126" s="73">
        <f>SUM(J$6:J126)</f>
        <v>-144794.92000000022</v>
      </c>
      <c r="P126" s="73">
        <f t="shared" si="17"/>
        <v>1.4553999999999999E-2</v>
      </c>
      <c r="Q126" s="73">
        <f t="shared" si="18"/>
        <v>0</v>
      </c>
      <c r="R126" s="73">
        <f t="shared" si="19"/>
        <v>0</v>
      </c>
      <c r="S126" s="71">
        <f t="shared" si="20"/>
        <v>-1.02136</v>
      </c>
      <c r="T126" s="71">
        <f t="shared" si="21"/>
        <v>0</v>
      </c>
      <c r="U126" s="71">
        <f t="shared" si="22"/>
        <v>-1.02136</v>
      </c>
      <c r="V126" s="71">
        <f t="shared" si="23"/>
        <v>-30.626089999999994</v>
      </c>
      <c r="W126" s="71">
        <f t="shared" si="24"/>
        <v>-144.79492000000022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IM'!A127,3),'Master Data'!$A$2:$A$8,0),2)</f>
        <v>W</v>
      </c>
      <c r="D127" s="73">
        <v>14070.942099999575</v>
      </c>
      <c r="E127" s="73">
        <v>0</v>
      </c>
      <c r="F127" s="73">
        <v>0</v>
      </c>
      <c r="G127" s="73">
        <v>-27545.23</v>
      </c>
      <c r="I127" s="73">
        <f t="shared" si="27"/>
        <v>-27545.23</v>
      </c>
      <c r="J127" s="73">
        <f t="shared" si="26"/>
        <v>-26523.87</v>
      </c>
      <c r="K127" s="73">
        <f t="shared" si="15"/>
        <v>0</v>
      </c>
      <c r="L127" s="73">
        <f t="shared" si="16"/>
        <v>0</v>
      </c>
      <c r="M127" s="73">
        <f>SUM(J$97:J127)</f>
        <v>-57149.959999999992</v>
      </c>
      <c r="N127" s="73">
        <f>SUM(J$6:J127)</f>
        <v>-171318.79000000021</v>
      </c>
      <c r="P127" s="73">
        <f t="shared" si="17"/>
        <v>1.4070942099999574E-2</v>
      </c>
      <c r="Q127" s="73">
        <f t="shared" si="18"/>
        <v>0</v>
      </c>
      <c r="R127" s="73">
        <f t="shared" si="19"/>
        <v>0</v>
      </c>
      <c r="S127" s="71">
        <f t="shared" si="20"/>
        <v>-26.523869999999999</v>
      </c>
      <c r="T127" s="71">
        <f t="shared" si="21"/>
        <v>0</v>
      </c>
      <c r="U127" s="71">
        <f t="shared" si="22"/>
        <v>-27.54523</v>
      </c>
      <c r="V127" s="71">
        <f t="shared" si="23"/>
        <v>-57.149959999999993</v>
      </c>
      <c r="W127" s="71">
        <f t="shared" si="24"/>
        <v>-171.31879000000021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IM'!A128,3),'Master Data'!$A$2:$A$8,0),2)</f>
        <v>Th</v>
      </c>
      <c r="D128" s="73">
        <v>-7343.8663999999981</v>
      </c>
      <c r="E128" s="73">
        <v>0</v>
      </c>
      <c r="F128" s="73">
        <v>0</v>
      </c>
      <c r="G128" s="73">
        <v>-18792.63</v>
      </c>
      <c r="I128" s="73">
        <f t="shared" si="27"/>
        <v>-18792.63</v>
      </c>
      <c r="J128" s="73">
        <f t="shared" si="26"/>
        <v>8752.5999999999985</v>
      </c>
      <c r="K128" s="73">
        <f t="shared" si="15"/>
        <v>0</v>
      </c>
      <c r="L128" s="73">
        <f t="shared" si="16"/>
        <v>0</v>
      </c>
      <c r="M128" s="73">
        <f>SUM(J$97:J128)</f>
        <v>-48397.359999999993</v>
      </c>
      <c r="N128" s="73">
        <f>SUM(J$6:J128)</f>
        <v>-162566.19000000021</v>
      </c>
      <c r="P128" s="73">
        <f t="shared" si="17"/>
        <v>-7.3438663999999976E-3</v>
      </c>
      <c r="Q128" s="73">
        <f t="shared" si="18"/>
        <v>0</v>
      </c>
      <c r="R128" s="73">
        <f t="shared" si="19"/>
        <v>0</v>
      </c>
      <c r="S128" s="71">
        <f t="shared" si="20"/>
        <v>8.7525999999999993</v>
      </c>
      <c r="T128" s="71">
        <f t="shared" si="21"/>
        <v>0</v>
      </c>
      <c r="U128" s="71">
        <f t="shared" si="22"/>
        <v>-18.792630000000003</v>
      </c>
      <c r="V128" s="71">
        <f t="shared" si="23"/>
        <v>-48.397359999999992</v>
      </c>
      <c r="W128" s="71">
        <f t="shared" si="24"/>
        <v>-162.5661900000002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IM'!A129,3),'Master Data'!$A$2:$A$8,0),2)</f>
        <v>F</v>
      </c>
      <c r="D129" s="73">
        <v>9106.76230000141</v>
      </c>
      <c r="E129" s="73">
        <v>0</v>
      </c>
      <c r="F129" s="73">
        <v>0</v>
      </c>
      <c r="G129" s="73">
        <v>-18815.97</v>
      </c>
      <c r="I129" s="73">
        <f t="shared" si="27"/>
        <v>-18815.97</v>
      </c>
      <c r="J129" s="73">
        <f t="shared" si="26"/>
        <v>-23.340000000000146</v>
      </c>
      <c r="K129" s="73">
        <f t="shared" si="15"/>
        <v>0</v>
      </c>
      <c r="L129" s="73">
        <f t="shared" si="16"/>
        <v>0</v>
      </c>
      <c r="M129" s="73">
        <f>SUM(J$97:J129)</f>
        <v>-48420.7</v>
      </c>
      <c r="N129" s="73">
        <f>SUM(J$6:J129)</f>
        <v>-162589.5300000002</v>
      </c>
      <c r="P129" s="73">
        <f t="shared" si="17"/>
        <v>9.10676230000141E-3</v>
      </c>
      <c r="Q129" s="73">
        <f t="shared" si="18"/>
        <v>0</v>
      </c>
      <c r="R129" s="73">
        <f t="shared" si="19"/>
        <v>0</v>
      </c>
      <c r="S129" s="71">
        <f t="shared" si="20"/>
        <v>-2.3340000000000145E-2</v>
      </c>
      <c r="T129" s="71">
        <f t="shared" si="21"/>
        <v>0</v>
      </c>
      <c r="U129" s="71">
        <f t="shared" si="22"/>
        <v>-18.81597</v>
      </c>
      <c r="V129" s="71">
        <f t="shared" si="23"/>
        <v>-48.420699999999997</v>
      </c>
      <c r="W129" s="71">
        <f t="shared" si="24"/>
        <v>-162.5895300000002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IM'!A130,3),'Master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-18815.97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-48420.7</v>
      </c>
      <c r="N130" s="73">
        <f>SUM(J$6:J130)</f>
        <v>-162589.5300000002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-18.81597</v>
      </c>
      <c r="V130" s="71">
        <f t="shared" si="23"/>
        <v>-48.420699999999997</v>
      </c>
      <c r="W130" s="71">
        <f t="shared" si="24"/>
        <v>-162.5895300000002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IM'!A131,3),'Master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-18815.97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-48420.7</v>
      </c>
      <c r="N131" s="73">
        <f>SUM(J$6:J131)</f>
        <v>-162589.5300000002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-18.81597</v>
      </c>
      <c r="V131" s="71">
        <f t="shared" si="23"/>
        <v>-48.420699999999997</v>
      </c>
      <c r="W131" s="71">
        <f t="shared" si="24"/>
        <v>-162.5895300000002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IM'!A132,3),'Master Data'!$A$2:$A$8,0),2)</f>
        <v>M</v>
      </c>
      <c r="D132" s="73">
        <v>11652.220800000712</v>
      </c>
      <c r="E132" s="73">
        <v>0</v>
      </c>
      <c r="F132" s="73">
        <v>0</v>
      </c>
      <c r="G132" s="73">
        <v>-19247</v>
      </c>
      <c r="I132" s="73">
        <f t="shared" si="27"/>
        <v>-19247</v>
      </c>
      <c r="J132" s="73">
        <f t="shared" si="26"/>
        <v>-431.02999999999884</v>
      </c>
      <c r="K132" s="73">
        <f t="shared" si="15"/>
        <v>0</v>
      </c>
      <c r="L132" s="73">
        <f t="shared" si="16"/>
        <v>0</v>
      </c>
      <c r="M132" s="73">
        <f>SUM(J$97:J132)</f>
        <v>-48851.729999999996</v>
      </c>
      <c r="N132" s="73">
        <f>SUM(J$6:J132)</f>
        <v>-163020.5600000002</v>
      </c>
      <c r="P132" s="73">
        <f t="shared" si="17"/>
        <v>1.1652220800000713E-2</v>
      </c>
      <c r="Q132" s="73">
        <f t="shared" si="18"/>
        <v>0</v>
      </c>
      <c r="R132" s="73">
        <f t="shared" si="19"/>
        <v>0</v>
      </c>
      <c r="S132" s="71">
        <f t="shared" si="20"/>
        <v>-0.43102999999999886</v>
      </c>
      <c r="T132" s="71">
        <f t="shared" si="21"/>
        <v>0</v>
      </c>
      <c r="U132" s="71">
        <f t="shared" si="22"/>
        <v>-19.247</v>
      </c>
      <c r="V132" s="71">
        <f t="shared" si="23"/>
        <v>-48.851729999999996</v>
      </c>
      <c r="W132" s="71">
        <f t="shared" si="24"/>
        <v>-163.02056000000019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IM'!A133,3),'Master Data'!$A$2:$A$8,0),2)</f>
        <v>T</v>
      </c>
      <c r="D133" s="102">
        <v>11169.917799999148</v>
      </c>
      <c r="E133" s="73">
        <v>0</v>
      </c>
      <c r="F133" s="73">
        <v>0</v>
      </c>
      <c r="G133" s="73">
        <v>-38965</v>
      </c>
      <c r="I133" s="73">
        <f t="shared" si="27"/>
        <v>-38965</v>
      </c>
      <c r="J133" s="73">
        <f t="shared" si="26"/>
        <v>-19718</v>
      </c>
      <c r="K133" s="73">
        <f t="shared" si="15"/>
        <v>0</v>
      </c>
      <c r="L133" s="73">
        <f t="shared" si="16"/>
        <v>0</v>
      </c>
      <c r="M133" s="73">
        <f>SUM(J$97:J133)</f>
        <v>-68569.73</v>
      </c>
      <c r="N133" s="73">
        <f>SUM(J$6:J133)</f>
        <v>-182738.5600000002</v>
      </c>
      <c r="P133" s="73">
        <f t="shared" si="17"/>
        <v>1.1169917799999148E-2</v>
      </c>
      <c r="Q133" s="73">
        <f t="shared" si="18"/>
        <v>0</v>
      </c>
      <c r="R133" s="73">
        <f t="shared" si="19"/>
        <v>0</v>
      </c>
      <c r="S133" s="71">
        <f t="shared" si="20"/>
        <v>-19.718</v>
      </c>
      <c r="T133" s="71">
        <f t="shared" si="21"/>
        <v>0</v>
      </c>
      <c r="U133" s="71">
        <f t="shared" si="22"/>
        <v>-38.965000000000003</v>
      </c>
      <c r="V133" s="71">
        <f t="shared" si="23"/>
        <v>-68.569729999999993</v>
      </c>
      <c r="W133" s="71">
        <f t="shared" si="24"/>
        <v>-182.73856000000021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IM'!A134,3),'Master Data'!$A$2:$A$8,0),2)</f>
        <v>W</v>
      </c>
      <c r="D134" s="73">
        <v>10685.545200000999</v>
      </c>
      <c r="E134" s="73">
        <v>0</v>
      </c>
      <c r="F134" s="73">
        <v>0</v>
      </c>
      <c r="G134" s="73">
        <v>-56750</v>
      </c>
      <c r="I134" s="73">
        <f t="shared" si="27"/>
        <v>-56750</v>
      </c>
      <c r="J134" s="73">
        <f t="shared" si="26"/>
        <v>-17785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-86354.73</v>
      </c>
      <c r="N134" s="73">
        <f>SUM(J$6:J134)</f>
        <v>-200523.5600000002</v>
      </c>
      <c r="P134" s="73">
        <f t="shared" ref="P134:P197" si="30">D134/P$3</f>
        <v>1.0685545200001E-2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-17.785</v>
      </c>
      <c r="T134" s="71">
        <f t="shared" ref="T134:T197" si="34">L134/$R$3</f>
        <v>0</v>
      </c>
      <c r="U134" s="71">
        <f t="shared" ref="U134:U197" si="35">I134/$R$3</f>
        <v>-56.75</v>
      </c>
      <c r="V134" s="71">
        <f t="shared" ref="V134:V197" si="36">M134/$R$3</f>
        <v>-86.354729999999989</v>
      </c>
      <c r="W134" s="71">
        <f t="shared" ref="W134:W197" si="37">N134/$R$3</f>
        <v>-200.5235600000002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IM'!A135,3),'Master Data'!$A$2:$A$8,0),2)</f>
        <v>Th</v>
      </c>
      <c r="D135" s="73">
        <v>31670.4107999999</v>
      </c>
      <c r="E135" s="73">
        <v>0</v>
      </c>
      <c r="F135" s="73">
        <v>0</v>
      </c>
      <c r="G135" s="73">
        <v>-117156</v>
      </c>
      <c r="I135" s="73">
        <f t="shared" si="27"/>
        <v>-117156</v>
      </c>
      <c r="J135" s="73">
        <f t="shared" ref="J135:J198" si="39">IF(MONTH($A135)=MONTH($A134),SUM(I135-I134),I135)</f>
        <v>-60406</v>
      </c>
      <c r="K135" s="73">
        <f t="shared" si="28"/>
        <v>0</v>
      </c>
      <c r="L135" s="73">
        <f t="shared" si="29"/>
        <v>0</v>
      </c>
      <c r="M135" s="73">
        <f>SUM(J$97:J135)</f>
        <v>-146760.72999999998</v>
      </c>
      <c r="N135" s="73">
        <f>SUM(J$6:J135)</f>
        <v>-260929.5600000002</v>
      </c>
      <c r="P135" s="73">
        <f t="shared" si="30"/>
        <v>3.1670410799999903E-2</v>
      </c>
      <c r="Q135" s="73">
        <f t="shared" si="31"/>
        <v>0</v>
      </c>
      <c r="R135" s="73">
        <f t="shared" si="32"/>
        <v>0</v>
      </c>
      <c r="S135" s="71">
        <f t="shared" si="33"/>
        <v>-60.405999999999999</v>
      </c>
      <c r="T135" s="71">
        <f t="shared" si="34"/>
        <v>0</v>
      </c>
      <c r="U135" s="71">
        <f t="shared" si="35"/>
        <v>-117.15600000000001</v>
      </c>
      <c r="V135" s="71">
        <f t="shared" si="36"/>
        <v>-146.76073</v>
      </c>
      <c r="W135" s="71">
        <f t="shared" si="37"/>
        <v>-260.92956000000021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IM'!A136,3),'Master Data'!$A$2:$A$8,0),2)</f>
        <v>F</v>
      </c>
      <c r="D136" s="73">
        <v>30166.07740000014</v>
      </c>
      <c r="E136" s="73">
        <v>0</v>
      </c>
      <c r="F136" s="73">
        <v>0</v>
      </c>
      <c r="G136" s="73">
        <v>-117348</v>
      </c>
      <c r="I136" s="73">
        <f t="shared" si="27"/>
        <v>-117348</v>
      </c>
      <c r="J136" s="73">
        <f t="shared" si="39"/>
        <v>-192</v>
      </c>
      <c r="K136" s="73">
        <f t="shared" si="28"/>
        <v>0</v>
      </c>
      <c r="L136" s="73">
        <f t="shared" si="29"/>
        <v>0</v>
      </c>
      <c r="M136" s="73">
        <f>SUM(J$97:J136)</f>
        <v>-146952.72999999998</v>
      </c>
      <c r="N136" s="73">
        <f>SUM(J$6:J136)</f>
        <v>-261121.5600000002</v>
      </c>
      <c r="P136" s="73">
        <f t="shared" si="30"/>
        <v>3.016607740000014E-2</v>
      </c>
      <c r="Q136" s="73">
        <f t="shared" si="31"/>
        <v>0</v>
      </c>
      <c r="R136" s="73">
        <f t="shared" si="32"/>
        <v>0</v>
      </c>
      <c r="S136" s="71">
        <f t="shared" si="33"/>
        <v>-0.192</v>
      </c>
      <c r="T136" s="71">
        <f t="shared" si="34"/>
        <v>0</v>
      </c>
      <c r="U136" s="71">
        <f t="shared" si="35"/>
        <v>-117.348</v>
      </c>
      <c r="V136" s="71">
        <f t="shared" si="36"/>
        <v>-146.95272999999997</v>
      </c>
      <c r="W136" s="71">
        <f t="shared" si="37"/>
        <v>-261.12156000000022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IM'!A137,3),'Master Data'!$A$2:$A$8,0),2)</f>
        <v>Sa</v>
      </c>
      <c r="D137" s="73"/>
      <c r="E137" s="73"/>
      <c r="F137" s="73"/>
      <c r="G137" s="73"/>
      <c r="I137" s="73">
        <f t="shared" si="27"/>
        <v>-117348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-146952.72999999998</v>
      </c>
      <c r="N137" s="73">
        <f>SUM(J$6:J137)</f>
        <v>-261121.5600000002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-117.348</v>
      </c>
      <c r="V137" s="71">
        <f t="shared" si="36"/>
        <v>-146.95272999999997</v>
      </c>
      <c r="W137" s="71">
        <f t="shared" si="37"/>
        <v>-261.12156000000022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IM'!A138,3),'Master Data'!$A$2:$A$8,0),2)</f>
        <v>Su</v>
      </c>
      <c r="D138" s="73"/>
      <c r="E138" s="73"/>
      <c r="F138" s="73"/>
      <c r="G138" s="73"/>
      <c r="I138" s="73">
        <f t="shared" si="27"/>
        <v>-117348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-146952.72999999998</v>
      </c>
      <c r="N138" s="73">
        <f>SUM(J$6:J138)</f>
        <v>-261121.5600000002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-117.348</v>
      </c>
      <c r="V138" s="71">
        <f t="shared" si="36"/>
        <v>-146.95272999999997</v>
      </c>
      <c r="W138" s="71">
        <f t="shared" si="37"/>
        <v>-261.12156000000022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IM'!A139,3),'Master Data'!$A$2:$A$8,0),2)</f>
        <v>M</v>
      </c>
      <c r="D139" s="73">
        <v>25650.201800000101</v>
      </c>
      <c r="E139" s="73"/>
      <c r="F139" s="73"/>
      <c r="G139" s="73">
        <v>-112271.1968412484</v>
      </c>
      <c r="I139" s="73">
        <f t="shared" si="27"/>
        <v>-112271.1968412484</v>
      </c>
      <c r="J139" s="73">
        <f t="shared" si="39"/>
        <v>5076.8031587516016</v>
      </c>
      <c r="K139" s="73">
        <f t="shared" si="28"/>
        <v>0</v>
      </c>
      <c r="L139" s="73">
        <f t="shared" si="29"/>
        <v>0</v>
      </c>
      <c r="M139" s="73">
        <f>SUM(J$97:J139)</f>
        <v>-141875.92684124838</v>
      </c>
      <c r="N139" s="73">
        <f>SUM(J$6:J139)</f>
        <v>-256044.7568412486</v>
      </c>
      <c r="P139" s="73">
        <f t="shared" si="30"/>
        <v>2.5650201800000102E-2</v>
      </c>
      <c r="Q139" s="73">
        <f t="shared" si="31"/>
        <v>0</v>
      </c>
      <c r="R139" s="73">
        <f t="shared" si="32"/>
        <v>0</v>
      </c>
      <c r="S139" s="71">
        <f t="shared" si="33"/>
        <v>5.0768031587516012</v>
      </c>
      <c r="T139" s="71">
        <f t="shared" si="34"/>
        <v>0</v>
      </c>
      <c r="U139" s="71">
        <f t="shared" si="35"/>
        <v>-112.2711968412484</v>
      </c>
      <c r="V139" s="71">
        <f t="shared" si="36"/>
        <v>-141.87592684124837</v>
      </c>
      <c r="W139" s="71">
        <f t="shared" si="37"/>
        <v>-256.04475684124861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IM'!A140,3),'Master Data'!$A$2:$A$8,0),2)</f>
        <v>T</v>
      </c>
      <c r="D140" s="73">
        <v>24145</v>
      </c>
      <c r="E140" s="73"/>
      <c r="F140" s="73"/>
      <c r="G140" s="73">
        <v>-110790</v>
      </c>
      <c r="I140" s="73">
        <f t="shared" si="27"/>
        <v>-110790</v>
      </c>
      <c r="J140" s="73">
        <f t="shared" si="39"/>
        <v>1481.1968412483984</v>
      </c>
      <c r="K140" s="73">
        <f t="shared" si="28"/>
        <v>0</v>
      </c>
      <c r="L140" s="73">
        <f t="shared" si="29"/>
        <v>0</v>
      </c>
      <c r="M140" s="73">
        <f>SUM(J$97:J140)</f>
        <v>-140394.72999999998</v>
      </c>
      <c r="N140" s="73">
        <f>SUM(J$6:J140)</f>
        <v>-254563.5600000002</v>
      </c>
      <c r="P140" s="73">
        <f t="shared" si="30"/>
        <v>2.4145E-2</v>
      </c>
      <c r="Q140" s="73">
        <f t="shared" si="31"/>
        <v>0</v>
      </c>
      <c r="R140" s="73">
        <f t="shared" si="32"/>
        <v>0</v>
      </c>
      <c r="S140" s="71">
        <f t="shared" si="33"/>
        <v>1.4811968412483985</v>
      </c>
      <c r="T140" s="71">
        <f t="shared" si="34"/>
        <v>0</v>
      </c>
      <c r="U140" s="71">
        <f t="shared" si="35"/>
        <v>-110.79</v>
      </c>
      <c r="V140" s="71">
        <f t="shared" si="36"/>
        <v>-140.39472999999998</v>
      </c>
      <c r="W140" s="71">
        <f t="shared" si="37"/>
        <v>-254.56356000000019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IM'!A141,3),'Master Data'!$A$2:$A$8,0),2)</f>
        <v>W</v>
      </c>
      <c r="D141" s="73">
        <v>22969.132500000174</v>
      </c>
      <c r="E141" s="73"/>
      <c r="F141" s="73"/>
      <c r="G141" s="73">
        <v>-99952</v>
      </c>
      <c r="I141" s="73">
        <f t="shared" si="27"/>
        <v>-99952</v>
      </c>
      <c r="J141" s="73">
        <f t="shared" si="39"/>
        <v>10838</v>
      </c>
      <c r="K141" s="73">
        <f t="shared" si="28"/>
        <v>0</v>
      </c>
      <c r="L141" s="73">
        <f t="shared" si="29"/>
        <v>0</v>
      </c>
      <c r="M141" s="73">
        <f>SUM(J$97:J141)</f>
        <v>-129556.72999999998</v>
      </c>
      <c r="N141" s="73">
        <f>SUM(J$6:J141)</f>
        <v>-243725.5600000002</v>
      </c>
      <c r="P141" s="73">
        <f t="shared" si="30"/>
        <v>2.2969132500000173E-2</v>
      </c>
      <c r="Q141" s="73">
        <f t="shared" si="31"/>
        <v>0</v>
      </c>
      <c r="R141" s="73">
        <f t="shared" si="32"/>
        <v>0</v>
      </c>
      <c r="S141" s="71">
        <f t="shared" si="33"/>
        <v>10.837999999999999</v>
      </c>
      <c r="T141" s="71">
        <f t="shared" si="34"/>
        <v>0</v>
      </c>
      <c r="U141" s="71">
        <f t="shared" si="35"/>
        <v>-99.951999999999998</v>
      </c>
      <c r="V141" s="71">
        <f t="shared" si="36"/>
        <v>-129.55672999999999</v>
      </c>
      <c r="W141" s="71">
        <f t="shared" si="37"/>
        <v>-243.7255600000002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IM'!A142,3),'Master Data'!$A$2:$A$8,0),2)</f>
        <v>Th</v>
      </c>
      <c r="D142" s="73">
        <v>18645.407200000293</v>
      </c>
      <c r="E142" s="73"/>
      <c r="F142" s="73"/>
      <c r="G142" s="73">
        <v>-87989</v>
      </c>
      <c r="I142" s="73">
        <f t="shared" si="27"/>
        <v>-87989</v>
      </c>
      <c r="J142" s="73">
        <f t="shared" si="39"/>
        <v>11963</v>
      </c>
      <c r="K142" s="73">
        <f t="shared" si="28"/>
        <v>0</v>
      </c>
      <c r="L142" s="73">
        <f t="shared" si="29"/>
        <v>0</v>
      </c>
      <c r="M142" s="73">
        <f>SUM(J$97:J142)</f>
        <v>-117593.72999999998</v>
      </c>
      <c r="N142" s="73">
        <f>SUM(J$6:J142)</f>
        <v>-231762.5600000002</v>
      </c>
      <c r="P142" s="73">
        <f t="shared" si="30"/>
        <v>1.8645407200000293E-2</v>
      </c>
      <c r="Q142" s="73">
        <f t="shared" si="31"/>
        <v>0</v>
      </c>
      <c r="R142" s="73">
        <f t="shared" si="32"/>
        <v>0</v>
      </c>
      <c r="S142" s="71">
        <f t="shared" si="33"/>
        <v>11.962999999999999</v>
      </c>
      <c r="T142" s="71">
        <f t="shared" si="34"/>
        <v>0</v>
      </c>
      <c r="U142" s="71">
        <f t="shared" si="35"/>
        <v>-87.989000000000004</v>
      </c>
      <c r="V142" s="71">
        <f t="shared" si="36"/>
        <v>-117.59372999999998</v>
      </c>
      <c r="W142" s="71">
        <f t="shared" si="37"/>
        <v>-231.76256000000021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IM'!A143,3),'Master Data'!$A$2:$A$8,0),2)</f>
        <v>F</v>
      </c>
      <c r="D143" s="73">
        <v>17315.865200000302</v>
      </c>
      <c r="E143" s="73"/>
      <c r="F143" s="73"/>
      <c r="G143" s="73">
        <v>-81252</v>
      </c>
      <c r="I143" s="73">
        <f t="shared" si="27"/>
        <v>-81252</v>
      </c>
      <c r="J143" s="73">
        <f t="shared" si="39"/>
        <v>6737</v>
      </c>
      <c r="K143" s="73">
        <f t="shared" si="28"/>
        <v>0</v>
      </c>
      <c r="L143" s="73">
        <f t="shared" si="29"/>
        <v>0</v>
      </c>
      <c r="M143" s="73">
        <f>SUM(J$97:J143)</f>
        <v>-110856.72999999998</v>
      </c>
      <c r="N143" s="73">
        <f>SUM(J$6:J143)</f>
        <v>-225025.5600000002</v>
      </c>
      <c r="P143" s="73">
        <f t="shared" si="30"/>
        <v>1.7315865200000301E-2</v>
      </c>
      <c r="Q143" s="73">
        <f t="shared" si="31"/>
        <v>0</v>
      </c>
      <c r="R143" s="73">
        <f t="shared" si="32"/>
        <v>0</v>
      </c>
      <c r="S143" s="71">
        <f t="shared" si="33"/>
        <v>6.7370000000000001</v>
      </c>
      <c r="T143" s="71">
        <f t="shared" si="34"/>
        <v>0</v>
      </c>
      <c r="U143" s="71">
        <f t="shared" si="35"/>
        <v>-81.251999999999995</v>
      </c>
      <c r="V143" s="71">
        <f t="shared" si="36"/>
        <v>-110.85672999999998</v>
      </c>
      <c r="W143" s="71">
        <f t="shared" si="37"/>
        <v>-225.02556000000021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IM'!A144,3),'Master Data'!$A$2:$A$8,0),2)</f>
        <v>Sa</v>
      </c>
      <c r="D144" s="73"/>
      <c r="E144" s="73"/>
      <c r="F144" s="73"/>
      <c r="G144" s="73"/>
      <c r="I144" s="73">
        <f t="shared" si="27"/>
        <v>-81252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-110856.72999999998</v>
      </c>
      <c r="N144" s="73">
        <f>SUM(J$6:J144)</f>
        <v>-225025.5600000002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-81.251999999999995</v>
      </c>
      <c r="V144" s="71">
        <f t="shared" si="36"/>
        <v>-110.85672999999998</v>
      </c>
      <c r="W144" s="71">
        <f t="shared" si="37"/>
        <v>-225.02556000000021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IM'!A145,3),'Master Data'!$A$2:$A$8,0),2)</f>
        <v>Su</v>
      </c>
      <c r="D145" s="73"/>
      <c r="E145" s="73"/>
      <c r="F145" s="73"/>
      <c r="G145" s="73"/>
      <c r="I145" s="73">
        <f t="shared" si="27"/>
        <v>-81252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-110856.72999999998</v>
      </c>
      <c r="N145" s="73">
        <f>SUM(J$6:J145)</f>
        <v>-225025.5600000002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-81.251999999999995</v>
      </c>
      <c r="V145" s="71">
        <f t="shared" si="36"/>
        <v>-110.85672999999998</v>
      </c>
      <c r="W145" s="71">
        <f t="shared" si="37"/>
        <v>-225.02556000000021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IM'!A146,3),'Master Data'!$A$2:$A$8,0),2)</f>
        <v>M</v>
      </c>
      <c r="D146" s="73">
        <v>13508</v>
      </c>
      <c r="E146" s="73"/>
      <c r="F146" s="73"/>
      <c r="G146" s="73">
        <v>-76251.466997874319</v>
      </c>
      <c r="I146" s="73">
        <f t="shared" si="27"/>
        <v>-76251.466997874319</v>
      </c>
      <c r="J146" s="73">
        <f t="shared" si="39"/>
        <v>5000.5330021256814</v>
      </c>
      <c r="K146" s="73">
        <f t="shared" si="28"/>
        <v>0</v>
      </c>
      <c r="L146" s="73">
        <f t="shared" si="29"/>
        <v>0</v>
      </c>
      <c r="M146" s="73">
        <f>SUM(J$97:J146)</f>
        <v>-105856.1969978743</v>
      </c>
      <c r="N146" s="73">
        <f>SUM(J$6:J146)</f>
        <v>-220025.02699787452</v>
      </c>
      <c r="P146" s="73">
        <f t="shared" si="30"/>
        <v>1.3507999999999999E-2</v>
      </c>
      <c r="Q146" s="73">
        <f t="shared" si="31"/>
        <v>0</v>
      </c>
      <c r="R146" s="73">
        <f t="shared" si="32"/>
        <v>0</v>
      </c>
      <c r="S146" s="71">
        <f t="shared" si="33"/>
        <v>5.0005330021256817</v>
      </c>
      <c r="T146" s="71">
        <f t="shared" si="34"/>
        <v>0</v>
      </c>
      <c r="U146" s="71">
        <f t="shared" si="35"/>
        <v>-76.251466997874317</v>
      </c>
      <c r="V146" s="71">
        <f t="shared" si="36"/>
        <v>-105.85619699787431</v>
      </c>
      <c r="W146" s="71">
        <f t="shared" si="37"/>
        <v>-220.02502699787453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IM'!A147,3),'Master Data'!$A$2:$A$8,0),2)</f>
        <v>T</v>
      </c>
      <c r="D147" s="73">
        <v>11993.20380000015</v>
      </c>
      <c r="E147" s="73"/>
      <c r="F147" s="73"/>
      <c r="G147" s="73">
        <v>-73520</v>
      </c>
      <c r="I147" s="73">
        <f t="shared" si="27"/>
        <v>-73520</v>
      </c>
      <c r="J147" s="73">
        <f t="shared" si="39"/>
        <v>2731.4669978743186</v>
      </c>
      <c r="K147" s="73">
        <f t="shared" si="28"/>
        <v>0</v>
      </c>
      <c r="L147" s="73">
        <f t="shared" si="29"/>
        <v>0</v>
      </c>
      <c r="M147" s="73">
        <f>SUM(J$97:J147)</f>
        <v>-103124.72999999998</v>
      </c>
      <c r="N147" s="73">
        <f>SUM(J$6:J147)</f>
        <v>-217293.5600000002</v>
      </c>
      <c r="P147" s="73">
        <f t="shared" si="30"/>
        <v>1.199320380000015E-2</v>
      </c>
      <c r="Q147" s="73">
        <f t="shared" si="31"/>
        <v>0</v>
      </c>
      <c r="R147" s="73">
        <f t="shared" si="32"/>
        <v>0</v>
      </c>
      <c r="S147" s="71">
        <f t="shared" si="33"/>
        <v>2.7314669978743185</v>
      </c>
      <c r="T147" s="71">
        <f t="shared" si="34"/>
        <v>0</v>
      </c>
      <c r="U147" s="71">
        <f t="shared" si="35"/>
        <v>-73.52</v>
      </c>
      <c r="V147" s="71">
        <f t="shared" si="36"/>
        <v>-103.12472999999999</v>
      </c>
      <c r="W147" s="71">
        <f t="shared" si="37"/>
        <v>-217.29356000000021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IM'!A148,3),'Master Data'!$A$2:$A$8,0),2)</f>
        <v>W</v>
      </c>
      <c r="D148" s="73">
        <v>10662</v>
      </c>
      <c r="E148" s="73"/>
      <c r="F148" s="73"/>
      <c r="G148" s="73">
        <v>-73570</v>
      </c>
      <c r="I148" s="73">
        <f t="shared" si="27"/>
        <v>-73570</v>
      </c>
      <c r="J148" s="73">
        <f t="shared" si="39"/>
        <v>-50</v>
      </c>
      <c r="K148" s="73">
        <f t="shared" si="28"/>
        <v>0</v>
      </c>
      <c r="L148" s="73">
        <f t="shared" si="29"/>
        <v>0</v>
      </c>
      <c r="M148" s="73">
        <f>SUM(J$97:J148)</f>
        <v>-103174.72999999998</v>
      </c>
      <c r="N148" s="73">
        <f>SUM(J$6:J148)</f>
        <v>-217343.5600000002</v>
      </c>
      <c r="P148" s="73">
        <f t="shared" si="30"/>
        <v>1.0662E-2</v>
      </c>
      <c r="Q148" s="73">
        <f t="shared" si="31"/>
        <v>0</v>
      </c>
      <c r="R148" s="73">
        <f t="shared" si="32"/>
        <v>0</v>
      </c>
      <c r="S148" s="71">
        <f t="shared" si="33"/>
        <v>-0.05</v>
      </c>
      <c r="T148" s="71">
        <f t="shared" si="34"/>
        <v>0</v>
      </c>
      <c r="U148" s="71">
        <f t="shared" si="35"/>
        <v>-73.569999999999993</v>
      </c>
      <c r="V148" s="71">
        <f t="shared" si="36"/>
        <v>-103.17472999999998</v>
      </c>
      <c r="W148" s="71">
        <f t="shared" si="37"/>
        <v>-217.3435600000002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IM'!A149,3),'Master Data'!$A$2:$A$8,0),2)</f>
        <v>Th</v>
      </c>
      <c r="D149" s="73">
        <v>7785.7492999999376</v>
      </c>
      <c r="E149" s="73"/>
      <c r="F149" s="73"/>
      <c r="G149" s="73">
        <v>-76054</v>
      </c>
      <c r="I149" s="73">
        <f t="shared" si="27"/>
        <v>-76054</v>
      </c>
      <c r="J149" s="73">
        <f t="shared" si="39"/>
        <v>-2484</v>
      </c>
      <c r="K149" s="73">
        <f t="shared" si="28"/>
        <v>0</v>
      </c>
      <c r="L149" s="73">
        <f t="shared" si="29"/>
        <v>0</v>
      </c>
      <c r="M149" s="73">
        <f>SUM(J$97:J149)</f>
        <v>-105658.72999999998</v>
      </c>
      <c r="N149" s="73">
        <f>SUM(J$6:J149)</f>
        <v>-219827.5600000002</v>
      </c>
      <c r="P149" s="73">
        <f t="shared" si="30"/>
        <v>7.7857492999999379E-3</v>
      </c>
      <c r="Q149" s="73">
        <f t="shared" si="31"/>
        <v>0</v>
      </c>
      <c r="R149" s="73">
        <f t="shared" si="32"/>
        <v>0</v>
      </c>
      <c r="S149" s="71">
        <f t="shared" si="33"/>
        <v>-2.484</v>
      </c>
      <c r="T149" s="71">
        <f t="shared" si="34"/>
        <v>0</v>
      </c>
      <c r="U149" s="71">
        <f t="shared" si="35"/>
        <v>-76.054000000000002</v>
      </c>
      <c r="V149" s="71">
        <f t="shared" si="36"/>
        <v>-105.65872999999998</v>
      </c>
      <c r="W149" s="71">
        <f t="shared" si="37"/>
        <v>-219.8275600000002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IM'!A150,3),'Master Data'!$A$2:$A$8,0),2)</f>
        <v>F</v>
      </c>
      <c r="D150" s="73">
        <v>7998.5200000000277</v>
      </c>
      <c r="E150" s="73"/>
      <c r="F150" s="73"/>
      <c r="G150" s="73">
        <v>-71273</v>
      </c>
      <c r="I150" s="73">
        <f t="shared" si="27"/>
        <v>-71273</v>
      </c>
      <c r="J150" s="73">
        <f t="shared" si="39"/>
        <v>4781</v>
      </c>
      <c r="K150" s="73">
        <f t="shared" si="28"/>
        <v>0</v>
      </c>
      <c r="L150" s="73">
        <f t="shared" si="29"/>
        <v>0</v>
      </c>
      <c r="M150" s="73">
        <f>SUM(J$97:J150)</f>
        <v>-100877.72999999998</v>
      </c>
      <c r="N150" s="73">
        <f>SUM(J$6:J150)</f>
        <v>-215046.5600000002</v>
      </c>
      <c r="P150" s="73">
        <f t="shared" si="30"/>
        <v>7.998520000000028E-3</v>
      </c>
      <c r="Q150" s="73">
        <f t="shared" si="31"/>
        <v>0</v>
      </c>
      <c r="R150" s="73">
        <f t="shared" si="32"/>
        <v>0</v>
      </c>
      <c r="S150" s="71">
        <f t="shared" si="33"/>
        <v>4.7809999999999997</v>
      </c>
      <c r="T150" s="71">
        <f t="shared" si="34"/>
        <v>0</v>
      </c>
      <c r="U150" s="71">
        <f t="shared" si="35"/>
        <v>-71.272999999999996</v>
      </c>
      <c r="V150" s="71">
        <f t="shared" si="36"/>
        <v>-100.87772999999999</v>
      </c>
      <c r="W150" s="71">
        <f t="shared" si="37"/>
        <v>-215.0465600000002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IM'!A151,3),'Master Data'!$A$2:$A$8,0),2)</f>
        <v>Sa</v>
      </c>
      <c r="D151" s="73"/>
      <c r="E151" s="73"/>
      <c r="F151" s="73"/>
      <c r="G151" s="73"/>
      <c r="I151" s="73">
        <f t="shared" si="27"/>
        <v>-71273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-100877.72999999998</v>
      </c>
      <c r="N151" s="73">
        <f>SUM(J$6:J151)</f>
        <v>-215046.5600000002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-71.272999999999996</v>
      </c>
      <c r="V151" s="71">
        <f t="shared" si="36"/>
        <v>-100.87772999999999</v>
      </c>
      <c r="W151" s="71">
        <f t="shared" si="37"/>
        <v>-215.0465600000002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IM'!A152,3),'Master Data'!$A$2:$A$8,0),2)</f>
        <v>Su</v>
      </c>
      <c r="D152" s="73"/>
      <c r="E152" s="73"/>
      <c r="F152" s="73"/>
      <c r="G152" s="73"/>
      <c r="I152" s="73">
        <f t="shared" si="27"/>
        <v>-71273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-100877.72999999998</v>
      </c>
      <c r="N152" s="73">
        <f>SUM(J$6:J152)</f>
        <v>-215046.5600000002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-71.272999999999996</v>
      </c>
      <c r="V152" s="71">
        <f t="shared" si="36"/>
        <v>-100.87772999999999</v>
      </c>
      <c r="W152" s="71">
        <f t="shared" si="37"/>
        <v>-215.0465600000002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IM'!A153,3),'Master Data'!$A$2:$A$8,0),2)</f>
        <v>M</v>
      </c>
      <c r="D153" s="73"/>
      <c r="E153" s="73"/>
      <c r="F153" s="73"/>
      <c r="G153" s="73"/>
      <c r="I153" s="73">
        <f t="shared" si="27"/>
        <v>-71273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-100877.72999999998</v>
      </c>
      <c r="N153" s="73">
        <f>SUM(J$6:J153)</f>
        <v>-215046.5600000002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-71.272999999999996</v>
      </c>
      <c r="V153" s="71">
        <f t="shared" si="36"/>
        <v>-100.87772999999999</v>
      </c>
      <c r="W153" s="71">
        <f t="shared" si="37"/>
        <v>-215.0465600000002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IM'!A154,3),'Master Data'!$A$2:$A$8,0),2)</f>
        <v>T</v>
      </c>
      <c r="D154" s="73">
        <v>2667.3859999999854</v>
      </c>
      <c r="E154" s="73"/>
      <c r="F154" s="73"/>
      <c r="G154" s="73">
        <v>-61738</v>
      </c>
      <c r="I154" s="73">
        <f t="shared" si="27"/>
        <v>-61738</v>
      </c>
      <c r="J154" s="73">
        <f t="shared" si="39"/>
        <v>9535</v>
      </c>
      <c r="K154" s="73">
        <f t="shared" si="28"/>
        <v>0</v>
      </c>
      <c r="L154" s="73">
        <f t="shared" si="29"/>
        <v>0</v>
      </c>
      <c r="M154" s="73">
        <f>SUM(J$97:J154)</f>
        <v>-91342.729999999981</v>
      </c>
      <c r="N154" s="73">
        <f>SUM(J$6:J154)</f>
        <v>-205511.5600000002</v>
      </c>
      <c r="P154" s="73">
        <f t="shared" si="30"/>
        <v>2.6673859999999856E-3</v>
      </c>
      <c r="Q154" s="73">
        <f t="shared" si="31"/>
        <v>0</v>
      </c>
      <c r="R154" s="73">
        <f t="shared" si="32"/>
        <v>0</v>
      </c>
      <c r="S154" s="71">
        <f t="shared" si="33"/>
        <v>9.5350000000000001</v>
      </c>
      <c r="T154" s="71">
        <f t="shared" si="34"/>
        <v>0</v>
      </c>
      <c r="U154" s="71">
        <f t="shared" si="35"/>
        <v>-61.738</v>
      </c>
      <c r="V154" s="71">
        <f t="shared" si="36"/>
        <v>-91.342729999999975</v>
      </c>
      <c r="W154" s="71">
        <f t="shared" si="37"/>
        <v>-205.5115600000002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IM'!A155,3),'Master Data'!$A$2:$A$8,0),2)</f>
        <v>W</v>
      </c>
      <c r="D155" s="73">
        <v>1329.3207999999977</v>
      </c>
      <c r="E155" s="73"/>
      <c r="F155" s="73"/>
      <c r="G155" s="73">
        <v>-59323.011057779862</v>
      </c>
      <c r="I155" s="73">
        <f t="shared" si="27"/>
        <v>-59323.011057779862</v>
      </c>
      <c r="J155" s="73">
        <f t="shared" si="39"/>
        <v>2414.9889422201377</v>
      </c>
      <c r="K155" s="73">
        <f t="shared" si="28"/>
        <v>0</v>
      </c>
      <c r="L155" s="73">
        <f t="shared" si="29"/>
        <v>0</v>
      </c>
      <c r="M155" s="73">
        <f>SUM(J$97:J155)</f>
        <v>-88927.741057779844</v>
      </c>
      <c r="N155" s="73">
        <f>SUM(J$6:J155)</f>
        <v>-203096.57105778006</v>
      </c>
      <c r="P155" s="73">
        <f t="shared" si="30"/>
        <v>1.3293207999999976E-3</v>
      </c>
      <c r="Q155" s="73">
        <f t="shared" si="31"/>
        <v>0</v>
      </c>
      <c r="R155" s="73">
        <f t="shared" si="32"/>
        <v>0</v>
      </c>
      <c r="S155" s="71">
        <f t="shared" si="33"/>
        <v>2.4149889422201376</v>
      </c>
      <c r="T155" s="71">
        <f t="shared" si="34"/>
        <v>0</v>
      </c>
      <c r="U155" s="71">
        <f t="shared" si="35"/>
        <v>-59.323011057779865</v>
      </c>
      <c r="V155" s="71">
        <f t="shared" si="36"/>
        <v>-88.927741057779841</v>
      </c>
      <c r="W155" s="71">
        <f t="shared" si="37"/>
        <v>-203.09657105778007</v>
      </c>
    </row>
    <row r="156" spans="1:23" ht="13.5" customHeight="1">
      <c r="A156" s="63">
        <f t="shared" si="38"/>
        <v>37042</v>
      </c>
      <c r="B156" s="65" t="str">
        <f>INDEX('Master Data'!$A$2:$B$8,MATCH(WEEKDAY('ARG Gas IM'!A156,3),'Master Data'!$A$2:$A$8,0),2)</f>
        <v>Th</v>
      </c>
      <c r="D156" s="73">
        <v>-30521.711999999872</v>
      </c>
      <c r="E156" s="73"/>
      <c r="F156" s="73"/>
      <c r="G156" s="73">
        <v>-69518</v>
      </c>
      <c r="I156" s="73">
        <f t="shared" si="27"/>
        <v>-69518</v>
      </c>
      <c r="J156" s="73">
        <f t="shared" si="39"/>
        <v>-10194.988942220138</v>
      </c>
      <c r="K156" s="73">
        <f t="shared" si="28"/>
        <v>0</v>
      </c>
      <c r="L156" s="73">
        <f t="shared" si="29"/>
        <v>0</v>
      </c>
      <c r="M156" s="73">
        <f>SUM(J$97:J156)</f>
        <v>-99122.729999999981</v>
      </c>
      <c r="N156" s="73">
        <f>SUM(J$6:J156)</f>
        <v>-213291.5600000002</v>
      </c>
      <c r="P156" s="73">
        <f t="shared" si="30"/>
        <v>-3.0521711999999871E-2</v>
      </c>
      <c r="Q156" s="73">
        <f t="shared" si="31"/>
        <v>0</v>
      </c>
      <c r="R156" s="73">
        <f t="shared" si="32"/>
        <v>0</v>
      </c>
      <c r="S156" s="71">
        <f t="shared" si="33"/>
        <v>-10.194988942220137</v>
      </c>
      <c r="T156" s="71">
        <f t="shared" si="34"/>
        <v>0</v>
      </c>
      <c r="U156" s="71">
        <f t="shared" si="35"/>
        <v>-69.518000000000001</v>
      </c>
      <c r="V156" s="71">
        <f t="shared" si="36"/>
        <v>-99.122729999999976</v>
      </c>
      <c r="W156" s="71">
        <f t="shared" si="37"/>
        <v>-213.2915600000002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IM'!A157,3),'Master Data'!$A$2:$A$8,0),2)</f>
        <v>F</v>
      </c>
      <c r="D157" s="73">
        <v>-29507.642100000026</v>
      </c>
      <c r="E157" s="73"/>
      <c r="F157" s="73"/>
      <c r="G157" s="73">
        <v>-38738.184056390994</v>
      </c>
      <c r="I157" s="73">
        <f t="shared" si="27"/>
        <v>-38738.184056390994</v>
      </c>
      <c r="J157" s="73">
        <f t="shared" si="39"/>
        <v>-38738.184056390994</v>
      </c>
      <c r="K157" s="73">
        <f t="shared" si="28"/>
        <v>0</v>
      </c>
      <c r="L157" s="73">
        <f t="shared" si="29"/>
        <v>0</v>
      </c>
      <c r="M157" s="73">
        <f>SUM(J$97:J157)</f>
        <v>-137860.91405639099</v>
      </c>
      <c r="N157" s="73">
        <f>SUM(J$6:J157)</f>
        <v>-252029.74405639118</v>
      </c>
      <c r="P157" s="73">
        <f t="shared" si="30"/>
        <v>-2.9507642100000026E-2</v>
      </c>
      <c r="Q157" s="73">
        <f t="shared" si="31"/>
        <v>0</v>
      </c>
      <c r="R157" s="73">
        <f t="shared" si="32"/>
        <v>0</v>
      </c>
      <c r="S157" s="71">
        <f t="shared" si="33"/>
        <v>-38.738184056390992</v>
      </c>
      <c r="T157" s="71">
        <f t="shared" si="34"/>
        <v>0</v>
      </c>
      <c r="U157" s="71">
        <f t="shared" si="35"/>
        <v>-38.738184056390992</v>
      </c>
      <c r="V157" s="71">
        <f t="shared" si="36"/>
        <v>-137.86091405639098</v>
      </c>
      <c r="W157" s="71">
        <f t="shared" si="37"/>
        <v>-252.02974405639117</v>
      </c>
    </row>
    <row r="158" spans="1:23" hidden="1">
      <c r="A158" s="63">
        <f t="shared" si="38"/>
        <v>37044</v>
      </c>
      <c r="B158" s="65" t="str">
        <f>INDEX('Master Data'!$A$2:$B$8,MATCH(WEEKDAY('ARG Gas IM'!A158,3),'Master Data'!$A$2:$A$8,0),2)</f>
        <v>Sa</v>
      </c>
      <c r="D158" s="73"/>
      <c r="E158" s="73"/>
      <c r="F158" s="73"/>
      <c r="G158" s="73"/>
      <c r="I158" s="73">
        <f t="shared" si="27"/>
        <v>-38738.184056390994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-137860.91405639099</v>
      </c>
      <c r="N158" s="73">
        <f>SUM(J$6:J158)</f>
        <v>-252029.74405639118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-38.738184056390992</v>
      </c>
      <c r="V158" s="71">
        <f t="shared" si="36"/>
        <v>-137.86091405639098</v>
      </c>
      <c r="W158" s="71">
        <f t="shared" si="37"/>
        <v>-252.02974405639117</v>
      </c>
    </row>
    <row r="159" spans="1:23" hidden="1">
      <c r="A159" s="63">
        <f t="shared" si="38"/>
        <v>37045</v>
      </c>
      <c r="B159" s="65" t="str">
        <f>INDEX('Master Data'!$A$2:$B$8,MATCH(WEEKDAY('ARG Gas IM'!A159,3),'Master Data'!$A$2:$A$8,0),2)</f>
        <v>Su</v>
      </c>
      <c r="D159" s="73"/>
      <c r="E159" s="73"/>
      <c r="F159" s="73"/>
      <c r="G159" s="73"/>
      <c r="I159" s="73">
        <f t="shared" si="27"/>
        <v>-38738.184056390994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-137860.91405639099</v>
      </c>
      <c r="N159" s="73">
        <f>SUM(J$6:J159)</f>
        <v>-252029.74405639118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-38.738184056390992</v>
      </c>
      <c r="V159" s="71">
        <f t="shared" si="36"/>
        <v>-137.86091405639098</v>
      </c>
      <c r="W159" s="71">
        <f t="shared" si="37"/>
        <v>-252.02974405639117</v>
      </c>
    </row>
    <row r="160" spans="1:23" hidden="1">
      <c r="A160" s="63">
        <f t="shared" si="38"/>
        <v>37046</v>
      </c>
      <c r="B160" s="65" t="str">
        <f>INDEX('Master Data'!$A$2:$B$8,MATCH(WEEKDAY('ARG Gas IM'!A160,3),'Master Data'!$A$2:$A$8,0),2)</f>
        <v>M</v>
      </c>
      <c r="D160" s="73">
        <v>-30536.474999999609</v>
      </c>
      <c r="E160" s="73"/>
      <c r="F160" s="73"/>
      <c r="G160" s="73">
        <v>-45696</v>
      </c>
      <c r="I160" s="73">
        <f t="shared" si="27"/>
        <v>-45696</v>
      </c>
      <c r="J160" s="73">
        <f t="shared" si="39"/>
        <v>-6957.8159436090064</v>
      </c>
      <c r="K160" s="73">
        <f t="shared" si="28"/>
        <v>0</v>
      </c>
      <c r="L160" s="73">
        <f t="shared" si="29"/>
        <v>0</v>
      </c>
      <c r="M160" s="73">
        <f>SUM(J$97:J160)</f>
        <v>-144818.72999999998</v>
      </c>
      <c r="N160" s="73">
        <f>SUM(J$6:J160)</f>
        <v>-258987.56000000017</v>
      </c>
      <c r="P160" s="73">
        <f t="shared" si="30"/>
        <v>-3.0536474999999608E-2</v>
      </c>
      <c r="Q160" s="73">
        <f t="shared" si="31"/>
        <v>0</v>
      </c>
      <c r="R160" s="73">
        <f t="shared" si="32"/>
        <v>0</v>
      </c>
      <c r="S160" s="71">
        <f t="shared" si="33"/>
        <v>-6.9578159436090061</v>
      </c>
      <c r="T160" s="71">
        <f t="shared" si="34"/>
        <v>0</v>
      </c>
      <c r="U160" s="71">
        <f t="shared" si="35"/>
        <v>-45.695999999999998</v>
      </c>
      <c r="V160" s="71">
        <f t="shared" si="36"/>
        <v>-144.81872999999999</v>
      </c>
      <c r="W160" s="71">
        <f t="shared" si="37"/>
        <v>-258.98756000000014</v>
      </c>
    </row>
    <row r="161" spans="1:23" hidden="1">
      <c r="A161" s="63">
        <f t="shared" si="38"/>
        <v>37047</v>
      </c>
      <c r="B161" s="65" t="str">
        <f>INDEX('Master Data'!$A$2:$B$8,MATCH(WEEKDAY('ARG Gas IM'!A161,3),'Master Data'!$A$2:$A$8,0),2)</f>
        <v>T</v>
      </c>
      <c r="D161" s="73">
        <v>78963.767900000166</v>
      </c>
      <c r="E161" s="73"/>
      <c r="F161" s="73"/>
      <c r="G161" s="73">
        <v>-62292</v>
      </c>
      <c r="I161" s="73">
        <f t="shared" si="27"/>
        <v>-62292</v>
      </c>
      <c r="J161" s="73">
        <f t="shared" si="39"/>
        <v>-16596</v>
      </c>
      <c r="K161" s="73">
        <f t="shared" si="28"/>
        <v>0</v>
      </c>
      <c r="L161" s="73">
        <f t="shared" si="29"/>
        <v>0</v>
      </c>
      <c r="M161" s="73">
        <f>SUM(J$97:J161)</f>
        <v>-161414.72999999998</v>
      </c>
      <c r="N161" s="73">
        <f>SUM(J$6:J161)</f>
        <v>-275583.56000000017</v>
      </c>
      <c r="P161" s="73">
        <f t="shared" si="30"/>
        <v>7.8963767900000162E-2</v>
      </c>
      <c r="Q161" s="73">
        <f t="shared" si="31"/>
        <v>0</v>
      </c>
      <c r="R161" s="73">
        <f t="shared" si="32"/>
        <v>0</v>
      </c>
      <c r="S161" s="71">
        <f t="shared" si="33"/>
        <v>-16.596</v>
      </c>
      <c r="T161" s="71">
        <f t="shared" si="34"/>
        <v>0</v>
      </c>
      <c r="U161" s="71">
        <f t="shared" si="35"/>
        <v>-62.292000000000002</v>
      </c>
      <c r="V161" s="71">
        <f t="shared" si="36"/>
        <v>-161.41472999999999</v>
      </c>
      <c r="W161" s="71">
        <f t="shared" si="37"/>
        <v>-275.58356000000015</v>
      </c>
    </row>
    <row r="162" spans="1:23" hidden="1">
      <c r="A162" s="63">
        <f t="shared" si="38"/>
        <v>37048</v>
      </c>
      <c r="B162" s="65" t="str">
        <f>INDEX('Master Data'!$A$2:$B$8,MATCH(WEEKDAY('ARG Gas IM'!A162,3),'Master Data'!$A$2:$A$8,0),2)</f>
        <v>W</v>
      </c>
      <c r="D162" s="73">
        <v>76328.591399999379</v>
      </c>
      <c r="E162" s="73"/>
      <c r="F162" s="73"/>
      <c r="G162" s="73">
        <v>-63582</v>
      </c>
      <c r="I162" s="73">
        <f t="shared" si="27"/>
        <v>-63582</v>
      </c>
      <c r="J162" s="73">
        <f t="shared" si="39"/>
        <v>-1290</v>
      </c>
      <c r="K162" s="73">
        <f t="shared" si="28"/>
        <v>0</v>
      </c>
      <c r="L162" s="73">
        <f t="shared" si="29"/>
        <v>0</v>
      </c>
      <c r="M162" s="73">
        <f>SUM(J$97:J162)</f>
        <v>-162704.72999999998</v>
      </c>
      <c r="N162" s="73">
        <f>SUM(J$6:J162)</f>
        <v>-276873.56000000017</v>
      </c>
      <c r="P162" s="73">
        <f t="shared" si="30"/>
        <v>7.6328591399999382E-2</v>
      </c>
      <c r="Q162" s="73">
        <f t="shared" si="31"/>
        <v>0</v>
      </c>
      <c r="R162" s="73">
        <f t="shared" si="32"/>
        <v>0</v>
      </c>
      <c r="S162" s="71">
        <f t="shared" si="33"/>
        <v>-1.29</v>
      </c>
      <c r="T162" s="71">
        <f t="shared" si="34"/>
        <v>0</v>
      </c>
      <c r="U162" s="71">
        <f t="shared" si="35"/>
        <v>-63.582000000000001</v>
      </c>
      <c r="V162" s="71">
        <f t="shared" si="36"/>
        <v>-162.70472999999998</v>
      </c>
      <c r="W162" s="71">
        <f t="shared" si="37"/>
        <v>-276.87356000000017</v>
      </c>
    </row>
    <row r="163" spans="1:23" hidden="1">
      <c r="A163" s="63">
        <f t="shared" si="38"/>
        <v>37049</v>
      </c>
      <c r="B163" s="65" t="str">
        <f>INDEX('Master Data'!$A$2:$B$8,MATCH(WEEKDAY('ARG Gas IM'!A163,3),'Master Data'!$A$2:$A$8,0),2)</f>
        <v>Th</v>
      </c>
      <c r="D163" s="73">
        <v>73692.245600000009</v>
      </c>
      <c r="E163" s="73"/>
      <c r="F163" s="73"/>
      <c r="G163" s="73">
        <v>-53964</v>
      </c>
      <c r="I163" s="73">
        <f t="shared" si="27"/>
        <v>-53964</v>
      </c>
      <c r="J163" s="73">
        <f t="shared" si="39"/>
        <v>9618</v>
      </c>
      <c r="K163" s="73">
        <f t="shared" si="28"/>
        <v>0</v>
      </c>
      <c r="L163" s="73">
        <f t="shared" si="29"/>
        <v>0</v>
      </c>
      <c r="M163" s="73">
        <f>SUM(J$97:J163)</f>
        <v>-153086.72999999998</v>
      </c>
      <c r="N163" s="73">
        <f>SUM(J$6:J163)</f>
        <v>-267255.56000000017</v>
      </c>
      <c r="P163" s="73">
        <f t="shared" si="30"/>
        <v>7.3692245600000011E-2</v>
      </c>
      <c r="Q163" s="73">
        <f t="shared" si="31"/>
        <v>0</v>
      </c>
      <c r="R163" s="73">
        <f t="shared" si="32"/>
        <v>0</v>
      </c>
      <c r="S163" s="71">
        <f t="shared" si="33"/>
        <v>9.6180000000000003</v>
      </c>
      <c r="T163" s="71">
        <f t="shared" si="34"/>
        <v>0</v>
      </c>
      <c r="U163" s="71">
        <f t="shared" si="35"/>
        <v>-53.963999999999999</v>
      </c>
      <c r="V163" s="71">
        <f t="shared" si="36"/>
        <v>-153.08672999999999</v>
      </c>
      <c r="W163" s="71">
        <f t="shared" si="37"/>
        <v>-267.25556000000017</v>
      </c>
    </row>
    <row r="164" spans="1:23" hidden="1">
      <c r="A164" s="63">
        <f t="shared" si="38"/>
        <v>37050</v>
      </c>
      <c r="B164" s="65" t="str">
        <f>INDEX('Master Data'!$A$2:$B$8,MATCH(WEEKDAY('ARG Gas IM'!A164,3),'Master Data'!$A$2:$A$8,0),2)</f>
        <v>F</v>
      </c>
      <c r="D164" s="73">
        <v>29275.32290000045</v>
      </c>
      <c r="E164" s="73"/>
      <c r="F164" s="73"/>
      <c r="G164" s="73">
        <v>-43344</v>
      </c>
      <c r="I164" s="73">
        <f t="shared" si="27"/>
        <v>-43344</v>
      </c>
      <c r="J164" s="73">
        <f t="shared" si="39"/>
        <v>10620</v>
      </c>
      <c r="K164" s="73">
        <f t="shared" si="28"/>
        <v>0</v>
      </c>
      <c r="L164" s="73">
        <f t="shared" si="29"/>
        <v>0</v>
      </c>
      <c r="M164" s="73">
        <f>SUM(J$97:J164)</f>
        <v>-142466.72999999998</v>
      </c>
      <c r="N164" s="73">
        <f>SUM(J$6:J164)</f>
        <v>-256635.56000000017</v>
      </c>
      <c r="P164" s="73">
        <f t="shared" si="30"/>
        <v>2.9275322900000449E-2</v>
      </c>
      <c r="Q164" s="73">
        <f t="shared" si="31"/>
        <v>0</v>
      </c>
      <c r="R164" s="73">
        <f t="shared" si="32"/>
        <v>0</v>
      </c>
      <c r="S164" s="71">
        <f t="shared" si="33"/>
        <v>10.62</v>
      </c>
      <c r="T164" s="71">
        <f t="shared" si="34"/>
        <v>0</v>
      </c>
      <c r="U164" s="71">
        <f t="shared" si="35"/>
        <v>-43.344000000000001</v>
      </c>
      <c r="V164" s="71">
        <f t="shared" si="36"/>
        <v>-142.46672999999998</v>
      </c>
      <c r="W164" s="71">
        <f t="shared" si="37"/>
        <v>-256.63556000000017</v>
      </c>
    </row>
    <row r="165" spans="1:23" hidden="1">
      <c r="A165" s="63">
        <f t="shared" si="38"/>
        <v>37051</v>
      </c>
      <c r="B165" s="65" t="str">
        <f>INDEX('Master Data'!$A$2:$B$8,MATCH(WEEKDAY('ARG Gas IM'!A165,3),'Master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-43344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-142466.72999999998</v>
      </c>
      <c r="N165" s="73">
        <f>SUM(J$6:J165)</f>
        <v>-256635.56000000017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-43.344000000000001</v>
      </c>
      <c r="V165" s="71">
        <f t="shared" si="36"/>
        <v>-142.46672999999998</v>
      </c>
      <c r="W165" s="71">
        <f t="shared" si="37"/>
        <v>-256.63556000000017</v>
      </c>
    </row>
    <row r="166" spans="1:23" hidden="1">
      <c r="A166" s="63">
        <f t="shared" si="38"/>
        <v>37052</v>
      </c>
      <c r="B166" s="65" t="str">
        <f>INDEX('Master Data'!$A$2:$B$8,MATCH(WEEKDAY('ARG Gas IM'!A166,3),'Master Data'!$A$2:$A$8,0),2)</f>
        <v>Su</v>
      </c>
      <c r="D166" s="73"/>
      <c r="E166" s="73"/>
      <c r="F166" s="73"/>
      <c r="G166" s="73"/>
      <c r="I166" s="73">
        <f t="shared" si="40"/>
        <v>-43344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-142466.72999999998</v>
      </c>
      <c r="N166" s="73">
        <f>SUM(J$6:J166)</f>
        <v>-256635.56000000017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-43.344000000000001</v>
      </c>
      <c r="V166" s="71">
        <f t="shared" si="36"/>
        <v>-142.46672999999998</v>
      </c>
      <c r="W166" s="71">
        <f t="shared" si="37"/>
        <v>-256.63556000000017</v>
      </c>
    </row>
    <row r="167" spans="1:23" hidden="1">
      <c r="A167" s="63">
        <f t="shared" si="38"/>
        <v>37053</v>
      </c>
      <c r="B167" s="65" t="str">
        <f>INDEX('Master Data'!$A$2:$B$8,MATCH(WEEKDAY('ARG Gas IM'!A167,3),'Master Data'!$A$2:$A$8,0),2)</f>
        <v>M</v>
      </c>
      <c r="D167" s="73">
        <v>25291.717500001028</v>
      </c>
      <c r="E167" s="73"/>
      <c r="F167" s="73"/>
      <c r="G167" s="73">
        <v>-43708</v>
      </c>
      <c r="I167" s="73">
        <f t="shared" si="40"/>
        <v>-43708</v>
      </c>
      <c r="J167" s="73">
        <f t="shared" si="39"/>
        <v>-364</v>
      </c>
      <c r="K167" s="73">
        <f t="shared" si="28"/>
        <v>0</v>
      </c>
      <c r="L167" s="73">
        <f t="shared" si="29"/>
        <v>0</v>
      </c>
      <c r="M167" s="73">
        <f>SUM(J$97:J167)</f>
        <v>-142830.72999999998</v>
      </c>
      <c r="N167" s="73">
        <f>SUM(J$6:J167)</f>
        <v>-256999.56000000017</v>
      </c>
      <c r="P167" s="73">
        <f t="shared" si="30"/>
        <v>2.5291717500001028E-2</v>
      </c>
      <c r="Q167" s="73">
        <f t="shared" si="31"/>
        <v>0</v>
      </c>
      <c r="R167" s="73">
        <f t="shared" si="32"/>
        <v>0</v>
      </c>
      <c r="S167" s="71">
        <f t="shared" si="33"/>
        <v>-0.36399999999999999</v>
      </c>
      <c r="T167" s="71">
        <f t="shared" si="34"/>
        <v>0</v>
      </c>
      <c r="U167" s="71">
        <f t="shared" si="35"/>
        <v>-43.707999999999998</v>
      </c>
      <c r="V167" s="71">
        <f t="shared" si="36"/>
        <v>-142.83072999999999</v>
      </c>
      <c r="W167" s="71">
        <f t="shared" si="37"/>
        <v>-256.99956000000014</v>
      </c>
    </row>
    <row r="168" spans="1:23" hidden="1">
      <c r="A168" s="63">
        <f t="shared" si="38"/>
        <v>37054</v>
      </c>
      <c r="B168" s="65" t="str">
        <f>INDEX('Master Data'!$A$2:$B$8,MATCH(WEEKDAY('ARG Gas IM'!A168,3),'Master Data'!$A$2:$A$8,0),2)</f>
        <v>T</v>
      </c>
      <c r="D168" s="73">
        <v>23963.247499999696</v>
      </c>
      <c r="E168" s="73"/>
      <c r="F168" s="73"/>
      <c r="G168" s="73">
        <v>-43995</v>
      </c>
      <c r="I168" s="73">
        <f t="shared" si="40"/>
        <v>-43995</v>
      </c>
      <c r="J168" s="73">
        <f t="shared" si="39"/>
        <v>-287</v>
      </c>
      <c r="K168" s="73">
        <f t="shared" si="28"/>
        <v>0</v>
      </c>
      <c r="L168" s="73">
        <f t="shared" si="29"/>
        <v>0</v>
      </c>
      <c r="M168" s="73">
        <f>SUM(J$97:J168)</f>
        <v>-143117.72999999998</v>
      </c>
      <c r="N168" s="73">
        <f>SUM(J$6:J168)</f>
        <v>-257286.56000000017</v>
      </c>
      <c r="P168" s="73">
        <f t="shared" si="30"/>
        <v>2.3963247499999694E-2</v>
      </c>
      <c r="Q168" s="73">
        <f t="shared" si="31"/>
        <v>0</v>
      </c>
      <c r="R168" s="73">
        <f t="shared" si="32"/>
        <v>0</v>
      </c>
      <c r="S168" s="71">
        <f t="shared" si="33"/>
        <v>-0.28699999999999998</v>
      </c>
      <c r="T168" s="71">
        <f t="shared" si="34"/>
        <v>0</v>
      </c>
      <c r="U168" s="71">
        <f t="shared" si="35"/>
        <v>-43.994999999999997</v>
      </c>
      <c r="V168" s="71">
        <f t="shared" si="36"/>
        <v>-143.11772999999999</v>
      </c>
      <c r="W168" s="71">
        <f t="shared" si="37"/>
        <v>-257.28656000000018</v>
      </c>
    </row>
    <row r="169" spans="1:23" hidden="1">
      <c r="A169" s="63">
        <f t="shared" si="38"/>
        <v>37055</v>
      </c>
      <c r="B169" s="65" t="str">
        <f>INDEX('Master Data'!$A$2:$B$8,MATCH(WEEKDAY('ARG Gas IM'!A169,3),'Master Data'!$A$2:$A$8,0),2)</f>
        <v>W</v>
      </c>
      <c r="D169" s="73">
        <v>22634.505500000549</v>
      </c>
      <c r="E169" s="73"/>
      <c r="F169" s="73"/>
      <c r="G169" s="73">
        <v>-44285</v>
      </c>
      <c r="I169" s="73">
        <f t="shared" si="40"/>
        <v>-44285</v>
      </c>
      <c r="J169" s="73">
        <f t="shared" si="39"/>
        <v>-290</v>
      </c>
      <c r="K169" s="73">
        <f t="shared" si="28"/>
        <v>0</v>
      </c>
      <c r="L169" s="73">
        <f t="shared" si="29"/>
        <v>0</v>
      </c>
      <c r="M169" s="73">
        <f>SUM(J$97:J169)</f>
        <v>-143407.72999999998</v>
      </c>
      <c r="N169" s="73">
        <f>SUM(J$6:J169)</f>
        <v>-257576.56000000017</v>
      </c>
      <c r="P169" s="73">
        <f t="shared" si="30"/>
        <v>2.2634505500000547E-2</v>
      </c>
      <c r="Q169" s="73">
        <f t="shared" si="31"/>
        <v>0</v>
      </c>
      <c r="R169" s="73">
        <f t="shared" si="32"/>
        <v>0</v>
      </c>
      <c r="S169" s="71">
        <f t="shared" si="33"/>
        <v>-0.28999999999999998</v>
      </c>
      <c r="T169" s="71">
        <f t="shared" si="34"/>
        <v>0</v>
      </c>
      <c r="U169" s="71">
        <f t="shared" si="35"/>
        <v>-44.284999999999997</v>
      </c>
      <c r="V169" s="71">
        <f t="shared" si="36"/>
        <v>-143.40772999999999</v>
      </c>
      <c r="W169" s="71">
        <f t="shared" si="37"/>
        <v>-257.5765600000002</v>
      </c>
    </row>
    <row r="170" spans="1:23" hidden="1">
      <c r="A170" s="63">
        <f t="shared" si="38"/>
        <v>37056</v>
      </c>
      <c r="B170" s="65" t="str">
        <f>INDEX('Master Data'!$A$2:$B$8,MATCH(WEEKDAY('ARG Gas IM'!A170,3),'Master Data'!$A$2:$A$8,0),2)</f>
        <v>Th</v>
      </c>
      <c r="D170" s="73">
        <v>48678.6706000001</v>
      </c>
      <c r="E170" s="73"/>
      <c r="F170" s="73"/>
      <c r="G170" s="73">
        <v>-41293</v>
      </c>
      <c r="I170" s="73">
        <f t="shared" si="40"/>
        <v>-41293</v>
      </c>
      <c r="J170" s="73">
        <f t="shared" si="39"/>
        <v>2992</v>
      </c>
      <c r="K170" s="73">
        <f t="shared" si="28"/>
        <v>0</v>
      </c>
      <c r="L170" s="73">
        <f t="shared" si="29"/>
        <v>0</v>
      </c>
      <c r="M170" s="73">
        <f>SUM(J$97:J170)</f>
        <v>-140415.72999999998</v>
      </c>
      <c r="N170" s="73">
        <f>SUM(J$6:J170)</f>
        <v>-254584.56000000017</v>
      </c>
      <c r="P170" s="73">
        <f t="shared" si="30"/>
        <v>4.8678670600000098E-2</v>
      </c>
      <c r="Q170" s="73">
        <f t="shared" si="31"/>
        <v>0</v>
      </c>
      <c r="R170" s="73">
        <f t="shared" si="32"/>
        <v>0</v>
      </c>
      <c r="S170" s="71">
        <f t="shared" si="33"/>
        <v>2.992</v>
      </c>
      <c r="T170" s="71">
        <f t="shared" si="34"/>
        <v>0</v>
      </c>
      <c r="U170" s="71">
        <f t="shared" si="35"/>
        <v>-41.292999999999999</v>
      </c>
      <c r="V170" s="71">
        <f t="shared" si="36"/>
        <v>-140.41572999999997</v>
      </c>
      <c r="W170" s="71">
        <f t="shared" si="37"/>
        <v>-254.58456000000018</v>
      </c>
    </row>
    <row r="171" spans="1:23" hidden="1">
      <c r="A171" s="63">
        <f t="shared" si="38"/>
        <v>37057</v>
      </c>
      <c r="B171" s="65" t="str">
        <f>INDEX('Master Data'!$A$2:$B$8,MATCH(WEEKDAY('ARG Gas IM'!A171,3),'Master Data'!$A$2:$A$8,0),2)</f>
        <v>F</v>
      </c>
      <c r="D171" s="73">
        <v>14927.861500000141</v>
      </c>
      <c r="E171" s="73"/>
      <c r="F171" s="73"/>
      <c r="G171" s="73">
        <v>-104462</v>
      </c>
      <c r="I171" s="73">
        <f t="shared" si="40"/>
        <v>-104462</v>
      </c>
      <c r="J171" s="73">
        <f t="shared" si="39"/>
        <v>-63169</v>
      </c>
      <c r="K171" s="73">
        <f t="shared" si="28"/>
        <v>0</v>
      </c>
      <c r="L171" s="73">
        <f t="shared" si="29"/>
        <v>0</v>
      </c>
      <c r="M171" s="73">
        <f>SUM(J$97:J171)</f>
        <v>-203584.72999999998</v>
      </c>
      <c r="N171" s="73">
        <f>SUM(J$6:J171)</f>
        <v>-317753.56000000017</v>
      </c>
      <c r="P171" s="73">
        <f t="shared" si="30"/>
        <v>1.4927861500000141E-2</v>
      </c>
      <c r="Q171" s="73">
        <f t="shared" si="31"/>
        <v>0</v>
      </c>
      <c r="R171" s="73">
        <f t="shared" si="32"/>
        <v>0</v>
      </c>
      <c r="S171" s="71">
        <f t="shared" si="33"/>
        <v>-63.168999999999997</v>
      </c>
      <c r="T171" s="71">
        <f t="shared" si="34"/>
        <v>0</v>
      </c>
      <c r="U171" s="71">
        <f t="shared" si="35"/>
        <v>-104.462</v>
      </c>
      <c r="V171" s="71">
        <f t="shared" si="36"/>
        <v>-203.58472999999998</v>
      </c>
      <c r="W171" s="71">
        <f t="shared" si="37"/>
        <v>-317.75356000000016</v>
      </c>
    </row>
    <row r="172" spans="1:23" hidden="1">
      <c r="A172" s="63">
        <f t="shared" si="38"/>
        <v>37058</v>
      </c>
      <c r="B172" s="65" t="str">
        <f>INDEX('Master Data'!$A$2:$B$8,MATCH(WEEKDAY('ARG Gas IM'!A172,3),'Master Data'!$A$2:$A$8,0),2)</f>
        <v>Sa</v>
      </c>
      <c r="D172" s="73"/>
      <c r="E172" s="73"/>
      <c r="F172" s="73"/>
      <c r="G172" s="73"/>
      <c r="I172" s="73">
        <f t="shared" si="40"/>
        <v>-104462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-203584.72999999998</v>
      </c>
      <c r="N172" s="73">
        <f>SUM(J$6:J172)</f>
        <v>-317753.56000000017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-104.462</v>
      </c>
      <c r="V172" s="71">
        <f t="shared" si="36"/>
        <v>-203.58472999999998</v>
      </c>
      <c r="W172" s="71">
        <f t="shared" si="37"/>
        <v>-317.75356000000016</v>
      </c>
    </row>
    <row r="173" spans="1:23" hidden="1">
      <c r="A173" s="63">
        <f t="shared" si="38"/>
        <v>37059</v>
      </c>
      <c r="B173" s="65" t="str">
        <f>INDEX('Master Data'!$A$2:$B$8,MATCH(WEEKDAY('ARG Gas IM'!A173,3),'Master Data'!$A$2:$A$8,0),2)</f>
        <v>Su</v>
      </c>
      <c r="D173" s="73"/>
      <c r="E173" s="73"/>
      <c r="F173" s="73"/>
      <c r="G173" s="73"/>
      <c r="I173" s="73">
        <f t="shared" si="40"/>
        <v>-104462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-203584.72999999998</v>
      </c>
      <c r="N173" s="73">
        <f>SUM(J$6:J173)</f>
        <v>-317753.56000000017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-104.462</v>
      </c>
      <c r="V173" s="71">
        <f t="shared" si="36"/>
        <v>-203.58472999999998</v>
      </c>
      <c r="W173" s="71">
        <f t="shared" si="37"/>
        <v>-317.75356000000016</v>
      </c>
    </row>
    <row r="174" spans="1:23" hidden="1">
      <c r="A174" s="63">
        <f t="shared" si="38"/>
        <v>37060</v>
      </c>
      <c r="B174" s="65" t="str">
        <f>INDEX('Master Data'!$A$2:$B$8,MATCH(WEEKDAY('ARG Gas IM'!A174,3),'Master Data'!$A$2:$A$8,0),2)</f>
        <v>M</v>
      </c>
      <c r="D174" s="73">
        <v>11581.239199999964</v>
      </c>
      <c r="E174" s="73"/>
      <c r="F174" s="73"/>
      <c r="G174" s="73">
        <v>-103659</v>
      </c>
      <c r="I174" s="73">
        <f t="shared" si="40"/>
        <v>-103659</v>
      </c>
      <c r="J174" s="73">
        <f t="shared" si="39"/>
        <v>803</v>
      </c>
      <c r="K174" s="73">
        <f t="shared" si="28"/>
        <v>0</v>
      </c>
      <c r="L174" s="73">
        <f t="shared" si="29"/>
        <v>0</v>
      </c>
      <c r="M174" s="73">
        <f>SUM(J$97:J174)</f>
        <v>-202781.72999999998</v>
      </c>
      <c r="N174" s="73">
        <f>SUM(J$6:J174)</f>
        <v>-316950.56000000017</v>
      </c>
      <c r="P174" s="73">
        <f t="shared" si="30"/>
        <v>1.1581239199999963E-2</v>
      </c>
      <c r="Q174" s="73">
        <f t="shared" si="31"/>
        <v>0</v>
      </c>
      <c r="R174" s="73">
        <f t="shared" si="32"/>
        <v>0</v>
      </c>
      <c r="S174" s="71">
        <f t="shared" si="33"/>
        <v>0.80300000000000005</v>
      </c>
      <c r="T174" s="71">
        <f t="shared" si="34"/>
        <v>0</v>
      </c>
      <c r="U174" s="71">
        <f t="shared" si="35"/>
        <v>-103.65900000000001</v>
      </c>
      <c r="V174" s="71">
        <f t="shared" si="36"/>
        <v>-202.78172999999998</v>
      </c>
      <c r="W174" s="71">
        <f t="shared" si="37"/>
        <v>-316.95056000000017</v>
      </c>
    </row>
    <row r="175" spans="1:23" hidden="1">
      <c r="A175" s="63">
        <f t="shared" si="38"/>
        <v>37061</v>
      </c>
      <c r="B175" s="65" t="str">
        <f>INDEX('Master Data'!$A$2:$B$8,MATCH(WEEKDAY('ARG Gas IM'!A175,3),'Master Data'!$A$2:$A$8,0),2)</f>
        <v>T</v>
      </c>
      <c r="D175" s="73">
        <v>3315.1203000000173</v>
      </c>
      <c r="E175" s="73"/>
      <c r="F175" s="73"/>
      <c r="G175" s="73">
        <v>-81027</v>
      </c>
      <c r="I175" s="73">
        <f t="shared" si="40"/>
        <v>-81027</v>
      </c>
      <c r="J175" s="73">
        <f t="shared" si="39"/>
        <v>22632</v>
      </c>
      <c r="K175" s="73">
        <f t="shared" si="28"/>
        <v>0</v>
      </c>
      <c r="L175" s="73">
        <f t="shared" si="29"/>
        <v>0</v>
      </c>
      <c r="M175" s="73">
        <f>SUM(J$97:J175)</f>
        <v>-180149.72999999998</v>
      </c>
      <c r="N175" s="73">
        <f>SUM(J$6:J175)</f>
        <v>-294318.56000000017</v>
      </c>
      <c r="P175" s="73">
        <f t="shared" si="30"/>
        <v>3.3151203000000174E-3</v>
      </c>
      <c r="Q175" s="73">
        <f t="shared" si="31"/>
        <v>0</v>
      </c>
      <c r="R175" s="73">
        <f t="shared" si="32"/>
        <v>0</v>
      </c>
      <c r="S175" s="71">
        <f t="shared" si="33"/>
        <v>22.632000000000001</v>
      </c>
      <c r="T175" s="71">
        <f t="shared" si="34"/>
        <v>0</v>
      </c>
      <c r="U175" s="71">
        <f t="shared" si="35"/>
        <v>-81.027000000000001</v>
      </c>
      <c r="V175" s="71">
        <f t="shared" si="36"/>
        <v>-180.14972999999998</v>
      </c>
      <c r="W175" s="71">
        <f t="shared" si="37"/>
        <v>-294.31856000000016</v>
      </c>
    </row>
    <row r="176" spans="1:23" hidden="1">
      <c r="A176" s="63">
        <f t="shared" si="38"/>
        <v>37062</v>
      </c>
      <c r="B176" s="65" t="str">
        <f>INDEX('Master Data'!$A$2:$B$8,MATCH(WEEKDAY('ARG Gas IM'!A176,3),'Master Data'!$A$2:$A$8,0),2)</f>
        <v>W</v>
      </c>
      <c r="D176" s="73">
        <v>2885.9087999999597</v>
      </c>
      <c r="E176" s="73"/>
      <c r="F176" s="73"/>
      <c r="G176" s="73">
        <v>-85565</v>
      </c>
      <c r="I176" s="73">
        <f t="shared" si="40"/>
        <v>-85565</v>
      </c>
      <c r="J176" s="73">
        <f t="shared" si="39"/>
        <v>-4538</v>
      </c>
      <c r="K176" s="73">
        <f t="shared" si="28"/>
        <v>0</v>
      </c>
      <c r="L176" s="73">
        <f t="shared" si="29"/>
        <v>0</v>
      </c>
      <c r="M176" s="73">
        <f>SUM(J$97:J176)</f>
        <v>-184687.72999999998</v>
      </c>
      <c r="N176" s="73">
        <f>SUM(J$6:J176)</f>
        <v>-298856.56000000017</v>
      </c>
      <c r="P176" s="73">
        <f t="shared" si="30"/>
        <v>2.8859087999999595E-3</v>
      </c>
      <c r="Q176" s="73">
        <f t="shared" si="31"/>
        <v>0</v>
      </c>
      <c r="R176" s="73">
        <f t="shared" si="32"/>
        <v>0</v>
      </c>
      <c r="S176" s="71">
        <f t="shared" si="33"/>
        <v>-4.5380000000000003</v>
      </c>
      <c r="T176" s="71">
        <f t="shared" si="34"/>
        <v>0</v>
      </c>
      <c r="U176" s="71">
        <f t="shared" si="35"/>
        <v>-85.564999999999998</v>
      </c>
      <c r="V176" s="71">
        <f t="shared" si="36"/>
        <v>-184.68772999999999</v>
      </c>
      <c r="W176" s="71">
        <f t="shared" si="37"/>
        <v>-298.85656000000017</v>
      </c>
    </row>
    <row r="177" spans="1:23" hidden="1">
      <c r="A177" s="63">
        <f t="shared" si="38"/>
        <v>37063</v>
      </c>
      <c r="B177" s="65" t="str">
        <f>INDEX('Master Data'!$A$2:$B$8,MATCH(WEEKDAY('ARG Gas IM'!A177,3),'Master Data'!$A$2:$A$8,0),2)</f>
        <v>Th</v>
      </c>
      <c r="D177" s="73">
        <v>10707.64950000003</v>
      </c>
      <c r="E177" s="73"/>
      <c r="F177" s="73"/>
      <c r="G177" s="73">
        <v>-6372</v>
      </c>
      <c r="I177" s="73">
        <f t="shared" si="40"/>
        <v>-6372</v>
      </c>
      <c r="J177" s="73">
        <f t="shared" si="39"/>
        <v>79193</v>
      </c>
      <c r="K177" s="73">
        <f t="shared" si="28"/>
        <v>0</v>
      </c>
      <c r="L177" s="73">
        <f t="shared" si="29"/>
        <v>0</v>
      </c>
      <c r="M177" s="73">
        <f>SUM(J$97:J177)</f>
        <v>-105494.72999999998</v>
      </c>
      <c r="N177" s="73">
        <f>SUM(J$6:J177)</f>
        <v>-219663.56000000017</v>
      </c>
      <c r="P177" s="73">
        <f t="shared" si="30"/>
        <v>1.0707649500000031E-2</v>
      </c>
      <c r="Q177" s="73">
        <f t="shared" si="31"/>
        <v>0</v>
      </c>
      <c r="R177" s="73">
        <f t="shared" si="32"/>
        <v>0</v>
      </c>
      <c r="S177" s="71">
        <f t="shared" si="33"/>
        <v>79.192999999999998</v>
      </c>
      <c r="T177" s="71">
        <f t="shared" si="34"/>
        <v>0</v>
      </c>
      <c r="U177" s="71">
        <f t="shared" si="35"/>
        <v>-6.3719999999999999</v>
      </c>
      <c r="V177" s="71">
        <f t="shared" si="36"/>
        <v>-105.49472999999998</v>
      </c>
      <c r="W177" s="71">
        <f t="shared" si="37"/>
        <v>-219.66356000000016</v>
      </c>
    </row>
    <row r="178" spans="1:23" hidden="1">
      <c r="A178" s="63">
        <f t="shared" si="38"/>
        <v>37064</v>
      </c>
      <c r="B178" s="65" t="str">
        <f>INDEX('Master Data'!$A$2:$B$8,MATCH(WEEKDAY('ARG Gas IM'!A178,3),'Master Data'!$A$2:$A$8,0),2)</f>
        <v>F</v>
      </c>
      <c r="D178" s="73">
        <v>10609.972199999987</v>
      </c>
      <c r="E178" s="73"/>
      <c r="F178" s="73"/>
      <c r="G178" s="73">
        <v>-78219</v>
      </c>
      <c r="I178" s="73">
        <f t="shared" si="40"/>
        <v>-78219</v>
      </c>
      <c r="J178" s="73">
        <f t="shared" si="39"/>
        <v>-71847</v>
      </c>
      <c r="K178" s="73">
        <f t="shared" si="28"/>
        <v>0</v>
      </c>
      <c r="L178" s="73">
        <f t="shared" si="29"/>
        <v>0</v>
      </c>
      <c r="M178" s="73">
        <f>SUM(J$97:J178)</f>
        <v>-177341.72999999998</v>
      </c>
      <c r="N178" s="73">
        <f>SUM(J$6:J178)</f>
        <v>-291510.56000000017</v>
      </c>
      <c r="P178" s="73">
        <f t="shared" si="30"/>
        <v>1.0609972199999988E-2</v>
      </c>
      <c r="Q178" s="73">
        <f t="shared" si="31"/>
        <v>0</v>
      </c>
      <c r="R178" s="73">
        <f t="shared" si="32"/>
        <v>0</v>
      </c>
      <c r="S178" s="71">
        <f t="shared" si="33"/>
        <v>-71.846999999999994</v>
      </c>
      <c r="T178" s="71">
        <f t="shared" si="34"/>
        <v>0</v>
      </c>
      <c r="U178" s="71">
        <f t="shared" si="35"/>
        <v>-78.218999999999994</v>
      </c>
      <c r="V178" s="71">
        <f t="shared" si="36"/>
        <v>-177.34172999999998</v>
      </c>
      <c r="W178" s="71">
        <f t="shared" si="37"/>
        <v>-291.51056000000017</v>
      </c>
    </row>
    <row r="179" spans="1:23" hidden="1">
      <c r="A179" s="63">
        <f t="shared" si="38"/>
        <v>37065</v>
      </c>
      <c r="B179" s="65" t="str">
        <f>INDEX('Master Data'!$A$2:$B$8,MATCH(WEEKDAY('ARG Gas IM'!A179,3),'Master Data'!$A$2:$A$8,0),2)</f>
        <v>Sa</v>
      </c>
      <c r="D179" s="73"/>
      <c r="E179" s="73"/>
      <c r="F179" s="73"/>
      <c r="G179" s="73"/>
      <c r="I179" s="73">
        <f t="shared" si="40"/>
        <v>-78219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-177341.72999999998</v>
      </c>
      <c r="N179" s="73">
        <f>SUM(J$6:J179)</f>
        <v>-291510.56000000017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-78.218999999999994</v>
      </c>
      <c r="V179" s="71">
        <f t="shared" si="36"/>
        <v>-177.34172999999998</v>
      </c>
      <c r="W179" s="71">
        <f t="shared" si="37"/>
        <v>-291.51056000000017</v>
      </c>
    </row>
    <row r="180" spans="1:23" hidden="1">
      <c r="A180" s="63">
        <f t="shared" si="38"/>
        <v>37066</v>
      </c>
      <c r="B180" s="65" t="str">
        <f>INDEX('Master Data'!$A$2:$B$8,MATCH(WEEKDAY('ARG Gas IM'!A180,3),'Master Data'!$A$2:$A$8,0),2)</f>
        <v>Su</v>
      </c>
      <c r="D180" s="73"/>
      <c r="E180" s="73"/>
      <c r="F180" s="73"/>
      <c r="G180" s="73"/>
      <c r="I180" s="73">
        <f t="shared" si="40"/>
        <v>-78219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-177341.72999999998</v>
      </c>
      <c r="N180" s="73">
        <f>SUM(J$6:J180)</f>
        <v>-291510.56000000017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-78.218999999999994</v>
      </c>
      <c r="V180" s="71">
        <f t="shared" si="36"/>
        <v>-177.34172999999998</v>
      </c>
      <c r="W180" s="71">
        <f t="shared" si="37"/>
        <v>-291.51056000000017</v>
      </c>
    </row>
    <row r="181" spans="1:23" hidden="1">
      <c r="A181" s="63">
        <f t="shared" si="38"/>
        <v>37067</v>
      </c>
      <c r="B181" s="65" t="str">
        <f>INDEX('Master Data'!$A$2:$B$8,MATCH(WEEKDAY('ARG Gas IM'!A181,3),'Master Data'!$A$2:$A$8,0),2)</f>
        <v>M</v>
      </c>
      <c r="D181" s="73">
        <v>6402.5090000000146</v>
      </c>
      <c r="E181" s="73"/>
      <c r="F181" s="73"/>
      <c r="G181" s="73">
        <v>-71448.5</v>
      </c>
      <c r="I181" s="73">
        <f t="shared" si="40"/>
        <v>-71448.5</v>
      </c>
      <c r="J181" s="73">
        <f t="shared" si="39"/>
        <v>6770.5</v>
      </c>
      <c r="K181" s="73">
        <f t="shared" si="28"/>
        <v>0</v>
      </c>
      <c r="L181" s="73">
        <f t="shared" si="29"/>
        <v>0</v>
      </c>
      <c r="M181" s="73">
        <f>SUM(J$97:J181)</f>
        <v>-170571.22999999998</v>
      </c>
      <c r="N181" s="73">
        <f>SUM(J$6:J181)</f>
        <v>-284740.06000000017</v>
      </c>
      <c r="P181" s="73">
        <f t="shared" si="30"/>
        <v>6.4025090000000145E-3</v>
      </c>
      <c r="Q181" s="73">
        <f t="shared" si="31"/>
        <v>0</v>
      </c>
      <c r="R181" s="73">
        <f t="shared" si="32"/>
        <v>0</v>
      </c>
      <c r="S181" s="71">
        <f t="shared" si="33"/>
        <v>6.7705000000000002</v>
      </c>
      <c r="T181" s="71">
        <f t="shared" si="34"/>
        <v>0</v>
      </c>
      <c r="U181" s="71">
        <f t="shared" si="35"/>
        <v>-71.448499999999996</v>
      </c>
      <c r="V181" s="71">
        <f t="shared" si="36"/>
        <v>-170.57122999999999</v>
      </c>
      <c r="W181" s="71">
        <f t="shared" si="37"/>
        <v>-284.7400600000002</v>
      </c>
    </row>
    <row r="182" spans="1:23" hidden="1">
      <c r="A182" s="63">
        <f t="shared" si="38"/>
        <v>37068</v>
      </c>
      <c r="B182" s="65" t="str">
        <f>INDEX('Master Data'!$A$2:$B$8,MATCH(WEEKDAY('ARG Gas IM'!A182,3),'Master Data'!$A$2:$A$8,0),2)</f>
        <v>T</v>
      </c>
      <c r="D182" s="73">
        <v>5333.8869000000068</v>
      </c>
      <c r="E182" s="73"/>
      <c r="F182" s="73"/>
      <c r="G182" s="73">
        <v>-31611</v>
      </c>
      <c r="I182" s="73">
        <f t="shared" si="40"/>
        <v>-31611</v>
      </c>
      <c r="J182" s="73">
        <f t="shared" si="39"/>
        <v>39837.5</v>
      </c>
      <c r="K182" s="73">
        <f t="shared" si="28"/>
        <v>0</v>
      </c>
      <c r="L182" s="73">
        <f t="shared" si="29"/>
        <v>0</v>
      </c>
      <c r="M182" s="73">
        <f>SUM(J$97:J182)</f>
        <v>-130733.72999999998</v>
      </c>
      <c r="N182" s="73">
        <f>SUM(J$6:J182)</f>
        <v>-244902.56000000017</v>
      </c>
      <c r="P182" s="73">
        <f t="shared" si="30"/>
        <v>5.3338869000000072E-3</v>
      </c>
      <c r="Q182" s="73">
        <f t="shared" si="31"/>
        <v>0</v>
      </c>
      <c r="R182" s="73">
        <f t="shared" si="32"/>
        <v>0</v>
      </c>
      <c r="S182" s="71">
        <f t="shared" si="33"/>
        <v>39.837499999999999</v>
      </c>
      <c r="T182" s="71">
        <f t="shared" si="34"/>
        <v>0</v>
      </c>
      <c r="U182" s="71">
        <f t="shared" si="35"/>
        <v>-31.611000000000001</v>
      </c>
      <c r="V182" s="71">
        <f t="shared" si="36"/>
        <v>-130.73372999999998</v>
      </c>
      <c r="W182" s="71">
        <f t="shared" si="37"/>
        <v>-244.90256000000016</v>
      </c>
    </row>
    <row r="183" spans="1:23" hidden="1">
      <c r="A183" s="63">
        <f t="shared" si="38"/>
        <v>37069</v>
      </c>
      <c r="B183" s="65" t="str">
        <f>INDEX('Master Data'!$A$2:$B$8,MATCH(WEEKDAY('ARG Gas IM'!A183,3),'Master Data'!$A$2:$A$8,0),2)</f>
        <v>W</v>
      </c>
      <c r="D183" s="73">
        <v>5157.5447999999869</v>
      </c>
      <c r="E183" s="73"/>
      <c r="F183" s="73"/>
      <c r="G183" s="73">
        <v>-8647</v>
      </c>
      <c r="I183" s="73">
        <f t="shared" si="40"/>
        <v>-8647</v>
      </c>
      <c r="J183" s="73">
        <f t="shared" si="39"/>
        <v>22964</v>
      </c>
      <c r="K183" s="73">
        <f t="shared" si="28"/>
        <v>0</v>
      </c>
      <c r="L183" s="73">
        <f t="shared" si="29"/>
        <v>0</v>
      </c>
      <c r="M183" s="73">
        <f>SUM(J$97:J183)</f>
        <v>-107769.72999999998</v>
      </c>
      <c r="N183" s="73">
        <f>SUM(J$6:J183)</f>
        <v>-221938.56000000017</v>
      </c>
      <c r="P183" s="73">
        <f t="shared" si="30"/>
        <v>5.1575447999999873E-3</v>
      </c>
      <c r="Q183" s="73">
        <f t="shared" si="31"/>
        <v>0</v>
      </c>
      <c r="R183" s="73">
        <f t="shared" si="32"/>
        <v>0</v>
      </c>
      <c r="S183" s="71">
        <f t="shared" si="33"/>
        <v>22.963999999999999</v>
      </c>
      <c r="T183" s="71">
        <f t="shared" si="34"/>
        <v>0</v>
      </c>
      <c r="U183" s="71">
        <f t="shared" si="35"/>
        <v>-8.6470000000000002</v>
      </c>
      <c r="V183" s="71">
        <f t="shared" si="36"/>
        <v>-107.76972999999998</v>
      </c>
      <c r="W183" s="71">
        <f t="shared" si="37"/>
        <v>-221.93856000000017</v>
      </c>
    </row>
    <row r="184" spans="1:23" hidden="1">
      <c r="A184" s="63">
        <f t="shared" si="38"/>
        <v>37070</v>
      </c>
      <c r="B184" s="65" t="str">
        <f>INDEX('Master Data'!$A$2:$B$8,MATCH(WEEKDAY('ARG Gas IM'!A184,3),'Master Data'!$A$2:$A$8,0),2)</f>
        <v>Th</v>
      </c>
      <c r="D184" s="73">
        <v>3315.7330999999931</v>
      </c>
      <c r="E184" s="73"/>
      <c r="F184" s="73"/>
      <c r="G184" s="73">
        <v>-11349</v>
      </c>
      <c r="I184" s="73">
        <f t="shared" si="40"/>
        <v>-11349</v>
      </c>
      <c r="J184" s="73">
        <f t="shared" si="39"/>
        <v>-2702</v>
      </c>
      <c r="K184" s="73">
        <f t="shared" si="28"/>
        <v>0</v>
      </c>
      <c r="L184" s="73">
        <f t="shared" si="29"/>
        <v>0</v>
      </c>
      <c r="M184" s="73">
        <f>SUM(J$97:J184)</f>
        <v>-110471.72999999998</v>
      </c>
      <c r="N184" s="73">
        <f>SUM(J$6:J184)</f>
        <v>-224640.56000000017</v>
      </c>
      <c r="P184" s="73">
        <f t="shared" si="30"/>
        <v>3.3157330999999931E-3</v>
      </c>
      <c r="Q184" s="73">
        <f t="shared" si="31"/>
        <v>0</v>
      </c>
      <c r="R184" s="73">
        <f t="shared" si="32"/>
        <v>0</v>
      </c>
      <c r="S184" s="71">
        <f t="shared" si="33"/>
        <v>-2.702</v>
      </c>
      <c r="T184" s="71">
        <f t="shared" si="34"/>
        <v>0</v>
      </c>
      <c r="U184" s="71">
        <f t="shared" si="35"/>
        <v>-11.349</v>
      </c>
      <c r="V184" s="71">
        <f t="shared" si="36"/>
        <v>-110.47172999999998</v>
      </c>
      <c r="W184" s="71">
        <f t="shared" si="37"/>
        <v>-224.64056000000016</v>
      </c>
    </row>
    <row r="185" spans="1:23" hidden="1">
      <c r="A185" s="63">
        <f t="shared" si="38"/>
        <v>37071</v>
      </c>
      <c r="B185" s="65" t="str">
        <f>INDEX('Master Data'!$A$2:$B$8,MATCH(WEEKDAY('ARG Gas IM'!A185,3),'Master Data'!$A$2:$A$8,0),2)</f>
        <v>F</v>
      </c>
      <c r="D185" s="73">
        <v>0</v>
      </c>
      <c r="E185" s="73"/>
      <c r="F185" s="73"/>
      <c r="G185" s="73">
        <v>-51755</v>
      </c>
      <c r="I185" s="73">
        <f t="shared" si="40"/>
        <v>-51755</v>
      </c>
      <c r="J185" s="73">
        <f t="shared" si="39"/>
        <v>-40406</v>
      </c>
      <c r="K185" s="73">
        <f t="shared" si="28"/>
        <v>0</v>
      </c>
      <c r="L185" s="73">
        <f t="shared" si="29"/>
        <v>0</v>
      </c>
      <c r="M185" s="73">
        <f>SUM(J$97:J185)</f>
        <v>-150877.72999999998</v>
      </c>
      <c r="N185" s="73">
        <f>SUM(J$6:J185)</f>
        <v>-265046.56000000017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-40.405999999999999</v>
      </c>
      <c r="T185" s="71">
        <f t="shared" si="34"/>
        <v>0</v>
      </c>
      <c r="U185" s="71">
        <f t="shared" si="35"/>
        <v>-51.755000000000003</v>
      </c>
      <c r="V185" s="71">
        <f t="shared" si="36"/>
        <v>-150.87772999999999</v>
      </c>
      <c r="W185" s="71">
        <f t="shared" si="37"/>
        <v>-265.04656000000017</v>
      </c>
    </row>
    <row r="186" spans="1:23">
      <c r="A186" s="63">
        <f t="shared" si="38"/>
        <v>37072</v>
      </c>
      <c r="B186" s="65" t="str">
        <f>INDEX('Master Data'!$A$2:$B$8,MATCH(WEEKDAY('ARG Gas IM'!A186,3),'Master Data'!$A$2:$A$8,0),2)</f>
        <v>Sa</v>
      </c>
      <c r="D186" s="73"/>
      <c r="E186" s="73"/>
      <c r="F186" s="73"/>
      <c r="G186" s="73"/>
      <c r="I186" s="73">
        <f t="shared" si="40"/>
        <v>-51755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-150877.72999999998</v>
      </c>
      <c r="N186" s="73">
        <f>SUM(J$6:J186)</f>
        <v>-265046.56000000017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-51.755000000000003</v>
      </c>
      <c r="V186" s="71">
        <f t="shared" si="36"/>
        <v>-150.87772999999999</v>
      </c>
      <c r="W186" s="71">
        <f t="shared" si="37"/>
        <v>-265.04656000000017</v>
      </c>
    </row>
    <row r="187" spans="1:23" hidden="1">
      <c r="A187" s="63">
        <f t="shared" si="38"/>
        <v>37073</v>
      </c>
      <c r="B187" s="65" t="str">
        <f>INDEX('Master Data'!$A$2:$B$8,MATCH(WEEKDAY('ARG Gas IM'!A187,3),'Master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-150877.72999999998</v>
      </c>
      <c r="N187" s="73">
        <f>SUM(J$6:J187)</f>
        <v>-265046.56000000017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-150.87772999999999</v>
      </c>
      <c r="W187" s="71">
        <f t="shared" si="37"/>
        <v>-265.04656000000017</v>
      </c>
    </row>
    <row r="188" spans="1:23" hidden="1">
      <c r="A188" s="63">
        <f t="shared" si="38"/>
        <v>37074</v>
      </c>
      <c r="B188" s="65" t="str">
        <f>INDEX('Master Data'!$A$2:$B$8,MATCH(WEEKDAY('ARG Gas IM'!A188,3),'Master Data'!$A$2:$A$8,0),2)</f>
        <v>M</v>
      </c>
      <c r="D188" s="73">
        <v>-7538.1246999994473</v>
      </c>
      <c r="E188" s="73"/>
      <c r="F188" s="73"/>
      <c r="G188" s="73">
        <v>-112874</v>
      </c>
      <c r="I188" s="73">
        <f t="shared" si="40"/>
        <v>-112874</v>
      </c>
      <c r="J188" s="73">
        <f t="shared" si="39"/>
        <v>-112874</v>
      </c>
      <c r="K188" s="73">
        <f t="shared" si="28"/>
        <v>0</v>
      </c>
      <c r="L188" s="73">
        <f t="shared" si="29"/>
        <v>0</v>
      </c>
      <c r="M188" s="73">
        <f>SUM(J$188:J188)</f>
        <v>-112874</v>
      </c>
      <c r="N188" s="73">
        <f>SUM(J$6:J188)</f>
        <v>-377920.56000000017</v>
      </c>
      <c r="P188" s="73">
        <f t="shared" si="30"/>
        <v>-7.5381246999994475E-3</v>
      </c>
      <c r="Q188" s="73">
        <f t="shared" si="31"/>
        <v>0</v>
      </c>
      <c r="R188" s="73">
        <f t="shared" si="32"/>
        <v>0</v>
      </c>
      <c r="S188" s="71">
        <f t="shared" si="33"/>
        <v>-112.874</v>
      </c>
      <c r="T188" s="71">
        <f t="shared" si="34"/>
        <v>0</v>
      </c>
      <c r="U188" s="71">
        <f t="shared" si="35"/>
        <v>-112.874</v>
      </c>
      <c r="V188" s="71">
        <f t="shared" si="36"/>
        <v>-112.874</v>
      </c>
      <c r="W188" s="71">
        <f t="shared" si="37"/>
        <v>-377.92056000000019</v>
      </c>
    </row>
    <row r="189" spans="1:23" hidden="1">
      <c r="A189" s="63">
        <f t="shared" si="38"/>
        <v>37075</v>
      </c>
      <c r="B189" s="65" t="str">
        <f>INDEX('Master Data'!$A$2:$B$8,MATCH(WEEKDAY('ARG Gas IM'!A189,3),'Master Data'!$A$2:$A$8,0),2)</f>
        <v>T</v>
      </c>
      <c r="D189" s="73">
        <v>50545.60869999975</v>
      </c>
      <c r="E189" s="73"/>
      <c r="F189" s="73"/>
      <c r="G189" s="73">
        <v>-124393</v>
      </c>
      <c r="I189" s="73">
        <f t="shared" si="40"/>
        <v>-124393</v>
      </c>
      <c r="J189" s="73">
        <f t="shared" si="39"/>
        <v>-11519</v>
      </c>
      <c r="K189" s="73">
        <f t="shared" si="28"/>
        <v>0</v>
      </c>
      <c r="L189" s="73">
        <f t="shared" si="29"/>
        <v>0</v>
      </c>
      <c r="M189" s="73">
        <f>SUM(J$188:J189)</f>
        <v>-124393</v>
      </c>
      <c r="N189" s="73">
        <f>SUM(J$6:J189)</f>
        <v>-389439.56000000017</v>
      </c>
      <c r="P189" s="73">
        <f t="shared" si="30"/>
        <v>5.0545608699999751E-2</v>
      </c>
      <c r="Q189" s="73">
        <f t="shared" si="31"/>
        <v>0</v>
      </c>
      <c r="R189" s="73">
        <f t="shared" si="32"/>
        <v>0</v>
      </c>
      <c r="S189" s="71">
        <f t="shared" si="33"/>
        <v>-11.519</v>
      </c>
      <c r="T189" s="71">
        <f t="shared" si="34"/>
        <v>0</v>
      </c>
      <c r="U189" s="71">
        <f t="shared" si="35"/>
        <v>-124.393</v>
      </c>
      <c r="V189" s="71">
        <f t="shared" si="36"/>
        <v>-124.393</v>
      </c>
      <c r="W189" s="71">
        <f t="shared" si="37"/>
        <v>-389.4395600000002</v>
      </c>
    </row>
    <row r="190" spans="1:23" hidden="1">
      <c r="A190" s="63">
        <f t="shared" si="38"/>
        <v>37076</v>
      </c>
      <c r="B190" s="65" t="str">
        <f>INDEX('Master Data'!$A$2:$B$8,MATCH(WEEKDAY('ARG Gas IM'!A190,3),'Master Data'!$A$2:$A$8,0),2)</f>
        <v>W</v>
      </c>
      <c r="D190" s="73"/>
      <c r="E190" s="73"/>
      <c r="F190" s="73"/>
      <c r="G190" s="73"/>
      <c r="I190" s="73">
        <f t="shared" si="40"/>
        <v>-124393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-124393</v>
      </c>
      <c r="N190" s="73">
        <f>SUM(J$6:J190)</f>
        <v>-389439.56000000017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-124.393</v>
      </c>
      <c r="V190" s="71">
        <f t="shared" si="36"/>
        <v>-124.393</v>
      </c>
      <c r="W190" s="71">
        <f t="shared" si="37"/>
        <v>-389.4395600000002</v>
      </c>
    </row>
    <row r="191" spans="1:23" hidden="1">
      <c r="A191" s="63">
        <f t="shared" si="38"/>
        <v>37077</v>
      </c>
      <c r="B191" s="65" t="str">
        <f>INDEX('Master Data'!$A$2:$B$8,MATCH(WEEKDAY('ARG Gas IM'!A191,3),'Master Data'!$A$2:$A$8,0),2)</f>
        <v>Th</v>
      </c>
      <c r="D191" s="73">
        <v>71333.194499998994</v>
      </c>
      <c r="E191" s="73"/>
      <c r="F191" s="73"/>
      <c r="G191" s="73">
        <v>-108487</v>
      </c>
      <c r="I191" s="73">
        <f t="shared" si="40"/>
        <v>-108487</v>
      </c>
      <c r="J191" s="73">
        <f t="shared" si="39"/>
        <v>15906</v>
      </c>
      <c r="K191" s="73">
        <f t="shared" si="28"/>
        <v>0</v>
      </c>
      <c r="L191" s="73">
        <f t="shared" si="29"/>
        <v>0</v>
      </c>
      <c r="M191" s="73">
        <f>SUM(J$188:J191)</f>
        <v>-108487</v>
      </c>
      <c r="N191" s="73">
        <f>SUM(J$6:J191)</f>
        <v>-373533.56000000017</v>
      </c>
      <c r="P191" s="73">
        <f t="shared" si="30"/>
        <v>7.1333194499998989E-2</v>
      </c>
      <c r="Q191" s="73">
        <f t="shared" si="31"/>
        <v>0</v>
      </c>
      <c r="R191" s="73">
        <f t="shared" si="32"/>
        <v>0</v>
      </c>
      <c r="S191" s="71">
        <f t="shared" si="33"/>
        <v>15.906000000000001</v>
      </c>
      <c r="T191" s="71">
        <f t="shared" si="34"/>
        <v>0</v>
      </c>
      <c r="U191" s="71">
        <f t="shared" si="35"/>
        <v>-108.48699999999999</v>
      </c>
      <c r="V191" s="71">
        <f t="shared" si="36"/>
        <v>-108.48699999999999</v>
      </c>
      <c r="W191" s="71">
        <f t="shared" si="37"/>
        <v>-373.53356000000019</v>
      </c>
    </row>
    <row r="192" spans="1:23" hidden="1">
      <c r="A192" s="63">
        <f t="shared" si="38"/>
        <v>37078</v>
      </c>
      <c r="B192" s="65" t="str">
        <f>INDEX('Master Data'!$A$2:$B$8,MATCH(WEEKDAY('ARG Gas IM'!A192,3),'Master Data'!$A$2:$A$8,0),2)</f>
        <v>F</v>
      </c>
      <c r="D192" s="73">
        <v>75562.917900000291</v>
      </c>
      <c r="E192" s="73"/>
      <c r="F192" s="73"/>
      <c r="G192" s="73">
        <v>-101556</v>
      </c>
      <c r="I192" s="73">
        <f t="shared" si="40"/>
        <v>-101556</v>
      </c>
      <c r="J192" s="73">
        <f t="shared" si="39"/>
        <v>6931</v>
      </c>
      <c r="K192" s="73">
        <f t="shared" si="28"/>
        <v>0</v>
      </c>
      <c r="L192" s="73">
        <f t="shared" si="29"/>
        <v>0</v>
      </c>
      <c r="M192" s="73">
        <f>SUM(J$188:J192)</f>
        <v>-101556</v>
      </c>
      <c r="N192" s="73">
        <f>SUM(J$6:J192)</f>
        <v>-366602.56000000017</v>
      </c>
      <c r="P192" s="73">
        <f t="shared" si="30"/>
        <v>7.556291790000029E-2</v>
      </c>
      <c r="Q192" s="73">
        <f t="shared" si="31"/>
        <v>0</v>
      </c>
      <c r="R192" s="73">
        <f t="shared" si="32"/>
        <v>0</v>
      </c>
      <c r="S192" s="71">
        <f t="shared" si="33"/>
        <v>6.931</v>
      </c>
      <c r="T192" s="71">
        <f t="shared" si="34"/>
        <v>0</v>
      </c>
      <c r="U192" s="71">
        <f t="shared" si="35"/>
        <v>-101.556</v>
      </c>
      <c r="V192" s="71">
        <f t="shared" si="36"/>
        <v>-101.556</v>
      </c>
      <c r="W192" s="71">
        <f t="shared" si="37"/>
        <v>-366.60256000000015</v>
      </c>
    </row>
    <row r="193" spans="1:23" hidden="1">
      <c r="A193" s="63">
        <f t="shared" si="38"/>
        <v>37079</v>
      </c>
      <c r="B193" s="65" t="str">
        <f>INDEX('Master Data'!$A$2:$B$8,MATCH(WEEKDAY('ARG Gas IM'!A193,3),'Master Data'!$A$2:$A$8,0),2)</f>
        <v>Sa</v>
      </c>
      <c r="D193" s="73"/>
      <c r="E193" s="73"/>
      <c r="F193" s="73"/>
      <c r="G193" s="73"/>
      <c r="I193" s="73">
        <f t="shared" si="40"/>
        <v>-101556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-101556</v>
      </c>
      <c r="N193" s="73">
        <f>SUM(J$6:J193)</f>
        <v>-366602.56000000017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-101.556</v>
      </c>
      <c r="V193" s="71">
        <f t="shared" si="36"/>
        <v>-101.556</v>
      </c>
      <c r="W193" s="71">
        <f t="shared" si="37"/>
        <v>-366.60256000000015</v>
      </c>
    </row>
    <row r="194" spans="1:23" hidden="1">
      <c r="A194" s="63">
        <f t="shared" si="38"/>
        <v>37080</v>
      </c>
      <c r="B194" s="65" t="str">
        <f>INDEX('Master Data'!$A$2:$B$8,MATCH(WEEKDAY('ARG Gas IM'!A194,3),'Master Data'!$A$2:$A$8,0),2)</f>
        <v>Su</v>
      </c>
      <c r="D194" s="73"/>
      <c r="E194" s="73"/>
      <c r="F194" s="73"/>
      <c r="G194" s="73"/>
      <c r="I194" s="73">
        <f t="shared" si="40"/>
        <v>-101556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-101556</v>
      </c>
      <c r="N194" s="73">
        <f>SUM(J$6:J194)</f>
        <v>-366602.56000000017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-101.556</v>
      </c>
      <c r="V194" s="71">
        <f t="shared" si="36"/>
        <v>-101.556</v>
      </c>
      <c r="W194" s="71">
        <f t="shared" si="37"/>
        <v>-366.60256000000015</v>
      </c>
    </row>
    <row r="195" spans="1:23" hidden="1">
      <c r="A195" s="63">
        <f t="shared" si="38"/>
        <v>37081</v>
      </c>
      <c r="B195" s="65" t="str">
        <f>INDEX('Master Data'!$A$2:$B$8,MATCH(WEEKDAY('ARG Gas IM'!A195,3),'Master Data'!$A$2:$A$8,0),2)</f>
        <v>M</v>
      </c>
      <c r="D195" s="73">
        <v>60387.683700000729</v>
      </c>
      <c r="E195" s="73"/>
      <c r="F195" s="73"/>
      <c r="G195" s="73">
        <v>-121124</v>
      </c>
      <c r="I195" s="73">
        <f t="shared" si="40"/>
        <v>-121124</v>
      </c>
      <c r="J195" s="73">
        <f t="shared" si="39"/>
        <v>-19568</v>
      </c>
      <c r="K195" s="73">
        <f t="shared" si="28"/>
        <v>0</v>
      </c>
      <c r="L195" s="73">
        <f t="shared" si="29"/>
        <v>0</v>
      </c>
      <c r="M195" s="73">
        <f>SUM(J$188:J195)</f>
        <v>-121124</v>
      </c>
      <c r="N195" s="73">
        <f>SUM(J$6:J195)</f>
        <v>-386170.56000000017</v>
      </c>
      <c r="P195" s="73">
        <f t="shared" si="30"/>
        <v>6.0387683700000729E-2</v>
      </c>
      <c r="Q195" s="73">
        <f t="shared" si="31"/>
        <v>0</v>
      </c>
      <c r="R195" s="73">
        <f t="shared" si="32"/>
        <v>0</v>
      </c>
      <c r="S195" s="71">
        <f t="shared" si="33"/>
        <v>-19.568000000000001</v>
      </c>
      <c r="T195" s="71">
        <f t="shared" si="34"/>
        <v>0</v>
      </c>
      <c r="U195" s="71">
        <f t="shared" si="35"/>
        <v>-121.124</v>
      </c>
      <c r="V195" s="71">
        <f t="shared" si="36"/>
        <v>-121.124</v>
      </c>
      <c r="W195" s="71">
        <f t="shared" si="37"/>
        <v>-386.17056000000019</v>
      </c>
    </row>
    <row r="196" spans="1:23" hidden="1">
      <c r="A196" s="63">
        <f t="shared" si="38"/>
        <v>37082</v>
      </c>
      <c r="B196" s="65" t="str">
        <f>INDEX('Master Data'!$A$2:$B$8,MATCH(WEEKDAY('ARG Gas IM'!A196,3),'Master Data'!$A$2:$A$8,0),2)</f>
        <v>T</v>
      </c>
      <c r="D196" s="73">
        <v>55023.90809999952</v>
      </c>
      <c r="E196" s="73"/>
      <c r="F196" s="73"/>
      <c r="G196" s="73">
        <v>-114025</v>
      </c>
      <c r="I196" s="73">
        <f t="shared" si="40"/>
        <v>-114025</v>
      </c>
      <c r="J196" s="73">
        <f t="shared" si="39"/>
        <v>7099</v>
      </c>
      <c r="K196" s="73">
        <f t="shared" si="28"/>
        <v>0</v>
      </c>
      <c r="L196" s="73">
        <f t="shared" si="29"/>
        <v>0</v>
      </c>
      <c r="M196" s="73">
        <f>SUM(J$188:J196)</f>
        <v>-114025</v>
      </c>
      <c r="N196" s="73">
        <f>SUM(J$6:J196)</f>
        <v>-379071.56000000017</v>
      </c>
      <c r="P196" s="73">
        <f t="shared" si="30"/>
        <v>5.5023908099999519E-2</v>
      </c>
      <c r="Q196" s="73">
        <f t="shared" si="31"/>
        <v>0</v>
      </c>
      <c r="R196" s="73">
        <f t="shared" si="32"/>
        <v>0</v>
      </c>
      <c r="S196" s="71">
        <f t="shared" si="33"/>
        <v>7.0990000000000002</v>
      </c>
      <c r="T196" s="71">
        <f t="shared" si="34"/>
        <v>0</v>
      </c>
      <c r="U196" s="71">
        <f t="shared" si="35"/>
        <v>-114.02500000000001</v>
      </c>
      <c r="V196" s="71">
        <f t="shared" si="36"/>
        <v>-114.02500000000001</v>
      </c>
      <c r="W196" s="71">
        <f t="shared" si="37"/>
        <v>-379.07156000000015</v>
      </c>
    </row>
    <row r="197" spans="1:23" hidden="1">
      <c r="A197" s="63">
        <f t="shared" si="38"/>
        <v>37083</v>
      </c>
      <c r="B197" s="65" t="str">
        <f>INDEX('Master Data'!$A$2:$B$8,MATCH(WEEKDAY('ARG Gas IM'!A197,3),'Master Data'!$A$2:$A$8,0),2)</f>
        <v>W</v>
      </c>
      <c r="D197" s="146">
        <v>52203.201000000132</v>
      </c>
      <c r="E197" s="73"/>
      <c r="F197" s="73"/>
      <c r="G197" s="102">
        <v>-100513</v>
      </c>
      <c r="I197" s="73">
        <f t="shared" si="40"/>
        <v>-100513</v>
      </c>
      <c r="J197" s="73">
        <f t="shared" si="39"/>
        <v>13512</v>
      </c>
      <c r="K197" s="73">
        <f t="shared" si="28"/>
        <v>0</v>
      </c>
      <c r="L197" s="73">
        <f t="shared" si="29"/>
        <v>0</v>
      </c>
      <c r="M197" s="73">
        <f>SUM(J$188:J197)</f>
        <v>-100513</v>
      </c>
      <c r="N197" s="73">
        <f>SUM(J$6:J197)</f>
        <v>-365559.56000000017</v>
      </c>
      <c r="P197" s="73">
        <f t="shared" si="30"/>
        <v>5.220320100000013E-2</v>
      </c>
      <c r="Q197" s="73">
        <f t="shared" si="31"/>
        <v>0</v>
      </c>
      <c r="R197" s="73">
        <f t="shared" si="32"/>
        <v>0</v>
      </c>
      <c r="S197" s="71">
        <f t="shared" si="33"/>
        <v>13.512</v>
      </c>
      <c r="T197" s="71">
        <f t="shared" si="34"/>
        <v>0</v>
      </c>
      <c r="U197" s="71">
        <f t="shared" si="35"/>
        <v>-100.51300000000001</v>
      </c>
      <c r="V197" s="71">
        <f t="shared" si="36"/>
        <v>-100.51300000000001</v>
      </c>
      <c r="W197" s="71">
        <f t="shared" si="37"/>
        <v>-365.55956000000015</v>
      </c>
    </row>
    <row r="198" spans="1:23" hidden="1">
      <c r="A198" s="63">
        <f t="shared" si="38"/>
        <v>37084</v>
      </c>
      <c r="B198" s="65" t="str">
        <f>INDEX('Master Data'!$A$2:$B$8,MATCH(WEEKDAY('ARG Gas IM'!A198,3),'Master Data'!$A$2:$A$8,0),2)</f>
        <v>Th</v>
      </c>
      <c r="D198" s="73">
        <v>54994.045700000461</v>
      </c>
      <c r="E198" s="73"/>
      <c r="F198" s="73"/>
      <c r="G198" s="73">
        <v>-81132</v>
      </c>
      <c r="I198" s="73">
        <f t="shared" si="40"/>
        <v>-81132</v>
      </c>
      <c r="J198" s="73">
        <f t="shared" si="39"/>
        <v>19381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-81132</v>
      </c>
      <c r="N198" s="73">
        <f>SUM(J$6:J198)</f>
        <v>-346178.56000000017</v>
      </c>
      <c r="P198" s="73">
        <f t="shared" ref="P198:P261" si="43">D198/P$3</f>
        <v>5.4994045700000459E-2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19.381</v>
      </c>
      <c r="T198" s="71">
        <f t="shared" ref="T198:T261" si="47">L198/$R$3</f>
        <v>0</v>
      </c>
      <c r="U198" s="71">
        <f t="shared" ref="U198:U261" si="48">I198/$R$3</f>
        <v>-81.132000000000005</v>
      </c>
      <c r="V198" s="71">
        <f t="shared" ref="V198:V261" si="49">M198/$R$3</f>
        <v>-81.132000000000005</v>
      </c>
      <c r="W198" s="71">
        <f t="shared" ref="W198:W261" si="50">N198/$R$3</f>
        <v>-346.17856000000018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IM'!A199,3),'Master Data'!$A$2:$A$8,0),2)</f>
        <v>F</v>
      </c>
      <c r="D199" s="73">
        <v>45694.569399999687</v>
      </c>
      <c r="E199" s="73"/>
      <c r="F199" s="73"/>
      <c r="G199" s="73">
        <v>-73193</v>
      </c>
      <c r="I199" s="73">
        <f t="shared" si="40"/>
        <v>-73193</v>
      </c>
      <c r="J199" s="73">
        <f t="shared" ref="J199:J262" si="52">IF(MONTH($A199)=MONTH($A198),SUM(I199-I198),I199)</f>
        <v>7939</v>
      </c>
      <c r="K199" s="73">
        <f t="shared" si="41"/>
        <v>0</v>
      </c>
      <c r="L199" s="73">
        <f t="shared" si="42"/>
        <v>0</v>
      </c>
      <c r="M199" s="73">
        <f>SUM(J$188:J199)</f>
        <v>-73193</v>
      </c>
      <c r="N199" s="73">
        <f>SUM(J$6:J199)</f>
        <v>-338239.56000000017</v>
      </c>
      <c r="P199" s="73">
        <f t="shared" si="43"/>
        <v>4.569456939999969E-2</v>
      </c>
      <c r="Q199" s="73">
        <f t="shared" si="44"/>
        <v>0</v>
      </c>
      <c r="R199" s="73">
        <f t="shared" si="45"/>
        <v>0</v>
      </c>
      <c r="S199" s="71">
        <f t="shared" si="46"/>
        <v>7.9390000000000001</v>
      </c>
      <c r="T199" s="71">
        <f t="shared" si="47"/>
        <v>0</v>
      </c>
      <c r="U199" s="71">
        <f t="shared" si="48"/>
        <v>-73.192999999999998</v>
      </c>
      <c r="V199" s="71">
        <f t="shared" si="49"/>
        <v>-73.192999999999998</v>
      </c>
      <c r="W199" s="71">
        <f t="shared" si="50"/>
        <v>-338.23956000000015</v>
      </c>
    </row>
    <row r="200" spans="1:23" hidden="1">
      <c r="A200" s="63">
        <f t="shared" si="51"/>
        <v>37086</v>
      </c>
      <c r="B200" s="65" t="str">
        <f>INDEX('Master Data'!$A$2:$B$8,MATCH(WEEKDAY('ARG Gas IM'!A200,3),'Master Data'!$A$2:$A$8,0),2)</f>
        <v>Sa</v>
      </c>
      <c r="D200" s="73"/>
      <c r="E200" s="73"/>
      <c r="F200" s="73"/>
      <c r="G200" s="73"/>
      <c r="I200" s="73">
        <f t="shared" si="40"/>
        <v>-73193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-73193</v>
      </c>
      <c r="N200" s="73">
        <f>SUM(J$6:J200)</f>
        <v>-338239.56000000017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-73.192999999999998</v>
      </c>
      <c r="V200" s="71">
        <f t="shared" si="49"/>
        <v>-73.192999999999998</v>
      </c>
      <c r="W200" s="71">
        <f t="shared" si="50"/>
        <v>-338.23956000000015</v>
      </c>
    </row>
    <row r="201" spans="1:23" hidden="1">
      <c r="A201" s="63">
        <f t="shared" si="51"/>
        <v>37087</v>
      </c>
      <c r="B201" s="65" t="str">
        <f>INDEX('Master Data'!$A$2:$B$8,MATCH(WEEKDAY('ARG Gas IM'!A201,3),'Master Data'!$A$2:$A$8,0),2)</f>
        <v>Su</v>
      </c>
      <c r="D201" s="73"/>
      <c r="E201" s="73"/>
      <c r="F201" s="73"/>
      <c r="G201" s="73"/>
      <c r="I201" s="73">
        <f t="shared" si="40"/>
        <v>-73193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-73193</v>
      </c>
      <c r="N201" s="73">
        <f>SUM(J$6:J201)</f>
        <v>-338239.56000000017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-73.192999999999998</v>
      </c>
      <c r="V201" s="71">
        <f t="shared" si="49"/>
        <v>-73.192999999999998</v>
      </c>
      <c r="W201" s="71">
        <f t="shared" si="50"/>
        <v>-338.23956000000015</v>
      </c>
    </row>
    <row r="202" spans="1:23" hidden="1">
      <c r="A202" s="63">
        <f t="shared" si="51"/>
        <v>37088</v>
      </c>
      <c r="B202" s="65" t="str">
        <f>INDEX('Master Data'!$A$2:$B$8,MATCH(WEEKDAY('ARG Gas IM'!A202,3),'Master Data'!$A$2:$A$8,0),2)</f>
        <v>M</v>
      </c>
      <c r="D202" s="73">
        <v>42253.19280000015</v>
      </c>
      <c r="E202" s="73"/>
      <c r="F202" s="73"/>
      <c r="G202" s="73">
        <v>-76154</v>
      </c>
      <c r="I202" s="73">
        <f t="shared" si="40"/>
        <v>-76154</v>
      </c>
      <c r="J202" s="73">
        <f t="shared" si="52"/>
        <v>-2961</v>
      </c>
      <c r="K202" s="73">
        <f t="shared" si="41"/>
        <v>0</v>
      </c>
      <c r="L202" s="73">
        <f t="shared" si="42"/>
        <v>0</v>
      </c>
      <c r="M202" s="73">
        <f>SUM(J$188:J202)</f>
        <v>-76154</v>
      </c>
      <c r="N202" s="73">
        <f>SUM(J$6:J202)</f>
        <v>-341200.56000000017</v>
      </c>
      <c r="P202" s="73">
        <f t="shared" si="43"/>
        <v>4.2253192800000151E-2</v>
      </c>
      <c r="Q202" s="73">
        <f t="shared" si="44"/>
        <v>0</v>
      </c>
      <c r="R202" s="73">
        <f t="shared" si="45"/>
        <v>0</v>
      </c>
      <c r="S202" s="71">
        <f t="shared" si="46"/>
        <v>-2.9609999999999999</v>
      </c>
      <c r="T202" s="71">
        <f t="shared" si="47"/>
        <v>0</v>
      </c>
      <c r="U202" s="71">
        <f t="shared" si="48"/>
        <v>-76.153999999999996</v>
      </c>
      <c r="V202" s="71">
        <f t="shared" si="49"/>
        <v>-76.153999999999996</v>
      </c>
      <c r="W202" s="71">
        <f t="shared" si="50"/>
        <v>-341.20056000000017</v>
      </c>
    </row>
    <row r="203" spans="1:23" hidden="1">
      <c r="A203" s="63">
        <f t="shared" si="51"/>
        <v>37089</v>
      </c>
      <c r="B203" s="65" t="str">
        <f>INDEX('Master Data'!$A$2:$B$8,MATCH(WEEKDAY('ARG Gas IM'!A203,3),'Master Data'!$A$2:$A$8,0),2)</f>
        <v>T</v>
      </c>
      <c r="D203" s="73">
        <v>38372.877200000141</v>
      </c>
      <c r="E203" s="73"/>
      <c r="F203" s="73"/>
      <c r="G203" s="73">
        <v>-89142</v>
      </c>
      <c r="I203" s="73">
        <f t="shared" si="40"/>
        <v>-89142</v>
      </c>
      <c r="J203" s="73">
        <f t="shared" si="52"/>
        <v>-12988</v>
      </c>
      <c r="K203" s="73">
        <f t="shared" si="41"/>
        <v>0</v>
      </c>
      <c r="L203" s="73">
        <f t="shared" si="42"/>
        <v>0</v>
      </c>
      <c r="M203" s="73">
        <f>SUM(J$188:J203)</f>
        <v>-89142</v>
      </c>
      <c r="N203" s="73">
        <f>SUM(J$6:J203)</f>
        <v>-354188.56000000017</v>
      </c>
      <c r="P203" s="73">
        <f t="shared" si="43"/>
        <v>3.8372877200000141E-2</v>
      </c>
      <c r="Q203" s="73">
        <f t="shared" si="44"/>
        <v>0</v>
      </c>
      <c r="R203" s="73">
        <f t="shared" si="45"/>
        <v>0</v>
      </c>
      <c r="S203" s="71">
        <f t="shared" si="46"/>
        <v>-12.988</v>
      </c>
      <c r="T203" s="71">
        <f t="shared" si="47"/>
        <v>0</v>
      </c>
      <c r="U203" s="71">
        <f t="shared" si="48"/>
        <v>-89.141999999999996</v>
      </c>
      <c r="V203" s="71">
        <f t="shared" si="49"/>
        <v>-89.141999999999996</v>
      </c>
      <c r="W203" s="71">
        <f t="shared" si="50"/>
        <v>-354.18856000000017</v>
      </c>
    </row>
    <row r="204" spans="1:23" hidden="1">
      <c r="A204" s="63">
        <f t="shared" si="51"/>
        <v>37090</v>
      </c>
      <c r="B204" s="65" t="str">
        <f>INDEX('Master Data'!$A$2:$B$8,MATCH(WEEKDAY('ARG Gas IM'!A204,3),'Master Data'!$A$2:$A$8,0),2)</f>
        <v>W</v>
      </c>
      <c r="D204" s="73">
        <v>34905.648600000197</v>
      </c>
      <c r="E204" s="73"/>
      <c r="F204" s="73"/>
      <c r="G204" s="73">
        <v>-106051</v>
      </c>
      <c r="I204" s="73">
        <f t="shared" si="40"/>
        <v>-106051</v>
      </c>
      <c r="J204" s="73">
        <f t="shared" si="52"/>
        <v>-16909</v>
      </c>
      <c r="K204" s="73">
        <f t="shared" si="41"/>
        <v>0</v>
      </c>
      <c r="L204" s="73">
        <f t="shared" si="42"/>
        <v>0</v>
      </c>
      <c r="M204" s="73">
        <f>SUM(J$188:J204)</f>
        <v>-106051</v>
      </c>
      <c r="N204" s="73">
        <f>SUM(J$6:J204)</f>
        <v>-371097.56000000017</v>
      </c>
      <c r="P204" s="73">
        <f t="shared" si="43"/>
        <v>3.49056486000002E-2</v>
      </c>
      <c r="Q204" s="73">
        <f t="shared" si="44"/>
        <v>0</v>
      </c>
      <c r="R204" s="73">
        <f t="shared" si="45"/>
        <v>0</v>
      </c>
      <c r="S204" s="71">
        <f t="shared" si="46"/>
        <v>-16.908999999999999</v>
      </c>
      <c r="T204" s="71">
        <f t="shared" si="47"/>
        <v>0</v>
      </c>
      <c r="U204" s="71">
        <f t="shared" si="48"/>
        <v>-106.051</v>
      </c>
      <c r="V204" s="71">
        <f t="shared" si="49"/>
        <v>-106.051</v>
      </c>
      <c r="W204" s="71">
        <f t="shared" si="50"/>
        <v>-371.09756000000016</v>
      </c>
    </row>
    <row r="205" spans="1:23" hidden="1">
      <c r="A205" s="63">
        <f t="shared" si="51"/>
        <v>37091</v>
      </c>
      <c r="B205" s="65" t="str">
        <f>INDEX('Master Data'!$A$2:$B$8,MATCH(WEEKDAY('ARG Gas IM'!A205,3),'Master Data'!$A$2:$A$8,0),2)</f>
        <v>Th</v>
      </c>
      <c r="D205" s="73">
        <v>35214.404000000133</v>
      </c>
      <c r="E205" s="73"/>
      <c r="F205" s="73"/>
      <c r="G205" s="73">
        <v>-107056</v>
      </c>
      <c r="I205" s="73">
        <f t="shared" si="40"/>
        <v>-107056</v>
      </c>
      <c r="J205" s="73">
        <f t="shared" si="52"/>
        <v>-1005</v>
      </c>
      <c r="K205" s="73">
        <f t="shared" si="41"/>
        <v>0</v>
      </c>
      <c r="L205" s="73">
        <f t="shared" si="42"/>
        <v>0</v>
      </c>
      <c r="M205" s="73">
        <f>SUM(J$188:J205)</f>
        <v>-107056</v>
      </c>
      <c r="N205" s="73">
        <f>SUM(J$6:J205)</f>
        <v>-372102.56000000017</v>
      </c>
      <c r="P205" s="73">
        <f t="shared" si="43"/>
        <v>3.5214404000000137E-2</v>
      </c>
      <c r="Q205" s="73">
        <f t="shared" si="44"/>
        <v>0</v>
      </c>
      <c r="R205" s="73">
        <f t="shared" si="45"/>
        <v>0</v>
      </c>
      <c r="S205" s="71">
        <f t="shared" si="46"/>
        <v>-1.0049999999999999</v>
      </c>
      <c r="T205" s="71">
        <f t="shared" si="47"/>
        <v>0</v>
      </c>
      <c r="U205" s="71">
        <f t="shared" si="48"/>
        <v>-107.056</v>
      </c>
      <c r="V205" s="71">
        <f t="shared" si="49"/>
        <v>-107.056</v>
      </c>
      <c r="W205" s="71">
        <f t="shared" si="50"/>
        <v>-372.10256000000015</v>
      </c>
    </row>
    <row r="206" spans="1:23" hidden="1">
      <c r="A206" s="63">
        <f t="shared" si="51"/>
        <v>37092</v>
      </c>
      <c r="B206" s="65" t="str">
        <f>INDEX('Master Data'!$A$2:$B$8,MATCH(WEEKDAY('ARG Gas IM'!A206,3),'Master Data'!$A$2:$A$8,0),2)</f>
        <v>F</v>
      </c>
      <c r="D206" s="73">
        <v>34382.844399999689</v>
      </c>
      <c r="E206" s="73"/>
      <c r="F206" s="73"/>
      <c r="G206" s="73">
        <v>-116187</v>
      </c>
      <c r="I206" s="73">
        <f t="shared" si="40"/>
        <v>-116187</v>
      </c>
      <c r="J206" s="73">
        <f t="shared" si="52"/>
        <v>-9131</v>
      </c>
      <c r="K206" s="73">
        <f t="shared" si="41"/>
        <v>0</v>
      </c>
      <c r="L206" s="73">
        <f t="shared" si="42"/>
        <v>0</v>
      </c>
      <c r="M206" s="73">
        <f>SUM(J$188:J206)</f>
        <v>-116187</v>
      </c>
      <c r="N206" s="73">
        <f>SUM(J$6:J206)</f>
        <v>-381233.56000000017</v>
      </c>
      <c r="P206" s="73">
        <f t="shared" si="43"/>
        <v>3.4382844399999689E-2</v>
      </c>
      <c r="Q206" s="73">
        <f t="shared" si="44"/>
        <v>0</v>
      </c>
      <c r="R206" s="73">
        <f t="shared" si="45"/>
        <v>0</v>
      </c>
      <c r="S206" s="71">
        <f t="shared" si="46"/>
        <v>-9.1310000000000002</v>
      </c>
      <c r="T206" s="71">
        <f t="shared" si="47"/>
        <v>0</v>
      </c>
      <c r="U206" s="71">
        <f t="shared" si="48"/>
        <v>-116.187</v>
      </c>
      <c r="V206" s="71">
        <f t="shared" si="49"/>
        <v>-116.187</v>
      </c>
      <c r="W206" s="71">
        <f t="shared" si="50"/>
        <v>-381.23356000000018</v>
      </c>
    </row>
    <row r="207" spans="1:23" hidden="1">
      <c r="A207" s="63">
        <f t="shared" si="51"/>
        <v>37093</v>
      </c>
      <c r="B207" s="65" t="str">
        <f>INDEX('Master Data'!$A$2:$B$8,MATCH(WEEKDAY('ARG Gas IM'!A207,3),'Master Data'!$A$2:$A$8,0),2)</f>
        <v>Sa</v>
      </c>
      <c r="D207" s="73"/>
      <c r="E207" s="73"/>
      <c r="F207" s="73"/>
      <c r="G207" s="73"/>
      <c r="I207" s="73">
        <f t="shared" si="40"/>
        <v>-116187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-116187</v>
      </c>
      <c r="N207" s="73">
        <f>SUM(J$6:J207)</f>
        <v>-381233.56000000017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-116.187</v>
      </c>
      <c r="V207" s="71">
        <f t="shared" si="49"/>
        <v>-116.187</v>
      </c>
      <c r="W207" s="71">
        <f t="shared" si="50"/>
        <v>-381.23356000000018</v>
      </c>
    </row>
    <row r="208" spans="1:23" hidden="1">
      <c r="A208" s="63">
        <f t="shared" si="51"/>
        <v>37094</v>
      </c>
      <c r="B208" s="65" t="str">
        <f>INDEX('Master Data'!$A$2:$B$8,MATCH(WEEKDAY('ARG Gas IM'!A208,3),'Master Data'!$A$2:$A$8,0),2)</f>
        <v>Su</v>
      </c>
      <c r="D208" s="73"/>
      <c r="E208" s="73"/>
      <c r="F208" s="73"/>
      <c r="G208" s="73"/>
      <c r="I208" s="73">
        <f t="shared" si="40"/>
        <v>-116187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-116187</v>
      </c>
      <c r="N208" s="73">
        <f>SUM(J$6:J208)</f>
        <v>-381233.56000000017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-116.187</v>
      </c>
      <c r="V208" s="71">
        <f t="shared" si="49"/>
        <v>-116.187</v>
      </c>
      <c r="W208" s="71">
        <f t="shared" si="50"/>
        <v>-381.23356000000018</v>
      </c>
    </row>
    <row r="209" spans="1:23" hidden="1">
      <c r="A209" s="63">
        <f t="shared" si="51"/>
        <v>37095</v>
      </c>
      <c r="B209" s="65" t="str">
        <f>INDEX('Master Data'!$A$2:$B$8,MATCH(WEEKDAY('ARG Gas IM'!A209,3),'Master Data'!$A$2:$A$8,0),2)</f>
        <v>M</v>
      </c>
      <c r="D209" s="73">
        <v>23942.862600000026</v>
      </c>
      <c r="E209" s="73"/>
      <c r="F209" s="73"/>
      <c r="G209" s="73">
        <v>-106058</v>
      </c>
      <c r="I209" s="73">
        <f t="shared" si="40"/>
        <v>-106058</v>
      </c>
      <c r="J209" s="73">
        <f t="shared" si="52"/>
        <v>10129</v>
      </c>
      <c r="K209" s="73">
        <f t="shared" si="41"/>
        <v>0</v>
      </c>
      <c r="L209" s="73">
        <f t="shared" si="42"/>
        <v>0</v>
      </c>
      <c r="M209" s="73">
        <f>SUM(J$188:J209)</f>
        <v>-106058</v>
      </c>
      <c r="N209" s="73">
        <f>SUM(J$6:J209)</f>
        <v>-371104.56000000017</v>
      </c>
      <c r="P209" s="73">
        <f t="shared" si="43"/>
        <v>2.3942862600000024E-2</v>
      </c>
      <c r="Q209" s="73">
        <f t="shared" si="44"/>
        <v>0</v>
      </c>
      <c r="R209" s="73">
        <f t="shared" si="45"/>
        <v>0</v>
      </c>
      <c r="S209" s="71">
        <f t="shared" si="46"/>
        <v>10.129</v>
      </c>
      <c r="T209" s="71">
        <f t="shared" si="47"/>
        <v>0</v>
      </c>
      <c r="U209" s="71">
        <f t="shared" si="48"/>
        <v>-106.05800000000001</v>
      </c>
      <c r="V209" s="71">
        <f t="shared" si="49"/>
        <v>-106.05800000000001</v>
      </c>
      <c r="W209" s="71">
        <f t="shared" si="50"/>
        <v>-371.10456000000016</v>
      </c>
    </row>
    <row r="210" spans="1:23" hidden="1">
      <c r="A210" s="63">
        <f t="shared" si="51"/>
        <v>37096</v>
      </c>
      <c r="B210" s="65" t="str">
        <f>INDEX('Master Data'!$A$2:$B$8,MATCH(WEEKDAY('ARG Gas IM'!A210,3),'Master Data'!$A$2:$A$8,0),2)</f>
        <v>T</v>
      </c>
      <c r="D210" s="73">
        <v>24171.493699999955</v>
      </c>
      <c r="E210" s="73"/>
      <c r="F210" s="73"/>
      <c r="G210" s="73">
        <v>-101689</v>
      </c>
      <c r="I210" s="73">
        <f t="shared" si="40"/>
        <v>-101689</v>
      </c>
      <c r="J210" s="73">
        <f t="shared" si="52"/>
        <v>4369</v>
      </c>
      <c r="K210" s="73">
        <f t="shared" si="41"/>
        <v>0</v>
      </c>
      <c r="L210" s="73">
        <f t="shared" si="42"/>
        <v>0</v>
      </c>
      <c r="M210" s="73">
        <f>SUM(J$188:J210)</f>
        <v>-101689</v>
      </c>
      <c r="N210" s="73">
        <f>SUM(J$6:J210)</f>
        <v>-366735.56000000017</v>
      </c>
      <c r="P210" s="73">
        <f t="shared" si="43"/>
        <v>2.4171493699999956E-2</v>
      </c>
      <c r="Q210" s="73">
        <f t="shared" si="44"/>
        <v>0</v>
      </c>
      <c r="R210" s="73">
        <f t="shared" si="45"/>
        <v>0</v>
      </c>
      <c r="S210" s="71">
        <f t="shared" si="46"/>
        <v>4.3689999999999998</v>
      </c>
      <c r="T210" s="71">
        <f t="shared" si="47"/>
        <v>0</v>
      </c>
      <c r="U210" s="71">
        <f t="shared" si="48"/>
        <v>-101.68899999999999</v>
      </c>
      <c r="V210" s="71">
        <f t="shared" si="49"/>
        <v>-101.68899999999999</v>
      </c>
      <c r="W210" s="71">
        <f t="shared" si="50"/>
        <v>-366.73556000000019</v>
      </c>
    </row>
    <row r="211" spans="1:23" hidden="1">
      <c r="A211" s="63">
        <f t="shared" si="51"/>
        <v>37097</v>
      </c>
      <c r="B211" s="65" t="str">
        <f>INDEX('Master Data'!$A$2:$B$8,MATCH(WEEKDAY('ARG Gas IM'!A211,3),'Master Data'!$A$2:$A$8,0),2)</f>
        <v>W</v>
      </c>
      <c r="D211" s="73">
        <v>20353</v>
      </c>
      <c r="E211" s="73"/>
      <c r="F211" s="73"/>
      <c r="G211" s="73">
        <v>-91859.5</v>
      </c>
      <c r="I211" s="73">
        <f t="shared" si="40"/>
        <v>-91859.5</v>
      </c>
      <c r="J211" s="73">
        <f t="shared" si="52"/>
        <v>9829.5</v>
      </c>
      <c r="K211" s="73">
        <f t="shared" si="41"/>
        <v>0</v>
      </c>
      <c r="L211" s="73">
        <f t="shared" si="42"/>
        <v>0</v>
      </c>
      <c r="M211" s="73">
        <f>SUM(J$188:J211)</f>
        <v>-91859.5</v>
      </c>
      <c r="N211" s="73">
        <f>SUM(J$6:J211)</f>
        <v>-356906.06000000017</v>
      </c>
      <c r="P211" s="73">
        <f t="shared" si="43"/>
        <v>2.0353E-2</v>
      </c>
      <c r="Q211" s="73">
        <f t="shared" si="44"/>
        <v>0</v>
      </c>
      <c r="R211" s="73">
        <f t="shared" si="45"/>
        <v>0</v>
      </c>
      <c r="S211" s="71">
        <f t="shared" si="46"/>
        <v>9.8294999999999995</v>
      </c>
      <c r="T211" s="71">
        <f t="shared" si="47"/>
        <v>0</v>
      </c>
      <c r="U211" s="71">
        <f t="shared" si="48"/>
        <v>-91.859499999999997</v>
      </c>
      <c r="V211" s="71">
        <f t="shared" si="49"/>
        <v>-91.859499999999997</v>
      </c>
      <c r="W211" s="71">
        <f t="shared" si="50"/>
        <v>-356.9060600000002</v>
      </c>
    </row>
    <row r="212" spans="1:23" hidden="1">
      <c r="A212" s="63">
        <f t="shared" si="51"/>
        <v>37098</v>
      </c>
      <c r="B212" s="65" t="str">
        <f>INDEX('Master Data'!$A$2:$B$8,MATCH(WEEKDAY('ARG Gas IM'!A212,3),'Master Data'!$A$2:$A$8,0),2)</f>
        <v>Th</v>
      </c>
      <c r="D212" s="73">
        <v>16981.318699999967</v>
      </c>
      <c r="E212" s="73"/>
      <c r="F212" s="73"/>
      <c r="G212" s="73">
        <v>-85335</v>
      </c>
      <c r="I212" s="73">
        <f t="shared" si="40"/>
        <v>-85335</v>
      </c>
      <c r="J212" s="73">
        <f t="shared" si="52"/>
        <v>6524.5</v>
      </c>
      <c r="K212" s="73">
        <f t="shared" si="41"/>
        <v>0</v>
      </c>
      <c r="L212" s="73">
        <f t="shared" si="42"/>
        <v>0</v>
      </c>
      <c r="M212" s="73">
        <f>SUM(J$188:J212)</f>
        <v>-85335</v>
      </c>
      <c r="N212" s="73">
        <f>SUM(J$6:J212)</f>
        <v>-350381.56000000017</v>
      </c>
      <c r="P212" s="73">
        <f t="shared" si="43"/>
        <v>1.6981318699999966E-2</v>
      </c>
      <c r="Q212" s="73">
        <f t="shared" si="44"/>
        <v>0</v>
      </c>
      <c r="R212" s="73">
        <f t="shared" si="45"/>
        <v>0</v>
      </c>
      <c r="S212" s="71">
        <f t="shared" si="46"/>
        <v>6.5244999999999997</v>
      </c>
      <c r="T212" s="71">
        <f t="shared" si="47"/>
        <v>0</v>
      </c>
      <c r="U212" s="71">
        <f t="shared" si="48"/>
        <v>-85.334999999999994</v>
      </c>
      <c r="V212" s="71">
        <f t="shared" si="49"/>
        <v>-85.334999999999994</v>
      </c>
      <c r="W212" s="71">
        <f t="shared" si="50"/>
        <v>-350.38156000000015</v>
      </c>
    </row>
    <row r="213" spans="1:23" hidden="1">
      <c r="A213" s="63">
        <f t="shared" si="51"/>
        <v>37099</v>
      </c>
      <c r="B213" s="65" t="str">
        <f>INDEX('Master Data'!$A$2:$B$8,MATCH(WEEKDAY('ARG Gas IM'!A213,3),'Master Data'!$A$2:$A$8,0),2)</f>
        <v>F</v>
      </c>
      <c r="D213" s="73">
        <v>7328.2157999999745</v>
      </c>
      <c r="E213" s="73"/>
      <c r="F213" s="73"/>
      <c r="G213" s="73">
        <v>-75918</v>
      </c>
      <c r="I213" s="73">
        <f t="shared" si="40"/>
        <v>-75918</v>
      </c>
      <c r="J213" s="73">
        <f t="shared" si="52"/>
        <v>9417</v>
      </c>
      <c r="K213" s="73">
        <f t="shared" si="41"/>
        <v>0</v>
      </c>
      <c r="L213" s="73">
        <f t="shared" si="42"/>
        <v>0</v>
      </c>
      <c r="M213" s="73">
        <f>SUM(J$188:J213)</f>
        <v>-75918</v>
      </c>
      <c r="N213" s="73">
        <f>SUM(J$6:J213)</f>
        <v>-340964.56000000017</v>
      </c>
      <c r="P213" s="73">
        <f t="shared" si="43"/>
        <v>7.3282157999999742E-3</v>
      </c>
      <c r="Q213" s="73">
        <f t="shared" si="44"/>
        <v>0</v>
      </c>
      <c r="R213" s="73">
        <f t="shared" si="45"/>
        <v>0</v>
      </c>
      <c r="S213" s="71">
        <f t="shared" si="46"/>
        <v>9.4169999999999998</v>
      </c>
      <c r="T213" s="71">
        <f t="shared" si="47"/>
        <v>0</v>
      </c>
      <c r="U213" s="71">
        <f t="shared" si="48"/>
        <v>-75.918000000000006</v>
      </c>
      <c r="V213" s="71">
        <f t="shared" si="49"/>
        <v>-75.918000000000006</v>
      </c>
      <c r="W213" s="71">
        <f t="shared" si="50"/>
        <v>-340.96456000000018</v>
      </c>
    </row>
    <row r="214" spans="1:23" hidden="1">
      <c r="A214" s="63">
        <f t="shared" si="51"/>
        <v>37100</v>
      </c>
      <c r="B214" s="65" t="str">
        <f>INDEX('Master Data'!$A$2:$B$8,MATCH(WEEKDAY('ARG Gas IM'!A214,3),'Master Data'!$A$2:$A$8,0),2)</f>
        <v>Sa</v>
      </c>
      <c r="D214" s="73"/>
      <c r="E214" s="73"/>
      <c r="F214" s="73"/>
      <c r="G214" s="73"/>
      <c r="I214" s="73">
        <f t="shared" si="40"/>
        <v>-75918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-75918</v>
      </c>
      <c r="N214" s="73">
        <f>SUM(J$6:J214)</f>
        <v>-340964.56000000017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-75.918000000000006</v>
      </c>
      <c r="V214" s="71">
        <f t="shared" si="49"/>
        <v>-75.918000000000006</v>
      </c>
      <c r="W214" s="71">
        <f t="shared" si="50"/>
        <v>-340.96456000000018</v>
      </c>
    </row>
    <row r="215" spans="1:23" hidden="1">
      <c r="A215" s="63">
        <f t="shared" si="51"/>
        <v>37101</v>
      </c>
      <c r="B215" s="65" t="str">
        <f>INDEX('Master Data'!$A$2:$B$8,MATCH(WEEKDAY('ARG Gas IM'!A215,3),'Master Data'!$A$2:$A$8,0),2)</f>
        <v>Su</v>
      </c>
      <c r="D215" s="73"/>
      <c r="E215" s="73"/>
      <c r="F215" s="73"/>
      <c r="G215" s="73"/>
      <c r="I215" s="73">
        <f t="shared" si="40"/>
        <v>-75918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-75918</v>
      </c>
      <c r="N215" s="73">
        <f>SUM(J$6:J215)</f>
        <v>-340964.56000000017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-75.918000000000006</v>
      </c>
      <c r="V215" s="71">
        <f t="shared" si="49"/>
        <v>-75.918000000000006</v>
      </c>
      <c r="W215" s="71">
        <f t="shared" si="50"/>
        <v>-340.96456000000018</v>
      </c>
    </row>
    <row r="216" spans="1:23" hidden="1">
      <c r="A216" s="63">
        <f t="shared" si="51"/>
        <v>37102</v>
      </c>
      <c r="B216" s="65" t="str">
        <f>INDEX('Master Data'!$A$2:$B$8,MATCH(WEEKDAY('ARG Gas IM'!A216,3),'Master Data'!$A$2:$A$8,0),2)</f>
        <v>M</v>
      </c>
      <c r="D216" s="73">
        <v>-345.59690000000273</v>
      </c>
      <c r="E216" s="73"/>
      <c r="F216" s="73"/>
      <c r="G216" s="73">
        <v>-88790</v>
      </c>
      <c r="I216" s="73">
        <f t="shared" si="40"/>
        <v>-88790</v>
      </c>
      <c r="J216" s="73">
        <f t="shared" si="52"/>
        <v>-12872</v>
      </c>
      <c r="K216" s="73">
        <f t="shared" si="41"/>
        <v>0</v>
      </c>
      <c r="L216" s="73">
        <f t="shared" si="42"/>
        <v>0</v>
      </c>
      <c r="M216" s="73">
        <f>SUM(J$188:J216)</f>
        <v>-88790</v>
      </c>
      <c r="N216" s="73">
        <f>SUM(J$6:J216)</f>
        <v>-353836.56000000017</v>
      </c>
      <c r="P216" s="73">
        <f t="shared" si="43"/>
        <v>-3.4559690000000274E-4</v>
      </c>
      <c r="Q216" s="73">
        <f t="shared" si="44"/>
        <v>0</v>
      </c>
      <c r="R216" s="73">
        <f t="shared" si="45"/>
        <v>0</v>
      </c>
      <c r="S216" s="71">
        <f t="shared" si="46"/>
        <v>-12.872</v>
      </c>
      <c r="T216" s="71">
        <f t="shared" si="47"/>
        <v>0</v>
      </c>
      <c r="U216" s="71">
        <f t="shared" si="48"/>
        <v>-88.79</v>
      </c>
      <c r="V216" s="71">
        <f t="shared" si="49"/>
        <v>-88.79</v>
      </c>
      <c r="W216" s="71">
        <f t="shared" si="50"/>
        <v>-353.83656000000019</v>
      </c>
    </row>
    <row r="217" spans="1:23">
      <c r="A217" s="63">
        <f t="shared" si="51"/>
        <v>37103</v>
      </c>
      <c r="B217" s="65" t="str">
        <f>INDEX('Master Data'!$A$2:$B$8,MATCH(WEEKDAY('ARG Gas IM'!A217,3),'Master Data'!$A$2:$A$8,0),2)</f>
        <v>T</v>
      </c>
      <c r="D217" s="73">
        <v>45780.877699997996</v>
      </c>
      <c r="E217" s="73"/>
      <c r="F217" s="73"/>
      <c r="G217" s="102">
        <v>-96235</v>
      </c>
      <c r="I217" s="73">
        <f t="shared" si="40"/>
        <v>-96235</v>
      </c>
      <c r="J217" s="73">
        <f t="shared" si="52"/>
        <v>-7445</v>
      </c>
      <c r="K217" s="73">
        <f t="shared" si="41"/>
        <v>0</v>
      </c>
      <c r="L217" s="73">
        <f t="shared" si="42"/>
        <v>0</v>
      </c>
      <c r="M217" s="73">
        <f>SUM(J$188:J217)</f>
        <v>-96235</v>
      </c>
      <c r="N217" s="73">
        <f>SUM(J$6:J217)</f>
        <v>-361281.56000000017</v>
      </c>
      <c r="P217" s="73">
        <f t="shared" si="43"/>
        <v>4.5780877699997995E-2</v>
      </c>
      <c r="Q217" s="73">
        <f t="shared" si="44"/>
        <v>0</v>
      </c>
      <c r="R217" s="73">
        <f t="shared" si="45"/>
        <v>0</v>
      </c>
      <c r="S217" s="71">
        <f t="shared" si="46"/>
        <v>-7.4450000000000003</v>
      </c>
      <c r="T217" s="71">
        <f t="shared" si="47"/>
        <v>0</v>
      </c>
      <c r="U217" s="71">
        <f t="shared" si="48"/>
        <v>-96.234999999999999</v>
      </c>
      <c r="V217" s="71">
        <f t="shared" si="49"/>
        <v>-96.234999999999999</v>
      </c>
      <c r="W217" s="71">
        <f t="shared" si="50"/>
        <v>-361.28156000000018</v>
      </c>
    </row>
    <row r="218" spans="1:23" hidden="1">
      <c r="A218" s="63">
        <f t="shared" si="51"/>
        <v>37104</v>
      </c>
      <c r="B218" s="65" t="str">
        <f>INDEX('Master Data'!$A$2:$B$8,MATCH(WEEKDAY('ARG Gas IM'!A218,3),'Master Data'!$A$2:$A$8,0),2)</f>
        <v>W</v>
      </c>
      <c r="D218" s="73">
        <v>45209.162699999499</v>
      </c>
      <c r="E218" s="73"/>
      <c r="F218" s="73"/>
      <c r="G218" s="73">
        <v>-5693</v>
      </c>
      <c r="I218" s="73">
        <f t="shared" si="40"/>
        <v>-5693</v>
      </c>
      <c r="J218" s="73">
        <f t="shared" si="52"/>
        <v>-5693</v>
      </c>
      <c r="K218" s="73">
        <f t="shared" si="41"/>
        <v>0</v>
      </c>
      <c r="L218" s="73">
        <f t="shared" si="42"/>
        <v>0</v>
      </c>
      <c r="M218" s="73">
        <f>SUM(J$188:J218)</f>
        <v>-101928</v>
      </c>
      <c r="N218" s="73">
        <f>SUM(J$6:J218)</f>
        <v>-366974.56000000017</v>
      </c>
      <c r="P218" s="73">
        <f t="shared" si="43"/>
        <v>4.52091626999995E-2</v>
      </c>
      <c r="Q218" s="73">
        <f t="shared" si="44"/>
        <v>0</v>
      </c>
      <c r="R218" s="73">
        <f t="shared" si="45"/>
        <v>0</v>
      </c>
      <c r="S218" s="71">
        <f t="shared" si="46"/>
        <v>-5.6929999999999996</v>
      </c>
      <c r="T218" s="71">
        <f t="shared" si="47"/>
        <v>0</v>
      </c>
      <c r="U218" s="71">
        <f t="shared" si="48"/>
        <v>-5.6929999999999996</v>
      </c>
      <c r="V218" s="71">
        <f t="shared" si="49"/>
        <v>-101.928</v>
      </c>
      <c r="W218" s="71">
        <f t="shared" si="50"/>
        <v>-366.97456000000017</v>
      </c>
    </row>
    <row r="219" spans="1:23" hidden="1">
      <c r="A219" s="63">
        <f t="shared" si="51"/>
        <v>37105</v>
      </c>
      <c r="B219" s="65" t="str">
        <f>INDEX('Master Data'!$A$2:$B$8,MATCH(WEEKDAY('ARG Gas IM'!A219,3),'Master Data'!$A$2:$A$8,0),2)</f>
        <v>Th</v>
      </c>
      <c r="D219" s="73">
        <v>83130.311799998657</v>
      </c>
      <c r="E219" s="73"/>
      <c r="F219" s="73"/>
      <c r="G219" s="73">
        <v>-57459</v>
      </c>
      <c r="I219" s="73">
        <f t="shared" si="40"/>
        <v>-57459</v>
      </c>
      <c r="J219" s="73">
        <f t="shared" si="52"/>
        <v>-51766</v>
      </c>
      <c r="K219" s="73">
        <f t="shared" si="41"/>
        <v>0</v>
      </c>
      <c r="L219" s="73">
        <f t="shared" si="42"/>
        <v>0</v>
      </c>
      <c r="M219" s="73">
        <f>SUM(J$188:J219)</f>
        <v>-153694</v>
      </c>
      <c r="N219" s="73">
        <f>SUM(J$6:J219)</f>
        <v>-418740.56000000017</v>
      </c>
      <c r="P219" s="73">
        <f t="shared" si="43"/>
        <v>8.3130311799998663E-2</v>
      </c>
      <c r="Q219" s="73">
        <f t="shared" si="44"/>
        <v>0</v>
      </c>
      <c r="R219" s="73">
        <f t="shared" si="45"/>
        <v>0</v>
      </c>
      <c r="S219" s="71">
        <f t="shared" si="46"/>
        <v>-51.765999999999998</v>
      </c>
      <c r="T219" s="71">
        <f t="shared" si="47"/>
        <v>0</v>
      </c>
      <c r="U219" s="71">
        <f t="shared" si="48"/>
        <v>-57.459000000000003</v>
      </c>
      <c r="V219" s="71">
        <f t="shared" si="49"/>
        <v>-153.69399999999999</v>
      </c>
      <c r="W219" s="71">
        <f t="shared" si="50"/>
        <v>-418.74056000000019</v>
      </c>
    </row>
    <row r="220" spans="1:23" hidden="1">
      <c r="A220" s="63">
        <f t="shared" si="51"/>
        <v>37106</v>
      </c>
      <c r="B220" s="65" t="str">
        <f>INDEX('Master Data'!$A$2:$B$8,MATCH(WEEKDAY('ARG Gas IM'!A220,3),'Master Data'!$A$2:$A$8,0),2)</f>
        <v>F</v>
      </c>
      <c r="D220" s="73">
        <v>114515.46750000054</v>
      </c>
      <c r="E220" s="73"/>
      <c r="F220" s="73"/>
      <c r="G220" s="73">
        <v>18261</v>
      </c>
      <c r="I220" s="73">
        <f t="shared" si="40"/>
        <v>18261</v>
      </c>
      <c r="J220" s="73">
        <f t="shared" si="52"/>
        <v>75720</v>
      </c>
      <c r="K220" s="73">
        <f t="shared" si="41"/>
        <v>0</v>
      </c>
      <c r="L220" s="73">
        <f t="shared" si="42"/>
        <v>0</v>
      </c>
      <c r="M220" s="73">
        <f>SUM(J$188:J220)</f>
        <v>-77974</v>
      </c>
      <c r="N220" s="73">
        <f>SUM(J$6:J220)</f>
        <v>-343020.56000000017</v>
      </c>
      <c r="P220" s="73">
        <f t="shared" si="43"/>
        <v>0.11451546750000054</v>
      </c>
      <c r="Q220" s="73">
        <f t="shared" si="44"/>
        <v>0</v>
      </c>
      <c r="R220" s="73">
        <f t="shared" si="45"/>
        <v>0</v>
      </c>
      <c r="S220" s="71">
        <f t="shared" si="46"/>
        <v>75.72</v>
      </c>
      <c r="T220" s="71">
        <f t="shared" si="47"/>
        <v>0</v>
      </c>
      <c r="U220" s="71">
        <f t="shared" si="48"/>
        <v>18.260999999999999</v>
      </c>
      <c r="V220" s="71">
        <f t="shared" si="49"/>
        <v>-77.974000000000004</v>
      </c>
      <c r="W220" s="71">
        <f t="shared" si="50"/>
        <v>-343.02056000000016</v>
      </c>
    </row>
    <row r="221" spans="1:23" hidden="1">
      <c r="A221" s="63">
        <f t="shared" si="51"/>
        <v>37107</v>
      </c>
      <c r="B221" s="65" t="str">
        <f>INDEX('Master Data'!$A$2:$B$8,MATCH(WEEKDAY('ARG Gas IM'!A221,3),'Master Data'!$A$2:$A$8,0),2)</f>
        <v>Sa</v>
      </c>
      <c r="D221" s="73"/>
      <c r="E221" s="73"/>
      <c r="F221" s="73"/>
      <c r="G221" s="73"/>
      <c r="I221" s="73">
        <f t="shared" si="40"/>
        <v>18261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-77974</v>
      </c>
      <c r="N221" s="73">
        <f>SUM(J$6:J221)</f>
        <v>-343020.56000000017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18.260999999999999</v>
      </c>
      <c r="V221" s="71">
        <f t="shared" si="49"/>
        <v>-77.974000000000004</v>
      </c>
      <c r="W221" s="71">
        <f t="shared" si="50"/>
        <v>-343.02056000000016</v>
      </c>
    </row>
    <row r="222" spans="1:23" hidden="1">
      <c r="A222" s="63">
        <f t="shared" si="51"/>
        <v>37108</v>
      </c>
      <c r="B222" s="65" t="str">
        <f>INDEX('Master Data'!$A$2:$B$8,MATCH(WEEKDAY('ARG Gas IM'!A222,3),'Master Data'!$A$2:$A$8,0),2)</f>
        <v>Su</v>
      </c>
      <c r="D222" s="73"/>
      <c r="E222" s="73"/>
      <c r="F222" s="73"/>
      <c r="G222" s="73"/>
      <c r="I222" s="73">
        <f t="shared" si="40"/>
        <v>18261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-77974</v>
      </c>
      <c r="N222" s="73">
        <f>SUM(J$6:J222)</f>
        <v>-343020.56000000017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18.260999999999999</v>
      </c>
      <c r="V222" s="71">
        <f t="shared" si="49"/>
        <v>-77.974000000000004</v>
      </c>
      <c r="W222" s="71">
        <f t="shared" si="50"/>
        <v>-343.02056000000016</v>
      </c>
    </row>
    <row r="223" spans="1:23" hidden="1">
      <c r="A223" s="63">
        <f t="shared" si="51"/>
        <v>37109</v>
      </c>
      <c r="B223" s="65" t="str">
        <f>INDEX('Master Data'!$A$2:$B$8,MATCH(WEEKDAY('ARG Gas IM'!A223,3),'Master Data'!$A$2:$A$8,0),2)</f>
        <v>M</v>
      </c>
      <c r="D223" s="73">
        <v>102193.85899999962</v>
      </c>
      <c r="E223" s="73"/>
      <c r="F223" s="73"/>
      <c r="G223" s="73">
        <v>3521</v>
      </c>
      <c r="I223" s="73">
        <f t="shared" si="40"/>
        <v>3521</v>
      </c>
      <c r="J223" s="73">
        <f t="shared" si="52"/>
        <v>-14740</v>
      </c>
      <c r="K223" s="73">
        <f t="shared" si="41"/>
        <v>0</v>
      </c>
      <c r="L223" s="73">
        <f t="shared" si="42"/>
        <v>0</v>
      </c>
      <c r="M223" s="73">
        <f>SUM(J$188:J223)</f>
        <v>-92714</v>
      </c>
      <c r="N223" s="73">
        <f>SUM(J$6:J223)</f>
        <v>-357760.56000000017</v>
      </c>
      <c r="P223" s="73">
        <f t="shared" si="43"/>
        <v>0.10219385899999962</v>
      </c>
      <c r="Q223" s="73">
        <f t="shared" si="44"/>
        <v>0</v>
      </c>
      <c r="R223" s="73">
        <f t="shared" si="45"/>
        <v>0</v>
      </c>
      <c r="S223" s="71">
        <f t="shared" si="46"/>
        <v>-14.74</v>
      </c>
      <c r="T223" s="71">
        <f t="shared" si="47"/>
        <v>0</v>
      </c>
      <c r="U223" s="71">
        <f t="shared" si="48"/>
        <v>3.5209999999999999</v>
      </c>
      <c r="V223" s="71">
        <f t="shared" si="49"/>
        <v>-92.713999999999999</v>
      </c>
      <c r="W223" s="71">
        <f t="shared" si="50"/>
        <v>-357.76056000000017</v>
      </c>
    </row>
    <row r="224" spans="1:23" hidden="1">
      <c r="A224" s="63">
        <f t="shared" si="51"/>
        <v>37110</v>
      </c>
      <c r="B224" s="65" t="str">
        <f>INDEX('Master Data'!$A$2:$B$8,MATCH(WEEKDAY('ARG Gas IM'!A224,3),'Master Data'!$A$2:$A$8,0),2)</f>
        <v>T</v>
      </c>
      <c r="D224" s="73">
        <v>98305.876899998999</v>
      </c>
      <c r="E224" s="73"/>
      <c r="F224" s="73"/>
      <c r="G224" s="73">
        <v>-164</v>
      </c>
      <c r="I224" s="73">
        <f t="shared" si="40"/>
        <v>-164</v>
      </c>
      <c r="J224" s="73">
        <f t="shared" si="52"/>
        <v>-3685</v>
      </c>
      <c r="K224" s="73">
        <f t="shared" si="41"/>
        <v>0</v>
      </c>
      <c r="L224" s="73">
        <f t="shared" si="42"/>
        <v>0</v>
      </c>
      <c r="M224" s="73">
        <f>SUM(J$188:J224)</f>
        <v>-96399</v>
      </c>
      <c r="N224" s="73">
        <f>SUM(J$6:J224)</f>
        <v>-361445.56000000017</v>
      </c>
      <c r="P224" s="73">
        <f t="shared" si="43"/>
        <v>9.8305876899998992E-2</v>
      </c>
      <c r="Q224" s="73">
        <f t="shared" si="44"/>
        <v>0</v>
      </c>
      <c r="R224" s="73">
        <f t="shared" si="45"/>
        <v>0</v>
      </c>
      <c r="S224" s="71">
        <f t="shared" si="46"/>
        <v>-3.6850000000000001</v>
      </c>
      <c r="T224" s="71">
        <f t="shared" si="47"/>
        <v>0</v>
      </c>
      <c r="U224" s="71">
        <f t="shared" si="48"/>
        <v>-0.16400000000000001</v>
      </c>
      <c r="V224" s="71">
        <f t="shared" si="49"/>
        <v>-96.399000000000001</v>
      </c>
      <c r="W224" s="71">
        <f t="shared" si="50"/>
        <v>-361.44556000000017</v>
      </c>
    </row>
    <row r="225" spans="1:23" hidden="1">
      <c r="A225" s="63">
        <f t="shared" si="51"/>
        <v>37111</v>
      </c>
      <c r="B225" s="65" t="str">
        <f>INDEX('Master Data'!$A$2:$B$8,MATCH(WEEKDAY('ARG Gas IM'!A225,3),'Master Data'!$A$2:$A$8,0),2)</f>
        <v>W</v>
      </c>
      <c r="D225" s="73">
        <v>90938.646099998863</v>
      </c>
      <c r="E225" s="73"/>
      <c r="F225" s="73"/>
      <c r="G225" s="73">
        <v>-15628</v>
      </c>
      <c r="I225" s="73">
        <f t="shared" si="40"/>
        <v>-15628</v>
      </c>
      <c r="J225" s="73">
        <f t="shared" si="52"/>
        <v>-15464</v>
      </c>
      <c r="K225" s="73">
        <f t="shared" si="41"/>
        <v>0</v>
      </c>
      <c r="L225" s="73">
        <f t="shared" si="42"/>
        <v>0</v>
      </c>
      <c r="M225" s="73">
        <f>SUM(J$188:J225)</f>
        <v>-111863</v>
      </c>
      <c r="N225" s="73">
        <f>SUM(J$6:J225)</f>
        <v>-376909.56000000017</v>
      </c>
      <c r="P225" s="73">
        <f t="shared" si="43"/>
        <v>9.0938646099998868E-2</v>
      </c>
      <c r="Q225" s="73">
        <f t="shared" si="44"/>
        <v>0</v>
      </c>
      <c r="R225" s="73">
        <f t="shared" si="45"/>
        <v>0</v>
      </c>
      <c r="S225" s="71">
        <f t="shared" si="46"/>
        <v>-15.464</v>
      </c>
      <c r="T225" s="71">
        <f t="shared" si="47"/>
        <v>0</v>
      </c>
      <c r="U225" s="71">
        <f t="shared" si="48"/>
        <v>-15.628</v>
      </c>
      <c r="V225" s="71">
        <f t="shared" si="49"/>
        <v>-111.863</v>
      </c>
      <c r="W225" s="71">
        <f t="shared" si="50"/>
        <v>-376.90956000000017</v>
      </c>
    </row>
    <row r="226" spans="1:23" hidden="1">
      <c r="A226" s="63">
        <f t="shared" si="51"/>
        <v>37112</v>
      </c>
      <c r="B226" s="65" t="str">
        <f>INDEX('Master Data'!$A$2:$B$8,MATCH(WEEKDAY('ARG Gas IM'!A226,3),'Master Data'!$A$2:$A$8,0),2)</f>
        <v>Th</v>
      </c>
      <c r="D226" s="73">
        <v>88253.842799999678</v>
      </c>
      <c r="E226" s="73"/>
      <c r="F226" s="73"/>
      <c r="G226" s="73">
        <v>-27935</v>
      </c>
      <c r="I226" s="73">
        <f t="shared" si="40"/>
        <v>-27935</v>
      </c>
      <c r="J226" s="73">
        <f t="shared" si="52"/>
        <v>-12307</v>
      </c>
      <c r="K226" s="73">
        <f t="shared" si="41"/>
        <v>0</v>
      </c>
      <c r="L226" s="73">
        <f t="shared" si="42"/>
        <v>0</v>
      </c>
      <c r="M226" s="73">
        <f>SUM(J$188:J226)</f>
        <v>-124170</v>
      </c>
      <c r="N226" s="73">
        <f>SUM(J$6:J226)</f>
        <v>-389216.56000000017</v>
      </c>
      <c r="P226" s="73">
        <f t="shared" si="43"/>
        <v>8.8253842799999677E-2</v>
      </c>
      <c r="Q226" s="73">
        <f t="shared" si="44"/>
        <v>0</v>
      </c>
      <c r="R226" s="73">
        <f t="shared" si="45"/>
        <v>0</v>
      </c>
      <c r="S226" s="71">
        <f t="shared" si="46"/>
        <v>-12.307</v>
      </c>
      <c r="T226" s="71">
        <f t="shared" si="47"/>
        <v>0</v>
      </c>
      <c r="U226" s="71">
        <f t="shared" si="48"/>
        <v>-27.934999999999999</v>
      </c>
      <c r="V226" s="71">
        <f t="shared" si="49"/>
        <v>-124.17</v>
      </c>
      <c r="W226" s="71">
        <f t="shared" si="50"/>
        <v>-389.21656000000019</v>
      </c>
    </row>
    <row r="227" spans="1:23" hidden="1">
      <c r="A227" s="63">
        <f t="shared" si="51"/>
        <v>37113</v>
      </c>
      <c r="B227" s="65" t="str">
        <f>INDEX('Master Data'!$A$2:$B$8,MATCH(WEEKDAY('ARG Gas IM'!A227,3),'Master Data'!$A$2:$A$8,0),2)</f>
        <v>F</v>
      </c>
      <c r="D227" s="73">
        <v>84136.23330000008</v>
      </c>
      <c r="E227" s="73"/>
      <c r="F227" s="73"/>
      <c r="G227" s="73">
        <v>-33608</v>
      </c>
      <c r="I227" s="73">
        <f t="shared" si="40"/>
        <v>-33608</v>
      </c>
      <c r="J227" s="73">
        <f t="shared" si="52"/>
        <v>-5673</v>
      </c>
      <c r="K227" s="73">
        <f t="shared" si="41"/>
        <v>0</v>
      </c>
      <c r="L227" s="73">
        <f t="shared" si="42"/>
        <v>0</v>
      </c>
      <c r="M227" s="73">
        <f>SUM(J$188:J227)</f>
        <v>-129843</v>
      </c>
      <c r="N227" s="73">
        <f>SUM(J$6:J227)</f>
        <v>-394889.56000000017</v>
      </c>
      <c r="P227" s="73">
        <f t="shared" si="43"/>
        <v>8.4136233300000085E-2</v>
      </c>
      <c r="Q227" s="73">
        <f t="shared" si="44"/>
        <v>0</v>
      </c>
      <c r="R227" s="73">
        <f t="shared" si="45"/>
        <v>0</v>
      </c>
      <c r="S227" s="71">
        <f t="shared" si="46"/>
        <v>-5.673</v>
      </c>
      <c r="T227" s="71">
        <f t="shared" si="47"/>
        <v>0</v>
      </c>
      <c r="U227" s="71">
        <f t="shared" si="48"/>
        <v>-33.607999999999997</v>
      </c>
      <c r="V227" s="71">
        <f t="shared" si="49"/>
        <v>-129.84299999999999</v>
      </c>
      <c r="W227" s="71">
        <f t="shared" si="50"/>
        <v>-394.88956000000019</v>
      </c>
    </row>
    <row r="228" spans="1:23" hidden="1">
      <c r="A228" s="63">
        <f t="shared" si="51"/>
        <v>37114</v>
      </c>
      <c r="B228" s="65" t="str">
        <f>INDEX('Master Data'!$A$2:$B$8,MATCH(WEEKDAY('ARG Gas IM'!A228,3),'Master Data'!$A$2:$A$8,0),2)</f>
        <v>Sa</v>
      </c>
      <c r="D228" s="73"/>
      <c r="E228" s="73"/>
      <c r="F228" s="73"/>
      <c r="G228" s="73"/>
      <c r="I228" s="73">
        <f t="shared" si="40"/>
        <v>-33608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-129843</v>
      </c>
      <c r="N228" s="73">
        <f>SUM(J$6:J228)</f>
        <v>-394889.56000000017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-33.607999999999997</v>
      </c>
      <c r="V228" s="71">
        <f t="shared" si="49"/>
        <v>-129.84299999999999</v>
      </c>
      <c r="W228" s="71">
        <f t="shared" si="50"/>
        <v>-394.88956000000019</v>
      </c>
    </row>
    <row r="229" spans="1:23" hidden="1">
      <c r="A229" s="63">
        <f t="shared" si="51"/>
        <v>37115</v>
      </c>
      <c r="B229" s="65" t="str">
        <f>INDEX('Master Data'!$A$2:$B$8,MATCH(WEEKDAY('ARG Gas IM'!A229,3),'Master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-33608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-129843</v>
      </c>
      <c r="N229" s="73">
        <f>SUM(J$6:J229)</f>
        <v>-394889.56000000017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-33.607999999999997</v>
      </c>
      <c r="V229" s="71">
        <f t="shared" si="49"/>
        <v>-129.84299999999999</v>
      </c>
      <c r="W229" s="71">
        <f t="shared" si="50"/>
        <v>-394.88956000000019</v>
      </c>
    </row>
    <row r="230" spans="1:23" hidden="1">
      <c r="A230" s="63">
        <f t="shared" si="51"/>
        <v>37116</v>
      </c>
      <c r="B230" s="65" t="str">
        <f>INDEX('Master Data'!$A$2:$B$8,MATCH(WEEKDAY('ARG Gas IM'!A230,3),'Master Data'!$A$2:$A$8,0),2)</f>
        <v>M</v>
      </c>
      <c r="D230" s="73">
        <v>72546.777299999914</v>
      </c>
      <c r="E230" s="73"/>
      <c r="F230" s="73"/>
      <c r="G230" s="73">
        <v>-49657</v>
      </c>
      <c r="I230" s="73">
        <f t="shared" si="53"/>
        <v>-49657</v>
      </c>
      <c r="J230" s="73">
        <f t="shared" si="52"/>
        <v>-16049</v>
      </c>
      <c r="K230" s="73">
        <f t="shared" si="41"/>
        <v>0</v>
      </c>
      <c r="L230" s="73">
        <f t="shared" si="42"/>
        <v>0</v>
      </c>
      <c r="M230" s="73">
        <f>SUM(J$188:J230)</f>
        <v>-145892</v>
      </c>
      <c r="N230" s="73">
        <f>SUM(J$6:J230)</f>
        <v>-410938.56000000017</v>
      </c>
      <c r="P230" s="73">
        <f t="shared" si="43"/>
        <v>7.2546777299999921E-2</v>
      </c>
      <c r="Q230" s="73">
        <f t="shared" si="44"/>
        <v>0</v>
      </c>
      <c r="R230" s="73">
        <f t="shared" si="45"/>
        <v>0</v>
      </c>
      <c r="S230" s="71">
        <f t="shared" si="46"/>
        <v>-16.048999999999999</v>
      </c>
      <c r="T230" s="71">
        <f t="shared" si="47"/>
        <v>0</v>
      </c>
      <c r="U230" s="71">
        <f t="shared" si="48"/>
        <v>-49.656999999999996</v>
      </c>
      <c r="V230" s="71">
        <f t="shared" si="49"/>
        <v>-145.892</v>
      </c>
      <c r="W230" s="71">
        <f t="shared" si="50"/>
        <v>-410.93856000000017</v>
      </c>
    </row>
    <row r="231" spans="1:23" hidden="1">
      <c r="A231" s="63">
        <f t="shared" si="51"/>
        <v>37117</v>
      </c>
      <c r="B231" s="65" t="str">
        <f>INDEX('Master Data'!$A$2:$B$8,MATCH(WEEKDAY('ARG Gas IM'!A231,3),'Master Data'!$A$2:$A$8,0),2)</f>
        <v>T</v>
      </c>
      <c r="D231" s="73">
        <v>66475.86890000006</v>
      </c>
      <c r="E231" s="73"/>
      <c r="F231" s="73"/>
      <c r="G231" s="73">
        <v>-50486</v>
      </c>
      <c r="I231" s="73">
        <f t="shared" si="53"/>
        <v>-50486</v>
      </c>
      <c r="J231" s="73">
        <f t="shared" si="52"/>
        <v>-829</v>
      </c>
      <c r="K231" s="73">
        <f t="shared" si="41"/>
        <v>0</v>
      </c>
      <c r="L231" s="73">
        <f t="shared" si="42"/>
        <v>0</v>
      </c>
      <c r="M231" s="73">
        <f>SUM(J$188:J231)</f>
        <v>-146721</v>
      </c>
      <c r="N231" s="73">
        <f>SUM(J$6:J231)</f>
        <v>-411767.56000000017</v>
      </c>
      <c r="P231" s="73">
        <f t="shared" si="43"/>
        <v>6.6475868900000054E-2</v>
      </c>
      <c r="Q231" s="73">
        <f t="shared" si="44"/>
        <v>0</v>
      </c>
      <c r="R231" s="73">
        <f t="shared" si="45"/>
        <v>0</v>
      </c>
      <c r="S231" s="71">
        <f t="shared" si="46"/>
        <v>-0.82899999999999996</v>
      </c>
      <c r="T231" s="71">
        <f t="shared" si="47"/>
        <v>0</v>
      </c>
      <c r="U231" s="71">
        <f t="shared" si="48"/>
        <v>-50.485999999999997</v>
      </c>
      <c r="V231" s="71">
        <f t="shared" si="49"/>
        <v>-146.721</v>
      </c>
      <c r="W231" s="71">
        <f t="shared" si="50"/>
        <v>-411.76756000000017</v>
      </c>
    </row>
    <row r="232" spans="1:23" hidden="1">
      <c r="A232" s="63">
        <f t="shared" si="51"/>
        <v>37118</v>
      </c>
      <c r="B232" s="65" t="str">
        <f>INDEX('Master Data'!$A$2:$B$8,MATCH(WEEKDAY('ARG Gas IM'!A232,3),'Master Data'!$A$2:$A$8,0),2)</f>
        <v>W</v>
      </c>
      <c r="D232" s="73">
        <v>66290.809000000037</v>
      </c>
      <c r="E232" s="73"/>
      <c r="F232" s="73"/>
      <c r="G232" s="73">
        <v>-53306</v>
      </c>
      <c r="I232" s="73">
        <f t="shared" si="53"/>
        <v>-53306</v>
      </c>
      <c r="J232" s="73">
        <f t="shared" si="52"/>
        <v>-2820</v>
      </c>
      <c r="K232" s="73">
        <f t="shared" si="41"/>
        <v>0</v>
      </c>
      <c r="L232" s="73">
        <f t="shared" si="42"/>
        <v>0</v>
      </c>
      <c r="M232" s="73">
        <f>SUM(J$188:J232)</f>
        <v>-149541</v>
      </c>
      <c r="N232" s="73">
        <f>SUM(J$6:J232)</f>
        <v>-414587.56000000017</v>
      </c>
      <c r="P232" s="73">
        <f t="shared" si="43"/>
        <v>6.6290809000000034E-2</v>
      </c>
      <c r="Q232" s="73">
        <f t="shared" si="44"/>
        <v>0</v>
      </c>
      <c r="R232" s="73">
        <f t="shared" si="45"/>
        <v>0</v>
      </c>
      <c r="S232" s="71">
        <f t="shared" si="46"/>
        <v>-2.82</v>
      </c>
      <c r="T232" s="71">
        <f t="shared" si="47"/>
        <v>0</v>
      </c>
      <c r="U232" s="71">
        <f t="shared" si="48"/>
        <v>-53.305999999999997</v>
      </c>
      <c r="V232" s="71">
        <f t="shared" si="49"/>
        <v>-149.541</v>
      </c>
      <c r="W232" s="71">
        <f t="shared" si="50"/>
        <v>-414.58756000000017</v>
      </c>
    </row>
    <row r="233" spans="1:23" hidden="1">
      <c r="A233" s="63">
        <f t="shared" si="51"/>
        <v>37119</v>
      </c>
      <c r="B233" s="65" t="str">
        <f>INDEX('Master Data'!$A$2:$B$8,MATCH(WEEKDAY('ARG Gas IM'!A233,3),'Master Data'!$A$2:$A$8,0),2)</f>
        <v>Th</v>
      </c>
      <c r="D233" s="73">
        <v>62501.113499999701</v>
      </c>
      <c r="E233" s="73"/>
      <c r="F233" s="73"/>
      <c r="G233" s="73">
        <v>-56552</v>
      </c>
      <c r="I233" s="73">
        <f t="shared" si="53"/>
        <v>-56552</v>
      </c>
      <c r="J233" s="73">
        <f t="shared" si="52"/>
        <v>-3246</v>
      </c>
      <c r="K233" s="73">
        <f t="shared" si="41"/>
        <v>0</v>
      </c>
      <c r="L233" s="73">
        <f t="shared" si="42"/>
        <v>0</v>
      </c>
      <c r="M233" s="73">
        <f>SUM(J$188:J233)</f>
        <v>-152787</v>
      </c>
      <c r="N233" s="73">
        <f>SUM(J$6:J233)</f>
        <v>-417833.56000000017</v>
      </c>
      <c r="P233" s="73">
        <f t="shared" si="43"/>
        <v>6.2501113499999705E-2</v>
      </c>
      <c r="Q233" s="73">
        <f t="shared" si="44"/>
        <v>0</v>
      </c>
      <c r="R233" s="73">
        <f t="shared" si="45"/>
        <v>0</v>
      </c>
      <c r="S233" s="71">
        <f t="shared" si="46"/>
        <v>-3.246</v>
      </c>
      <c r="T233" s="71">
        <f t="shared" si="47"/>
        <v>0</v>
      </c>
      <c r="U233" s="71">
        <f t="shared" si="48"/>
        <v>-56.552</v>
      </c>
      <c r="V233" s="71">
        <f t="shared" si="49"/>
        <v>-152.78700000000001</v>
      </c>
      <c r="W233" s="71">
        <f t="shared" si="50"/>
        <v>-417.83356000000015</v>
      </c>
    </row>
    <row r="234" spans="1:23" hidden="1">
      <c r="A234" s="63">
        <f t="shared" si="51"/>
        <v>37120</v>
      </c>
      <c r="B234" s="65" t="str">
        <f>INDEX('Master Data'!$A$2:$B$8,MATCH(WEEKDAY('ARG Gas IM'!A234,3),'Master Data'!$A$2:$A$8,0),2)</f>
        <v>F</v>
      </c>
      <c r="D234" s="73">
        <v>58342.048799999706</v>
      </c>
      <c r="E234" s="73"/>
      <c r="F234" s="73"/>
      <c r="G234" s="73">
        <v>-41537</v>
      </c>
      <c r="I234" s="73">
        <f t="shared" si="53"/>
        <v>-41537</v>
      </c>
      <c r="J234" s="73">
        <f t="shared" si="52"/>
        <v>15015</v>
      </c>
      <c r="K234" s="73">
        <f t="shared" si="41"/>
        <v>0</v>
      </c>
      <c r="L234" s="73">
        <f t="shared" si="42"/>
        <v>0</v>
      </c>
      <c r="M234" s="73">
        <f>SUM(J$188:J234)</f>
        <v>-137772</v>
      </c>
      <c r="N234" s="73">
        <f>SUM(J$6:J234)</f>
        <v>-402818.56000000017</v>
      </c>
      <c r="P234" s="73">
        <f t="shared" si="43"/>
        <v>5.8342048799999706E-2</v>
      </c>
      <c r="Q234" s="73">
        <f t="shared" si="44"/>
        <v>0</v>
      </c>
      <c r="R234" s="73">
        <f t="shared" si="45"/>
        <v>0</v>
      </c>
      <c r="S234" s="71">
        <f t="shared" si="46"/>
        <v>15.015000000000001</v>
      </c>
      <c r="T234" s="71">
        <f t="shared" si="47"/>
        <v>0</v>
      </c>
      <c r="U234" s="71">
        <f t="shared" si="48"/>
        <v>-41.536999999999999</v>
      </c>
      <c r="V234" s="71">
        <f t="shared" si="49"/>
        <v>-137.77199999999999</v>
      </c>
      <c r="W234" s="71">
        <f t="shared" si="50"/>
        <v>-402.81856000000016</v>
      </c>
    </row>
    <row r="235" spans="1:23" hidden="1">
      <c r="A235" s="63">
        <f t="shared" si="51"/>
        <v>37121</v>
      </c>
      <c r="B235" s="65" t="str">
        <f>INDEX('Master Data'!$A$2:$B$8,MATCH(WEEKDAY('ARG Gas IM'!A235,3),'Master Data'!$A$2:$A$8,0),2)</f>
        <v>Sa</v>
      </c>
      <c r="D235" s="73"/>
      <c r="E235" s="73"/>
      <c r="F235" s="73"/>
      <c r="G235" s="73"/>
      <c r="I235" s="73">
        <f t="shared" si="53"/>
        <v>-41537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-137772</v>
      </c>
      <c r="N235" s="73">
        <f>SUM(J$6:J235)</f>
        <v>-402818.56000000017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-41.536999999999999</v>
      </c>
      <c r="V235" s="71">
        <f t="shared" si="49"/>
        <v>-137.77199999999999</v>
      </c>
      <c r="W235" s="71">
        <f t="shared" si="50"/>
        <v>-402.81856000000016</v>
      </c>
    </row>
    <row r="236" spans="1:23" hidden="1">
      <c r="A236" s="63">
        <f t="shared" si="51"/>
        <v>37122</v>
      </c>
      <c r="B236" s="65" t="str">
        <f>INDEX('Master Data'!$A$2:$B$8,MATCH(WEEKDAY('ARG Gas IM'!A236,3),'Master Data'!$A$2:$A$8,0),2)</f>
        <v>Su</v>
      </c>
      <c r="D236" s="73"/>
      <c r="E236" s="73"/>
      <c r="F236" s="73"/>
      <c r="G236" s="73"/>
      <c r="I236" s="73">
        <f t="shared" si="53"/>
        <v>-41537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-137772</v>
      </c>
      <c r="N236" s="73">
        <f>SUM(J$6:J236)</f>
        <v>-402818.56000000017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-41.536999999999999</v>
      </c>
      <c r="V236" s="71">
        <f t="shared" si="49"/>
        <v>-137.77199999999999</v>
      </c>
      <c r="W236" s="71">
        <f t="shared" si="50"/>
        <v>-402.81856000000016</v>
      </c>
    </row>
    <row r="237" spans="1:23" hidden="1">
      <c r="A237" s="63">
        <f t="shared" si="51"/>
        <v>37123</v>
      </c>
      <c r="B237" s="65" t="str">
        <f>INDEX('Master Data'!$A$2:$B$8,MATCH(WEEKDAY('ARG Gas IM'!A237,3),'Master Data'!$A$2:$A$8,0),2)</f>
        <v>M</v>
      </c>
      <c r="D237" s="73">
        <v>44162.730300000185</v>
      </c>
      <c r="E237" s="73"/>
      <c r="F237" s="73"/>
      <c r="G237" s="73">
        <v>-59190</v>
      </c>
      <c r="I237" s="73">
        <f t="shared" si="53"/>
        <v>-59190</v>
      </c>
      <c r="J237" s="73">
        <f t="shared" si="52"/>
        <v>-17653</v>
      </c>
      <c r="K237" s="73">
        <f t="shared" si="41"/>
        <v>0</v>
      </c>
      <c r="L237" s="73">
        <f t="shared" si="42"/>
        <v>0</v>
      </c>
      <c r="M237" s="73">
        <f>SUM(J$188:J237)</f>
        <v>-155425</v>
      </c>
      <c r="N237" s="73">
        <f>SUM(J$6:J237)</f>
        <v>-420471.56000000017</v>
      </c>
      <c r="P237" s="73">
        <f t="shared" si="43"/>
        <v>4.4162730300000182E-2</v>
      </c>
      <c r="Q237" s="73">
        <f t="shared" si="44"/>
        <v>0</v>
      </c>
      <c r="R237" s="73">
        <f t="shared" si="45"/>
        <v>0</v>
      </c>
      <c r="S237" s="71">
        <f t="shared" si="46"/>
        <v>-17.652999999999999</v>
      </c>
      <c r="T237" s="71">
        <f t="shared" si="47"/>
        <v>0</v>
      </c>
      <c r="U237" s="71">
        <f t="shared" si="48"/>
        <v>-59.19</v>
      </c>
      <c r="V237" s="71">
        <f t="shared" si="49"/>
        <v>-155.42500000000001</v>
      </c>
      <c r="W237" s="71">
        <f t="shared" si="50"/>
        <v>-420.47156000000018</v>
      </c>
    </row>
    <row r="238" spans="1:23" hidden="1">
      <c r="A238" s="63">
        <f t="shared" si="51"/>
        <v>37124</v>
      </c>
      <c r="B238" s="65" t="str">
        <f>INDEX('Master Data'!$A$2:$B$8,MATCH(WEEKDAY('ARG Gas IM'!A238,3),'Master Data'!$A$2:$A$8,0),2)</f>
        <v>T</v>
      </c>
      <c r="D238" s="73">
        <v>41692.708000000086</v>
      </c>
      <c r="E238" s="73"/>
      <c r="F238" s="73"/>
      <c r="G238" s="73">
        <v>-64879</v>
      </c>
      <c r="I238" s="73">
        <f t="shared" si="53"/>
        <v>-64879</v>
      </c>
      <c r="J238" s="73">
        <f t="shared" si="52"/>
        <v>-5689</v>
      </c>
      <c r="K238" s="73">
        <f t="shared" si="41"/>
        <v>0</v>
      </c>
      <c r="L238" s="73">
        <f t="shared" si="42"/>
        <v>0</v>
      </c>
      <c r="M238" s="73">
        <f>SUM(J$188:J238)</f>
        <v>-161114</v>
      </c>
      <c r="N238" s="73">
        <f>SUM(J$6:J238)</f>
        <v>-426160.56000000017</v>
      </c>
      <c r="P238" s="73">
        <f t="shared" si="43"/>
        <v>4.1692708000000085E-2</v>
      </c>
      <c r="Q238" s="73">
        <f t="shared" si="44"/>
        <v>0</v>
      </c>
      <c r="R238" s="73">
        <f t="shared" si="45"/>
        <v>0</v>
      </c>
      <c r="S238" s="71">
        <f t="shared" si="46"/>
        <v>-5.6890000000000001</v>
      </c>
      <c r="T238" s="71">
        <f t="shared" si="47"/>
        <v>0</v>
      </c>
      <c r="U238" s="71">
        <f t="shared" si="48"/>
        <v>-64.879000000000005</v>
      </c>
      <c r="V238" s="71">
        <f t="shared" si="49"/>
        <v>-161.114</v>
      </c>
      <c r="W238" s="71">
        <f t="shared" si="50"/>
        <v>-426.16056000000015</v>
      </c>
    </row>
    <row r="239" spans="1:23" hidden="1">
      <c r="A239" s="63">
        <f t="shared" si="51"/>
        <v>37125</v>
      </c>
      <c r="B239" s="65" t="str">
        <f>INDEX('Master Data'!$A$2:$B$8,MATCH(WEEKDAY('ARG Gas IM'!A239,3),'Master Data'!$A$2:$A$8,0),2)</f>
        <v>W</v>
      </c>
      <c r="D239" s="73">
        <v>35609.6397</v>
      </c>
      <c r="E239" s="73"/>
      <c r="F239" s="73"/>
      <c r="G239" s="73">
        <v>-37902</v>
      </c>
      <c r="I239" s="73">
        <f t="shared" si="53"/>
        <v>-37902</v>
      </c>
      <c r="J239" s="73">
        <f t="shared" si="52"/>
        <v>26977</v>
      </c>
      <c r="K239" s="73">
        <f t="shared" si="41"/>
        <v>0</v>
      </c>
      <c r="L239" s="73">
        <f t="shared" si="42"/>
        <v>0</v>
      </c>
      <c r="M239" s="73">
        <f>SUM(J$188:J239)</f>
        <v>-134137</v>
      </c>
      <c r="N239" s="73">
        <f>SUM(J$6:J239)</f>
        <v>-399183.56000000017</v>
      </c>
      <c r="P239" s="73">
        <f t="shared" si="43"/>
        <v>3.5609639700000001E-2</v>
      </c>
      <c r="Q239" s="73">
        <f t="shared" si="44"/>
        <v>0</v>
      </c>
      <c r="R239" s="73">
        <f t="shared" si="45"/>
        <v>0</v>
      </c>
      <c r="S239" s="71">
        <f t="shared" si="46"/>
        <v>26.977</v>
      </c>
      <c r="T239" s="71">
        <f t="shared" si="47"/>
        <v>0</v>
      </c>
      <c r="U239" s="71">
        <f t="shared" si="48"/>
        <v>-37.902000000000001</v>
      </c>
      <c r="V239" s="71">
        <f t="shared" si="49"/>
        <v>-134.137</v>
      </c>
      <c r="W239" s="71">
        <f t="shared" si="50"/>
        <v>-399.18356000000017</v>
      </c>
    </row>
    <row r="240" spans="1:23" hidden="1">
      <c r="A240" s="63">
        <f t="shared" si="51"/>
        <v>37126</v>
      </c>
      <c r="B240" s="65" t="str">
        <f>INDEX('Master Data'!$A$2:$B$8,MATCH(WEEKDAY('ARG Gas IM'!A240,3),'Master Data'!$A$2:$A$8,0),2)</f>
        <v>Th</v>
      </c>
      <c r="D240" s="73">
        <v>33361.061600000081</v>
      </c>
      <c r="E240" s="73"/>
      <c r="F240" s="73"/>
      <c r="G240" s="73">
        <v>-43386</v>
      </c>
      <c r="I240" s="73">
        <f t="shared" si="53"/>
        <v>-43386</v>
      </c>
      <c r="J240" s="73">
        <f t="shared" si="52"/>
        <v>-5484</v>
      </c>
      <c r="K240" s="73">
        <f t="shared" si="41"/>
        <v>0</v>
      </c>
      <c r="L240" s="73">
        <f t="shared" si="42"/>
        <v>0</v>
      </c>
      <c r="M240" s="73">
        <f>SUM(J$188:J240)</f>
        <v>-139621</v>
      </c>
      <c r="N240" s="73">
        <f>SUM(J$6:J240)</f>
        <v>-404667.56000000017</v>
      </c>
      <c r="P240" s="73">
        <f t="shared" si="43"/>
        <v>3.3361061600000082E-2</v>
      </c>
      <c r="Q240" s="73">
        <f t="shared" si="44"/>
        <v>0</v>
      </c>
      <c r="R240" s="73">
        <f t="shared" si="45"/>
        <v>0</v>
      </c>
      <c r="S240" s="71">
        <f t="shared" si="46"/>
        <v>-5.484</v>
      </c>
      <c r="T240" s="71">
        <f t="shared" si="47"/>
        <v>0</v>
      </c>
      <c r="U240" s="71">
        <f t="shared" si="48"/>
        <v>-43.386000000000003</v>
      </c>
      <c r="V240" s="71">
        <f t="shared" si="49"/>
        <v>-139.62100000000001</v>
      </c>
      <c r="W240" s="71">
        <f t="shared" si="50"/>
        <v>-404.66756000000015</v>
      </c>
    </row>
    <row r="241" spans="1:23" hidden="1">
      <c r="A241" s="63">
        <f t="shared" si="51"/>
        <v>37127</v>
      </c>
      <c r="B241" s="65" t="str">
        <f>INDEX('Master Data'!$A$2:$B$8,MATCH(WEEKDAY('ARG Gas IM'!A241,3),'Master Data'!$A$2:$A$8,0),2)</f>
        <v>F</v>
      </c>
      <c r="D241" s="73">
        <v>19883.54470000009</v>
      </c>
      <c r="E241" s="73"/>
      <c r="F241" s="73"/>
      <c r="G241" s="73">
        <v>-49391</v>
      </c>
      <c r="I241" s="73">
        <f t="shared" si="53"/>
        <v>-49391</v>
      </c>
      <c r="J241" s="73">
        <f t="shared" si="52"/>
        <v>-6005</v>
      </c>
      <c r="K241" s="73">
        <f t="shared" si="41"/>
        <v>0</v>
      </c>
      <c r="L241" s="73">
        <f t="shared" si="42"/>
        <v>0</v>
      </c>
      <c r="M241" s="73">
        <f>SUM(J$188:J241)</f>
        <v>-145626</v>
      </c>
      <c r="N241" s="73">
        <f>SUM(J$6:J241)</f>
        <v>-410672.56000000017</v>
      </c>
      <c r="P241" s="73">
        <f t="shared" si="43"/>
        <v>1.9883544700000089E-2</v>
      </c>
      <c r="Q241" s="73">
        <f t="shared" si="44"/>
        <v>0</v>
      </c>
      <c r="R241" s="73">
        <f t="shared" si="45"/>
        <v>0</v>
      </c>
      <c r="S241" s="71">
        <f t="shared" si="46"/>
        <v>-6.0049999999999999</v>
      </c>
      <c r="T241" s="71">
        <f t="shared" si="47"/>
        <v>0</v>
      </c>
      <c r="U241" s="71">
        <f t="shared" si="48"/>
        <v>-49.390999999999998</v>
      </c>
      <c r="V241" s="71">
        <f t="shared" si="49"/>
        <v>-145.626</v>
      </c>
      <c r="W241" s="71">
        <f t="shared" si="50"/>
        <v>-410.67256000000015</v>
      </c>
    </row>
    <row r="242" spans="1:23" hidden="1">
      <c r="A242" s="63">
        <f t="shared" si="51"/>
        <v>37128</v>
      </c>
      <c r="B242" s="65" t="str">
        <f>INDEX('Master Data'!$A$2:$B$8,MATCH(WEEKDAY('ARG Gas IM'!A242,3),'Master Data'!$A$2:$A$8,0),2)</f>
        <v>Sa</v>
      </c>
      <c r="D242" s="73"/>
      <c r="E242" s="73"/>
      <c r="F242" s="73"/>
      <c r="G242" s="73"/>
      <c r="I242" s="73">
        <f t="shared" si="53"/>
        <v>-49391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-145626</v>
      </c>
      <c r="N242" s="73">
        <f>SUM(J$6:J242)</f>
        <v>-410672.56000000017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-49.390999999999998</v>
      </c>
      <c r="V242" s="71">
        <f t="shared" si="49"/>
        <v>-145.626</v>
      </c>
      <c r="W242" s="71">
        <f t="shared" si="50"/>
        <v>-410.67256000000015</v>
      </c>
    </row>
    <row r="243" spans="1:23" hidden="1">
      <c r="A243" s="63">
        <f t="shared" si="51"/>
        <v>37129</v>
      </c>
      <c r="B243" s="65" t="str">
        <f>INDEX('Master Data'!$A$2:$B$8,MATCH(WEEKDAY('ARG Gas IM'!A243,3),'Master Data'!$A$2:$A$8,0),2)</f>
        <v>Su</v>
      </c>
      <c r="D243" s="73"/>
      <c r="E243" s="73"/>
      <c r="F243" s="73"/>
      <c r="G243" s="73"/>
      <c r="I243" s="73">
        <f t="shared" si="53"/>
        <v>-49391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-145626</v>
      </c>
      <c r="N243" s="73">
        <f>SUM(J$6:J243)</f>
        <v>-410672.56000000017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-49.390999999999998</v>
      </c>
      <c r="V243" s="71">
        <f t="shared" si="49"/>
        <v>-145.626</v>
      </c>
      <c r="W243" s="71">
        <f t="shared" si="50"/>
        <v>-410.67256000000015</v>
      </c>
    </row>
    <row r="244" spans="1:23" hidden="1">
      <c r="A244" s="63">
        <f t="shared" si="51"/>
        <v>37130</v>
      </c>
      <c r="B244" s="65" t="str">
        <f>INDEX('Master Data'!$A$2:$B$8,MATCH(WEEKDAY('ARG Gas IM'!A244,3),'Master Data'!$A$2:$A$8,0),2)</f>
        <v>M</v>
      </c>
      <c r="D244" s="73">
        <v>16069.375599999999</v>
      </c>
      <c r="E244" s="73"/>
      <c r="F244" s="73"/>
      <c r="G244" s="73">
        <v>-81925</v>
      </c>
      <c r="I244" s="73">
        <f t="shared" si="53"/>
        <v>-81925</v>
      </c>
      <c r="J244" s="73">
        <f t="shared" si="52"/>
        <v>-32534</v>
      </c>
      <c r="K244" s="73">
        <f t="shared" si="41"/>
        <v>0</v>
      </c>
      <c r="L244" s="73">
        <f t="shared" si="42"/>
        <v>0</v>
      </c>
      <c r="M244" s="73">
        <f>SUM(J$188:J244)</f>
        <v>-178160</v>
      </c>
      <c r="N244" s="73">
        <f>SUM(J$6:J244)</f>
        <v>-443206.56000000017</v>
      </c>
      <c r="P244" s="73">
        <f t="shared" si="43"/>
        <v>1.6069375599999998E-2</v>
      </c>
      <c r="Q244" s="73">
        <f t="shared" si="44"/>
        <v>0</v>
      </c>
      <c r="R244" s="73">
        <f t="shared" si="45"/>
        <v>0</v>
      </c>
      <c r="S244" s="71">
        <f t="shared" si="46"/>
        <v>-32.533999999999999</v>
      </c>
      <c r="T244" s="71">
        <f t="shared" si="47"/>
        <v>0</v>
      </c>
      <c r="U244" s="71">
        <f t="shared" si="48"/>
        <v>-81.924999999999997</v>
      </c>
      <c r="V244" s="71">
        <f t="shared" si="49"/>
        <v>-178.16</v>
      </c>
      <c r="W244" s="71">
        <f t="shared" si="50"/>
        <v>-443.2065600000002</v>
      </c>
    </row>
    <row r="245" spans="1:23" hidden="1">
      <c r="A245" s="63">
        <f t="shared" si="51"/>
        <v>37131</v>
      </c>
      <c r="B245" s="65" t="str">
        <f>INDEX('Master Data'!$A$2:$B$8,MATCH(WEEKDAY('ARG Gas IM'!A245,3),'Master Data'!$A$2:$A$8,0),2)</f>
        <v>T</v>
      </c>
      <c r="D245" s="73">
        <v>15185.007600000019</v>
      </c>
      <c r="E245" s="73"/>
      <c r="F245" s="73"/>
      <c r="G245" s="73">
        <v>-85424</v>
      </c>
      <c r="I245" s="73">
        <f t="shared" si="53"/>
        <v>-85424</v>
      </c>
      <c r="J245" s="73">
        <f t="shared" si="52"/>
        <v>-3499</v>
      </c>
      <c r="K245" s="73">
        <f t="shared" si="41"/>
        <v>0</v>
      </c>
      <c r="L245" s="73">
        <f t="shared" si="42"/>
        <v>0</v>
      </c>
      <c r="M245" s="73">
        <f>SUM(J$188:J245)</f>
        <v>-181659</v>
      </c>
      <c r="N245" s="73">
        <f>SUM(J$6:J245)</f>
        <v>-446705.56000000017</v>
      </c>
      <c r="P245" s="73">
        <f t="shared" si="43"/>
        <v>1.5185007600000019E-2</v>
      </c>
      <c r="Q245" s="73">
        <f t="shared" si="44"/>
        <v>0</v>
      </c>
      <c r="R245" s="73">
        <f t="shared" si="45"/>
        <v>0</v>
      </c>
      <c r="S245" s="71">
        <f t="shared" si="46"/>
        <v>-3.4990000000000001</v>
      </c>
      <c r="T245" s="71">
        <f t="shared" si="47"/>
        <v>0</v>
      </c>
      <c r="U245" s="71">
        <f t="shared" si="48"/>
        <v>-85.424000000000007</v>
      </c>
      <c r="V245" s="71">
        <f t="shared" si="49"/>
        <v>-181.65899999999999</v>
      </c>
      <c r="W245" s="71">
        <f t="shared" si="50"/>
        <v>-446.70556000000016</v>
      </c>
    </row>
    <row r="246" spans="1:23" hidden="1">
      <c r="A246" s="63">
        <f t="shared" si="51"/>
        <v>37132</v>
      </c>
      <c r="B246" s="65" t="str">
        <f>INDEX('Master Data'!$A$2:$B$8,MATCH(WEEKDAY('ARG Gas IM'!A246,3),'Master Data'!$A$2:$A$8,0),2)</f>
        <v>W</v>
      </c>
      <c r="D246" s="73">
        <v>14441.998100000001</v>
      </c>
      <c r="E246" s="73"/>
      <c r="F246" s="73"/>
      <c r="G246" s="73">
        <v>-93433</v>
      </c>
      <c r="I246" s="73">
        <f t="shared" si="53"/>
        <v>-93433</v>
      </c>
      <c r="J246" s="73">
        <f t="shared" si="52"/>
        <v>-8009</v>
      </c>
      <c r="K246" s="73">
        <f t="shared" si="41"/>
        <v>0</v>
      </c>
      <c r="L246" s="73">
        <f t="shared" si="42"/>
        <v>0</v>
      </c>
      <c r="M246" s="73">
        <f>SUM(J$188:J246)</f>
        <v>-189668</v>
      </c>
      <c r="N246" s="73">
        <f>SUM(J$6:J246)</f>
        <v>-454714.56000000017</v>
      </c>
      <c r="P246" s="73">
        <f t="shared" si="43"/>
        <v>1.4441998100000001E-2</v>
      </c>
      <c r="Q246" s="73">
        <f t="shared" si="44"/>
        <v>0</v>
      </c>
      <c r="R246" s="73">
        <f t="shared" si="45"/>
        <v>0</v>
      </c>
      <c r="S246" s="71">
        <f t="shared" si="46"/>
        <v>-8.0090000000000003</v>
      </c>
      <c r="T246" s="71">
        <f t="shared" si="47"/>
        <v>0</v>
      </c>
      <c r="U246" s="71">
        <f t="shared" si="48"/>
        <v>-93.433000000000007</v>
      </c>
      <c r="V246" s="71">
        <f t="shared" si="49"/>
        <v>-189.66800000000001</v>
      </c>
      <c r="W246" s="71">
        <f t="shared" si="50"/>
        <v>-454.71456000000018</v>
      </c>
    </row>
    <row r="247" spans="1:23" hidden="1">
      <c r="A247" s="63">
        <f t="shared" si="51"/>
        <v>37133</v>
      </c>
      <c r="B247" s="65" t="str">
        <f>INDEX('Master Data'!$A$2:$B$8,MATCH(WEEKDAY('ARG Gas IM'!A247,3),'Master Data'!$A$2:$A$8,0),2)</f>
        <v>Th</v>
      </c>
      <c r="D247" s="73">
        <v>7846.7166999999999</v>
      </c>
      <c r="E247" s="73"/>
      <c r="F247" s="73"/>
      <c r="G247" s="73">
        <v>-98424</v>
      </c>
      <c r="I247" s="73">
        <f t="shared" si="53"/>
        <v>-98424</v>
      </c>
      <c r="J247" s="73">
        <f t="shared" si="52"/>
        <v>-4991</v>
      </c>
      <c r="K247" s="73">
        <f t="shared" si="41"/>
        <v>0</v>
      </c>
      <c r="L247" s="73">
        <f t="shared" si="42"/>
        <v>0</v>
      </c>
      <c r="M247" s="73">
        <f>SUM(J$188:J247)</f>
        <v>-194659</v>
      </c>
      <c r="N247" s="73">
        <f>SUM(J$6:J247)</f>
        <v>-459705.56000000017</v>
      </c>
      <c r="P247" s="73">
        <f t="shared" si="43"/>
        <v>7.8467167000000008E-3</v>
      </c>
      <c r="Q247" s="73">
        <f t="shared" si="44"/>
        <v>0</v>
      </c>
      <c r="R247" s="73">
        <f t="shared" si="45"/>
        <v>0</v>
      </c>
      <c r="S247" s="71">
        <f t="shared" si="46"/>
        <v>-4.9909999999999997</v>
      </c>
      <c r="T247" s="71">
        <f t="shared" si="47"/>
        <v>0</v>
      </c>
      <c r="U247" s="71">
        <f t="shared" si="48"/>
        <v>-98.424000000000007</v>
      </c>
      <c r="V247" s="71">
        <f t="shared" si="49"/>
        <v>-194.65899999999999</v>
      </c>
      <c r="W247" s="71">
        <f t="shared" si="50"/>
        <v>-459.70556000000016</v>
      </c>
    </row>
    <row r="248" spans="1:23">
      <c r="A248" s="63">
        <f t="shared" si="51"/>
        <v>37134</v>
      </c>
      <c r="B248" s="65" t="str">
        <f>INDEX('Master Data'!$A$2:$B$8,MATCH(WEEKDAY('ARG Gas IM'!A248,3),'Master Data'!$A$2:$A$8,0),2)</f>
        <v>F</v>
      </c>
      <c r="D248" s="73">
        <v>77361.971999999994</v>
      </c>
      <c r="E248" s="73"/>
      <c r="F248" s="73"/>
      <c r="G248" s="73">
        <v>-110804</v>
      </c>
      <c r="I248" s="73">
        <f t="shared" si="53"/>
        <v>-110804</v>
      </c>
      <c r="J248" s="73">
        <f t="shared" si="52"/>
        <v>-12380</v>
      </c>
      <c r="K248" s="73">
        <f t="shared" si="41"/>
        <v>0</v>
      </c>
      <c r="L248" s="73">
        <f t="shared" si="42"/>
        <v>0</v>
      </c>
      <c r="M248" s="73">
        <f>SUM(J$188:J248)</f>
        <v>-207039</v>
      </c>
      <c r="N248" s="73">
        <f>SUM(J$6:J248)</f>
        <v>-472085.56000000017</v>
      </c>
      <c r="P248" s="73">
        <f t="shared" si="43"/>
        <v>7.7361972000000001E-2</v>
      </c>
      <c r="Q248" s="73">
        <f t="shared" si="44"/>
        <v>0</v>
      </c>
      <c r="R248" s="73">
        <f t="shared" si="45"/>
        <v>0</v>
      </c>
      <c r="S248" s="71">
        <f t="shared" si="46"/>
        <v>-12.38</v>
      </c>
      <c r="T248" s="71">
        <f t="shared" si="47"/>
        <v>0</v>
      </c>
      <c r="U248" s="71">
        <f t="shared" si="48"/>
        <v>-110.804</v>
      </c>
      <c r="V248" s="71">
        <f t="shared" si="49"/>
        <v>-207.03899999999999</v>
      </c>
      <c r="W248" s="71">
        <f t="shared" si="50"/>
        <v>-472.08556000000016</v>
      </c>
    </row>
    <row r="249" spans="1:23" hidden="1">
      <c r="A249" s="63">
        <f t="shared" si="51"/>
        <v>37135</v>
      </c>
      <c r="B249" s="65" t="str">
        <f>INDEX('Master Data'!$A$2:$B$8,MATCH(WEEKDAY('ARG Gas IM'!A249,3),'Master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-207039</v>
      </c>
      <c r="N249" s="73">
        <f>SUM(J$6:J249)</f>
        <v>-472085.56000000017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-207.03899999999999</v>
      </c>
      <c r="W249" s="71">
        <f t="shared" si="50"/>
        <v>-472.08556000000016</v>
      </c>
    </row>
    <row r="250" spans="1:23" hidden="1">
      <c r="A250" s="63">
        <f t="shared" si="51"/>
        <v>37136</v>
      </c>
      <c r="B250" s="65" t="str">
        <f>INDEX('Master Data'!$A$2:$B$8,MATCH(WEEKDAY('ARG Gas IM'!A250,3),'Master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-207039</v>
      </c>
      <c r="N250" s="73">
        <f>SUM(J$6:J250)</f>
        <v>-472085.56000000017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-207.03899999999999</v>
      </c>
      <c r="W250" s="71">
        <f t="shared" si="50"/>
        <v>-472.08556000000016</v>
      </c>
    </row>
    <row r="251" spans="1:23" hidden="1">
      <c r="A251" s="63">
        <f t="shared" si="51"/>
        <v>37137</v>
      </c>
      <c r="B251" s="65" t="str">
        <f>INDEX('Master Data'!$A$2:$B$8,MATCH(WEEKDAY('ARG Gas IM'!A251,3),'Master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-207039</v>
      </c>
      <c r="N251" s="73">
        <f>SUM(J$6:J251)</f>
        <v>-472085.56000000017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-207.03899999999999</v>
      </c>
      <c r="W251" s="71">
        <f t="shared" si="50"/>
        <v>-472.08556000000016</v>
      </c>
    </row>
    <row r="252" spans="1:23" hidden="1">
      <c r="A252" s="63">
        <f t="shared" si="51"/>
        <v>37138</v>
      </c>
      <c r="B252" s="65" t="str">
        <f>INDEX('Master Data'!$A$2:$B$8,MATCH(WEEKDAY('ARG Gas IM'!A252,3),'Master Data'!$A$2:$A$8,0),2)</f>
        <v>T</v>
      </c>
      <c r="D252" s="73">
        <v>67076.388500000001</v>
      </c>
      <c r="E252" s="73"/>
      <c r="F252" s="73"/>
      <c r="G252" s="73">
        <v>-7113</v>
      </c>
      <c r="I252" s="73">
        <f t="shared" si="53"/>
        <v>-7113</v>
      </c>
      <c r="J252" s="73">
        <f t="shared" si="52"/>
        <v>-7113</v>
      </c>
      <c r="K252" s="73">
        <f t="shared" si="41"/>
        <v>0</v>
      </c>
      <c r="L252" s="73">
        <f t="shared" si="42"/>
        <v>0</v>
      </c>
      <c r="M252" s="73">
        <f>SUM(J$188:J252)</f>
        <v>-214152</v>
      </c>
      <c r="N252" s="73">
        <f>SUM(J$6:J252)</f>
        <v>-479198.56000000017</v>
      </c>
      <c r="P252" s="73">
        <f t="shared" si="43"/>
        <v>6.70763885E-2</v>
      </c>
      <c r="Q252" s="73">
        <f t="shared" si="44"/>
        <v>0</v>
      </c>
      <c r="R252" s="73">
        <f t="shared" si="45"/>
        <v>0</v>
      </c>
      <c r="S252" s="71">
        <f t="shared" si="46"/>
        <v>-7.1130000000000004</v>
      </c>
      <c r="T252" s="71">
        <f t="shared" si="47"/>
        <v>0</v>
      </c>
      <c r="U252" s="71">
        <f t="shared" si="48"/>
        <v>-7.1130000000000004</v>
      </c>
      <c r="V252" s="71">
        <f t="shared" si="49"/>
        <v>-214.15199999999999</v>
      </c>
      <c r="W252" s="71">
        <f t="shared" si="50"/>
        <v>-479.19856000000016</v>
      </c>
    </row>
    <row r="253" spans="1:23" hidden="1">
      <c r="A253" s="63">
        <f t="shared" si="51"/>
        <v>37139</v>
      </c>
      <c r="B253" s="65" t="str">
        <f>INDEX('Master Data'!$A$2:$B$8,MATCH(WEEKDAY('ARG Gas IM'!A253,3),'Master Data'!$A$2:$A$8,0),2)</f>
        <v>W</v>
      </c>
      <c r="D253" s="73">
        <v>66522.432499999995</v>
      </c>
      <c r="E253" s="73"/>
      <c r="F253" s="73"/>
      <c r="G253" s="73">
        <v>-6168</v>
      </c>
      <c r="I253" s="73">
        <f t="shared" si="53"/>
        <v>-6168</v>
      </c>
      <c r="J253" s="73">
        <f t="shared" si="52"/>
        <v>945</v>
      </c>
      <c r="K253" s="73">
        <f t="shared" si="41"/>
        <v>0</v>
      </c>
      <c r="L253" s="73">
        <f t="shared" si="42"/>
        <v>0</v>
      </c>
      <c r="M253" s="73">
        <f>SUM(J$188:J253)</f>
        <v>-213207</v>
      </c>
      <c r="N253" s="73">
        <f>SUM(J$6:J253)</f>
        <v>-478253.56000000017</v>
      </c>
      <c r="P253" s="73">
        <f t="shared" si="43"/>
        <v>6.6522432499999992E-2</v>
      </c>
      <c r="Q253" s="73">
        <f t="shared" si="44"/>
        <v>0</v>
      </c>
      <c r="R253" s="73">
        <f t="shared" si="45"/>
        <v>0</v>
      </c>
      <c r="S253" s="71">
        <f t="shared" si="46"/>
        <v>0.94499999999999995</v>
      </c>
      <c r="T253" s="71">
        <f t="shared" si="47"/>
        <v>0</v>
      </c>
      <c r="U253" s="71">
        <f t="shared" si="48"/>
        <v>-6.1680000000000001</v>
      </c>
      <c r="V253" s="71">
        <f t="shared" si="49"/>
        <v>-213.20699999999999</v>
      </c>
      <c r="W253" s="71">
        <f t="shared" si="50"/>
        <v>-478.25356000000016</v>
      </c>
    </row>
    <row r="254" spans="1:23" hidden="1">
      <c r="A254" s="63">
        <f t="shared" si="51"/>
        <v>37140</v>
      </c>
      <c r="B254" s="65" t="str">
        <f>INDEX('Master Data'!$A$2:$B$8,MATCH(WEEKDAY('ARG Gas IM'!A254,3),'Master Data'!$A$2:$A$8,0),2)</f>
        <v>Th</v>
      </c>
      <c r="D254" s="73">
        <v>-155832.5748</v>
      </c>
      <c r="E254" s="73"/>
      <c r="F254" s="73"/>
      <c r="G254" s="73">
        <v>-7270</v>
      </c>
      <c r="I254" s="73">
        <f t="shared" si="53"/>
        <v>-7270</v>
      </c>
      <c r="J254" s="73">
        <f t="shared" si="52"/>
        <v>-1102</v>
      </c>
      <c r="K254" s="73">
        <f t="shared" si="41"/>
        <v>0</v>
      </c>
      <c r="L254" s="73">
        <f t="shared" si="42"/>
        <v>0</v>
      </c>
      <c r="M254" s="73">
        <f>SUM(J$188:J254)</f>
        <v>-214309</v>
      </c>
      <c r="N254" s="73">
        <f>SUM(J$6:J254)</f>
        <v>-479355.56000000017</v>
      </c>
      <c r="P254" s="73">
        <f t="shared" si="43"/>
        <v>-0.15583257480000001</v>
      </c>
      <c r="Q254" s="73">
        <f t="shared" si="44"/>
        <v>0</v>
      </c>
      <c r="R254" s="73">
        <f t="shared" si="45"/>
        <v>0</v>
      </c>
      <c r="S254" s="71">
        <f t="shared" si="46"/>
        <v>-1.1020000000000001</v>
      </c>
      <c r="T254" s="71">
        <f t="shared" si="47"/>
        <v>0</v>
      </c>
      <c r="U254" s="71">
        <f t="shared" si="48"/>
        <v>-7.27</v>
      </c>
      <c r="V254" s="71">
        <f t="shared" si="49"/>
        <v>-214.309</v>
      </c>
      <c r="W254" s="71">
        <f t="shared" si="50"/>
        <v>-479.3555600000002</v>
      </c>
    </row>
    <row r="255" spans="1:23" hidden="1">
      <c r="A255" s="63">
        <f t="shared" si="51"/>
        <v>37141</v>
      </c>
      <c r="B255" s="65" t="str">
        <f>INDEX('Master Data'!$A$2:$B$8,MATCH(WEEKDAY('ARG Gas IM'!A255,3),'Master Data'!$A$2:$A$8,0),2)</f>
        <v>F</v>
      </c>
      <c r="D255" s="73">
        <v>-157021.883</v>
      </c>
      <c r="E255" s="73"/>
      <c r="F255" s="73"/>
      <c r="G255" s="73">
        <v>-7916</v>
      </c>
      <c r="I255" s="73">
        <f t="shared" si="53"/>
        <v>-7916</v>
      </c>
      <c r="J255" s="73">
        <f t="shared" si="52"/>
        <v>-646</v>
      </c>
      <c r="K255" s="73">
        <f t="shared" si="41"/>
        <v>0</v>
      </c>
      <c r="L255" s="73">
        <f t="shared" si="42"/>
        <v>0</v>
      </c>
      <c r="M255" s="73">
        <f>SUM(J$188:J255)</f>
        <v>-214955</v>
      </c>
      <c r="N255" s="73">
        <f>SUM(J$6:J255)</f>
        <v>-480001.56000000017</v>
      </c>
      <c r="P255" s="73">
        <f t="shared" si="43"/>
        <v>-0.157021883</v>
      </c>
      <c r="Q255" s="73">
        <f t="shared" si="44"/>
        <v>0</v>
      </c>
      <c r="R255" s="73">
        <f t="shared" si="45"/>
        <v>0</v>
      </c>
      <c r="S255" s="71">
        <f t="shared" si="46"/>
        <v>-0.64600000000000002</v>
      </c>
      <c r="T255" s="71">
        <f t="shared" si="47"/>
        <v>0</v>
      </c>
      <c r="U255" s="71">
        <f t="shared" si="48"/>
        <v>-7.9160000000000004</v>
      </c>
      <c r="V255" s="71">
        <f t="shared" si="49"/>
        <v>-214.95500000000001</v>
      </c>
      <c r="W255" s="71">
        <f t="shared" si="50"/>
        <v>-480.00156000000015</v>
      </c>
    </row>
    <row r="256" spans="1:23" hidden="1">
      <c r="A256" s="63">
        <f t="shared" si="51"/>
        <v>37142</v>
      </c>
      <c r="B256" s="65" t="str">
        <f>INDEX('Master Data'!$A$2:$B$8,MATCH(WEEKDAY('ARG Gas IM'!A256,3),'Master Data'!$A$2:$A$8,0),2)</f>
        <v>Sa</v>
      </c>
      <c r="D256" s="73"/>
      <c r="E256" s="73"/>
      <c r="F256" s="73"/>
      <c r="G256" s="73"/>
      <c r="I256" s="73">
        <f t="shared" si="53"/>
        <v>-7916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-214955</v>
      </c>
      <c r="N256" s="73">
        <f>SUM(J$6:J256)</f>
        <v>-480001.56000000017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-7.9160000000000004</v>
      </c>
      <c r="V256" s="71">
        <f t="shared" si="49"/>
        <v>-214.95500000000001</v>
      </c>
      <c r="W256" s="71">
        <f t="shared" si="50"/>
        <v>-480.00156000000015</v>
      </c>
    </row>
    <row r="257" spans="1:23" hidden="1">
      <c r="A257" s="63">
        <f t="shared" si="51"/>
        <v>37143</v>
      </c>
      <c r="B257" s="65" t="str">
        <f>INDEX('Master Data'!$A$2:$B$8,MATCH(WEEKDAY('ARG Gas IM'!A257,3),'Master Data'!$A$2:$A$8,0),2)</f>
        <v>Su</v>
      </c>
      <c r="D257" s="73"/>
      <c r="E257" s="73"/>
      <c r="F257" s="73"/>
      <c r="G257" s="73"/>
      <c r="I257" s="73">
        <f t="shared" si="53"/>
        <v>-7916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-214955</v>
      </c>
      <c r="N257" s="73">
        <f>SUM(J$6:J257)</f>
        <v>-480001.56000000017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-7.9160000000000004</v>
      </c>
      <c r="V257" s="71">
        <f t="shared" si="49"/>
        <v>-214.95500000000001</v>
      </c>
      <c r="W257" s="71">
        <f t="shared" si="50"/>
        <v>-480.00156000000015</v>
      </c>
    </row>
    <row r="258" spans="1:23" hidden="1">
      <c r="A258" s="63">
        <f t="shared" si="51"/>
        <v>37144</v>
      </c>
      <c r="B258" s="65" t="str">
        <f>INDEX('Master Data'!$A$2:$B$8,MATCH(WEEKDAY('ARG Gas IM'!A258,3),'Master Data'!$A$2:$A$8,0),2)</f>
        <v>M</v>
      </c>
      <c r="D258" s="73">
        <v>-123977.5868</v>
      </c>
      <c r="E258" s="73"/>
      <c r="F258" s="73"/>
      <c r="G258" s="73">
        <v>53957</v>
      </c>
      <c r="I258" s="73">
        <f t="shared" si="53"/>
        <v>53957</v>
      </c>
      <c r="J258" s="73">
        <f t="shared" si="52"/>
        <v>61873</v>
      </c>
      <c r="K258" s="73">
        <f t="shared" si="41"/>
        <v>0</v>
      </c>
      <c r="L258" s="73">
        <f t="shared" si="42"/>
        <v>0</v>
      </c>
      <c r="M258" s="73">
        <f>SUM(J$188:J258)</f>
        <v>-153082</v>
      </c>
      <c r="N258" s="73">
        <f>SUM(J$6:J258)</f>
        <v>-418128.56000000017</v>
      </c>
      <c r="P258" s="73">
        <f t="shared" si="43"/>
        <v>-0.12397758680000001</v>
      </c>
      <c r="Q258" s="73">
        <f t="shared" si="44"/>
        <v>0</v>
      </c>
      <c r="R258" s="73">
        <f t="shared" si="45"/>
        <v>0</v>
      </c>
      <c r="S258" s="71">
        <f t="shared" si="46"/>
        <v>61.872999999999998</v>
      </c>
      <c r="T258" s="71">
        <f t="shared" si="47"/>
        <v>0</v>
      </c>
      <c r="U258" s="71">
        <f t="shared" si="48"/>
        <v>53.957000000000001</v>
      </c>
      <c r="V258" s="71">
        <f t="shared" si="49"/>
        <v>-153.08199999999999</v>
      </c>
      <c r="W258" s="71">
        <f t="shared" si="50"/>
        <v>-418.12856000000016</v>
      </c>
    </row>
    <row r="259" spans="1:23" hidden="1">
      <c r="A259" s="63">
        <f t="shared" si="51"/>
        <v>37145</v>
      </c>
      <c r="B259" s="65" t="str">
        <f>INDEX('Master Data'!$A$2:$B$8,MATCH(WEEKDAY('ARG Gas IM'!A259,3),'Master Data'!$A$2:$A$8,0),2)</f>
        <v>T</v>
      </c>
      <c r="D259" s="73"/>
      <c r="E259" s="73"/>
      <c r="F259" s="73"/>
      <c r="G259" s="73"/>
      <c r="I259" s="73">
        <f t="shared" si="53"/>
        <v>53957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-153082</v>
      </c>
      <c r="N259" s="73">
        <f>SUM(J$6:J259)</f>
        <v>-418128.56000000017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53.957000000000001</v>
      </c>
      <c r="V259" s="71">
        <f t="shared" si="49"/>
        <v>-153.08199999999999</v>
      </c>
      <c r="W259" s="71">
        <f t="shared" si="50"/>
        <v>-418.12856000000016</v>
      </c>
    </row>
    <row r="260" spans="1:23" hidden="1">
      <c r="A260" s="63">
        <f t="shared" si="51"/>
        <v>37146</v>
      </c>
      <c r="B260" s="65" t="str">
        <f>INDEX('Master Data'!$A$2:$B$8,MATCH(WEEKDAY('ARG Gas IM'!A260,3),'Master Data'!$A$2:$A$8,0),2)</f>
        <v>W</v>
      </c>
      <c r="D260" s="73">
        <v>-113466.73759999989</v>
      </c>
      <c r="E260" s="73"/>
      <c r="F260" s="73"/>
      <c r="G260" s="73">
        <v>54387.4</v>
      </c>
      <c r="I260" s="73">
        <f t="shared" si="53"/>
        <v>54387.4</v>
      </c>
      <c r="J260" s="73">
        <f t="shared" si="52"/>
        <v>430.40000000000146</v>
      </c>
      <c r="K260" s="73">
        <f t="shared" si="41"/>
        <v>0</v>
      </c>
      <c r="L260" s="73">
        <f t="shared" si="42"/>
        <v>0</v>
      </c>
      <c r="M260" s="73">
        <f>SUM(J$188:J260)</f>
        <v>-152651.6</v>
      </c>
      <c r="N260" s="73">
        <f>SUM(J$6:J260)</f>
        <v>-417698.16000000015</v>
      </c>
      <c r="P260" s="73">
        <f t="shared" si="43"/>
        <v>-0.1134667375999999</v>
      </c>
      <c r="Q260" s="73">
        <f t="shared" si="44"/>
        <v>0</v>
      </c>
      <c r="R260" s="73">
        <f t="shared" si="45"/>
        <v>0</v>
      </c>
      <c r="S260" s="71">
        <f t="shared" si="46"/>
        <v>0.43040000000000145</v>
      </c>
      <c r="T260" s="71">
        <f t="shared" si="47"/>
        <v>0</v>
      </c>
      <c r="U260" s="71">
        <f t="shared" si="48"/>
        <v>54.3874</v>
      </c>
      <c r="V260" s="71">
        <f t="shared" si="49"/>
        <v>-152.6516</v>
      </c>
      <c r="W260" s="71">
        <f t="shared" si="50"/>
        <v>-417.69816000000014</v>
      </c>
    </row>
    <row r="261" spans="1:23" hidden="1">
      <c r="A261" s="63">
        <f t="shared" si="51"/>
        <v>37147</v>
      </c>
      <c r="B261" s="65" t="str">
        <f>INDEX('Master Data'!$A$2:$B$8,MATCH(WEEKDAY('ARG Gas IM'!A261,3),'Master Data'!$A$2:$A$8,0),2)</f>
        <v>Th</v>
      </c>
      <c r="D261" s="73">
        <v>-113173.027</v>
      </c>
      <c r="E261" s="73"/>
      <c r="F261" s="73"/>
      <c r="G261" s="73">
        <v>54766</v>
      </c>
      <c r="I261" s="73">
        <f t="shared" si="53"/>
        <v>54766</v>
      </c>
      <c r="J261" s="73">
        <f t="shared" si="52"/>
        <v>378.59999999999854</v>
      </c>
      <c r="K261" s="73">
        <f t="shared" si="41"/>
        <v>0</v>
      </c>
      <c r="L261" s="73">
        <f t="shared" si="42"/>
        <v>0</v>
      </c>
      <c r="M261" s="73">
        <f>SUM(J$188:J261)</f>
        <v>-152273</v>
      </c>
      <c r="N261" s="73">
        <f>SUM(J$6:J261)</f>
        <v>-417319.56000000017</v>
      </c>
      <c r="P261" s="73">
        <f t="shared" si="43"/>
        <v>-0.113173027</v>
      </c>
      <c r="Q261" s="73">
        <f t="shared" si="44"/>
        <v>0</v>
      </c>
      <c r="R261" s="73">
        <f t="shared" si="45"/>
        <v>0</v>
      </c>
      <c r="S261" s="71">
        <f t="shared" si="46"/>
        <v>0.37859999999999855</v>
      </c>
      <c r="T261" s="71">
        <f t="shared" si="47"/>
        <v>0</v>
      </c>
      <c r="U261" s="71">
        <f t="shared" si="48"/>
        <v>54.765999999999998</v>
      </c>
      <c r="V261" s="71">
        <f t="shared" si="49"/>
        <v>-152.273</v>
      </c>
      <c r="W261" s="71">
        <f t="shared" si="50"/>
        <v>-417.31956000000019</v>
      </c>
    </row>
    <row r="262" spans="1:23" hidden="1">
      <c r="A262" s="63">
        <f t="shared" si="51"/>
        <v>37148</v>
      </c>
      <c r="B262" s="65" t="str">
        <f>INDEX('Master Data'!$A$2:$B$8,MATCH(WEEKDAY('ARG Gas IM'!A262,3),'Master Data'!$A$2:$A$8,0),2)</f>
        <v>F</v>
      </c>
      <c r="D262" s="73">
        <v>-103046.71090000021</v>
      </c>
      <c r="E262" s="73"/>
      <c r="F262" s="73"/>
      <c r="G262" s="73">
        <v>55537.861811122602</v>
      </c>
      <c r="I262" s="73">
        <f t="shared" si="53"/>
        <v>55537.861811122602</v>
      </c>
      <c r="J262" s="73">
        <f t="shared" si="52"/>
        <v>771.86181112260238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-151501.1381888774</v>
      </c>
      <c r="N262" s="73">
        <f>SUM(J$6:J262)</f>
        <v>-416547.69818887755</v>
      </c>
      <c r="P262" s="73">
        <f t="shared" ref="P262:P325" si="56">D262/P$3</f>
        <v>-0.10304671090000021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0.77186181112260233</v>
      </c>
      <c r="T262" s="71">
        <f t="shared" ref="T262:T325" si="60">L262/$R$3</f>
        <v>0</v>
      </c>
      <c r="U262" s="71">
        <f t="shared" ref="U262:U325" si="61">I262/$R$3</f>
        <v>55.537861811122603</v>
      </c>
      <c r="V262" s="71">
        <f t="shared" ref="V262:V325" si="62">M262/$R$3</f>
        <v>-151.50113818887741</v>
      </c>
      <c r="W262" s="71">
        <f t="shared" ref="W262:W325" si="63">N262/$R$3</f>
        <v>-416.54769818887758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IM'!A263,3),'Master Data'!$A$2:$A$8,0),2)</f>
        <v>Sa</v>
      </c>
      <c r="D263" s="73"/>
      <c r="E263" s="73"/>
      <c r="F263" s="73"/>
      <c r="G263" s="73"/>
      <c r="I263" s="73">
        <f t="shared" si="53"/>
        <v>55537.861811122602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-151501.1381888774</v>
      </c>
      <c r="N263" s="73">
        <f>SUM(J$6:J263)</f>
        <v>-416547.69818887755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55.537861811122603</v>
      </c>
      <c r="V263" s="71">
        <f t="shared" si="62"/>
        <v>-151.50113818887741</v>
      </c>
      <c r="W263" s="71">
        <f t="shared" si="63"/>
        <v>-416.54769818887758</v>
      </c>
    </row>
    <row r="264" spans="1:23" hidden="1">
      <c r="A264" s="63">
        <f t="shared" si="64"/>
        <v>37150</v>
      </c>
      <c r="B264" s="65" t="str">
        <f>INDEX('Master Data'!$A$2:$B$8,MATCH(WEEKDAY('ARG Gas IM'!A264,3),'Master Data'!$A$2:$A$8,0),2)</f>
        <v>Su</v>
      </c>
      <c r="D264" s="73"/>
      <c r="E264" s="73"/>
      <c r="F264" s="73"/>
      <c r="G264" s="73"/>
      <c r="I264" s="73">
        <f t="shared" si="53"/>
        <v>55537.861811122602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-151501.1381888774</v>
      </c>
      <c r="N264" s="73">
        <f>SUM(J$6:J264)</f>
        <v>-416547.69818887755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55.537861811122603</v>
      </c>
      <c r="V264" s="71">
        <f t="shared" si="62"/>
        <v>-151.50113818887741</v>
      </c>
      <c r="W264" s="71">
        <f t="shared" si="63"/>
        <v>-416.54769818887758</v>
      </c>
    </row>
    <row r="265" spans="1:23" hidden="1">
      <c r="A265" s="63">
        <f t="shared" si="64"/>
        <v>37151</v>
      </c>
      <c r="B265" s="65" t="str">
        <f>INDEX('Master Data'!$A$2:$B$8,MATCH(WEEKDAY('ARG Gas IM'!A265,3),'Master Data'!$A$2:$A$8,0),2)</f>
        <v>M</v>
      </c>
      <c r="D265" s="73">
        <v>-83536.896199999959</v>
      </c>
      <c r="E265" s="73"/>
      <c r="F265" s="73"/>
      <c r="G265" s="73">
        <v>54778</v>
      </c>
      <c r="I265" s="73">
        <f t="shared" si="53"/>
        <v>54778</v>
      </c>
      <c r="J265" s="73">
        <f t="shared" si="65"/>
        <v>-759.86181112260238</v>
      </c>
      <c r="K265" s="73">
        <f t="shared" si="54"/>
        <v>0</v>
      </c>
      <c r="L265" s="73">
        <f t="shared" si="55"/>
        <v>0</v>
      </c>
      <c r="M265" s="73">
        <f>SUM(J$188:J265)</f>
        <v>-152261</v>
      </c>
      <c r="N265" s="73">
        <f>SUM(J$6:J265)</f>
        <v>-417307.56000000017</v>
      </c>
      <c r="P265" s="73">
        <f t="shared" si="56"/>
        <v>-8.353689619999996E-2</v>
      </c>
      <c r="Q265" s="73">
        <f t="shared" si="57"/>
        <v>0</v>
      </c>
      <c r="R265" s="73">
        <f t="shared" si="58"/>
        <v>0</v>
      </c>
      <c r="S265" s="71">
        <f t="shared" si="59"/>
        <v>-0.75986181112260243</v>
      </c>
      <c r="T265" s="71">
        <f t="shared" si="60"/>
        <v>0</v>
      </c>
      <c r="U265" s="71">
        <f t="shared" si="61"/>
        <v>54.777999999999999</v>
      </c>
      <c r="V265" s="71">
        <f t="shared" si="62"/>
        <v>-152.261</v>
      </c>
      <c r="W265" s="71">
        <f t="shared" si="63"/>
        <v>-417.30756000000019</v>
      </c>
    </row>
    <row r="266" spans="1:23" hidden="1">
      <c r="A266" s="63">
        <f t="shared" si="64"/>
        <v>37152</v>
      </c>
      <c r="B266" s="65" t="str">
        <f>INDEX('Master Data'!$A$2:$B$8,MATCH(WEEKDAY('ARG Gas IM'!A266,3),'Master Data'!$A$2:$A$8,0),2)</f>
        <v>T</v>
      </c>
      <c r="D266" s="73">
        <v>-76199.082699999999</v>
      </c>
      <c r="E266" s="73"/>
      <c r="F266" s="73"/>
      <c r="G266" s="73">
        <v>59038</v>
      </c>
      <c r="I266" s="73">
        <f t="shared" si="53"/>
        <v>59038</v>
      </c>
      <c r="J266" s="73">
        <f t="shared" si="65"/>
        <v>4260</v>
      </c>
      <c r="K266" s="73">
        <f t="shared" si="54"/>
        <v>0</v>
      </c>
      <c r="L266" s="73">
        <f t="shared" si="55"/>
        <v>0</v>
      </c>
      <c r="M266" s="73">
        <f>SUM(J$188:J266)</f>
        <v>-148001</v>
      </c>
      <c r="N266" s="73">
        <f>SUM(J$6:J266)</f>
        <v>-413047.56000000017</v>
      </c>
      <c r="P266" s="73">
        <f t="shared" si="56"/>
        <v>-7.6199082700000004E-2</v>
      </c>
      <c r="Q266" s="73">
        <f t="shared" si="57"/>
        <v>0</v>
      </c>
      <c r="R266" s="73">
        <f t="shared" si="58"/>
        <v>0</v>
      </c>
      <c r="S266" s="71">
        <f t="shared" si="59"/>
        <v>4.26</v>
      </c>
      <c r="T266" s="71">
        <f t="shared" si="60"/>
        <v>0</v>
      </c>
      <c r="U266" s="71">
        <f t="shared" si="61"/>
        <v>59.037999999999997</v>
      </c>
      <c r="V266" s="71">
        <f t="shared" si="62"/>
        <v>-148.001</v>
      </c>
      <c r="W266" s="71">
        <f t="shared" si="63"/>
        <v>-413.04756000000015</v>
      </c>
    </row>
    <row r="267" spans="1:23" hidden="1">
      <c r="A267" s="63">
        <f t="shared" si="64"/>
        <v>37153</v>
      </c>
      <c r="B267" s="65" t="str">
        <f>INDEX('Master Data'!$A$2:$B$8,MATCH(WEEKDAY('ARG Gas IM'!A267,3),'Master Data'!$A$2:$A$8,0),2)</f>
        <v>W</v>
      </c>
      <c r="D267" s="73">
        <v>-65046.574400000092</v>
      </c>
      <c r="E267" s="73"/>
      <c r="F267" s="73"/>
      <c r="G267" s="73">
        <v>58320</v>
      </c>
      <c r="I267" s="73">
        <f t="shared" si="53"/>
        <v>58320</v>
      </c>
      <c r="J267" s="73">
        <f t="shared" si="65"/>
        <v>-718</v>
      </c>
      <c r="K267" s="73">
        <f t="shared" si="54"/>
        <v>0</v>
      </c>
      <c r="L267" s="73">
        <f t="shared" si="55"/>
        <v>0</v>
      </c>
      <c r="M267" s="73">
        <f>SUM(J$188:J267)</f>
        <v>-148719</v>
      </c>
      <c r="N267" s="73">
        <f>SUM(J$6:J267)</f>
        <v>-413765.56000000017</v>
      </c>
      <c r="P267" s="73">
        <f t="shared" si="56"/>
        <v>-6.5046574400000098E-2</v>
      </c>
      <c r="Q267" s="73">
        <f t="shared" si="57"/>
        <v>0</v>
      </c>
      <c r="R267" s="73">
        <f t="shared" si="58"/>
        <v>0</v>
      </c>
      <c r="S267" s="71">
        <f t="shared" si="59"/>
        <v>-0.71799999999999997</v>
      </c>
      <c r="T267" s="71">
        <f t="shared" si="60"/>
        <v>0</v>
      </c>
      <c r="U267" s="71">
        <f t="shared" si="61"/>
        <v>58.32</v>
      </c>
      <c r="V267" s="71">
        <f t="shared" si="62"/>
        <v>-148.71899999999999</v>
      </c>
      <c r="W267" s="71">
        <f t="shared" si="63"/>
        <v>-413.76556000000016</v>
      </c>
    </row>
    <row r="268" spans="1:23" hidden="1">
      <c r="A268" s="63">
        <f t="shared" si="64"/>
        <v>37154</v>
      </c>
      <c r="B268" s="65" t="str">
        <f>INDEX('Master Data'!$A$2:$B$8,MATCH(WEEKDAY('ARG Gas IM'!A268,3),'Master Data'!$A$2:$A$8,0),2)</f>
        <v>Th</v>
      </c>
      <c r="D268" s="73">
        <v>-69311.337000000072</v>
      </c>
      <c r="E268" s="73"/>
      <c r="F268" s="73"/>
      <c r="G268" s="73">
        <v>56530</v>
      </c>
      <c r="I268" s="73">
        <f t="shared" si="53"/>
        <v>56530</v>
      </c>
      <c r="J268" s="73">
        <f t="shared" si="65"/>
        <v>-1790</v>
      </c>
      <c r="K268" s="73">
        <f t="shared" si="54"/>
        <v>0</v>
      </c>
      <c r="L268" s="73">
        <f t="shared" si="55"/>
        <v>0</v>
      </c>
      <c r="M268" s="73">
        <f>SUM(J$188:J268)</f>
        <v>-150509</v>
      </c>
      <c r="N268" s="73">
        <f>SUM(J$6:J268)</f>
        <v>-415555.56000000017</v>
      </c>
      <c r="P268" s="73">
        <f t="shared" si="56"/>
        <v>-6.931133700000007E-2</v>
      </c>
      <c r="Q268" s="73">
        <f t="shared" si="57"/>
        <v>0</v>
      </c>
      <c r="R268" s="73">
        <f t="shared" si="58"/>
        <v>0</v>
      </c>
      <c r="S268" s="71">
        <f t="shared" si="59"/>
        <v>-1.79</v>
      </c>
      <c r="T268" s="71">
        <f t="shared" si="60"/>
        <v>0</v>
      </c>
      <c r="U268" s="71">
        <f t="shared" si="61"/>
        <v>56.53</v>
      </c>
      <c r="V268" s="71">
        <f t="shared" si="62"/>
        <v>-150.50899999999999</v>
      </c>
      <c r="W268" s="71">
        <f t="shared" si="63"/>
        <v>-415.55556000000018</v>
      </c>
    </row>
    <row r="269" spans="1:23" hidden="1">
      <c r="A269" s="63">
        <f t="shared" si="64"/>
        <v>37155</v>
      </c>
      <c r="B269" s="65" t="str">
        <f>INDEX('Master Data'!$A$2:$B$8,MATCH(WEEKDAY('ARG Gas IM'!A269,3),'Master Data'!$A$2:$A$8,0),2)</f>
        <v>F</v>
      </c>
      <c r="D269" s="73">
        <v>-61708.143000000011</v>
      </c>
      <c r="E269" s="73"/>
      <c r="F269" s="73"/>
      <c r="G269" s="73">
        <v>56227</v>
      </c>
      <c r="I269" s="73">
        <f t="shared" si="53"/>
        <v>56227</v>
      </c>
      <c r="J269" s="73">
        <f t="shared" si="65"/>
        <v>-303</v>
      </c>
      <c r="K269" s="73">
        <f t="shared" si="54"/>
        <v>0</v>
      </c>
      <c r="L269" s="73">
        <f t="shared" si="55"/>
        <v>0</v>
      </c>
      <c r="M269" s="73">
        <f>SUM(J$188:J269)</f>
        <v>-150812</v>
      </c>
      <c r="N269" s="73">
        <f>SUM(J$6:J269)</f>
        <v>-415858.56000000017</v>
      </c>
      <c r="P269" s="73">
        <f t="shared" si="56"/>
        <v>-6.1708143000000014E-2</v>
      </c>
      <c r="Q269" s="73">
        <f t="shared" si="57"/>
        <v>0</v>
      </c>
      <c r="R269" s="73">
        <f t="shared" si="58"/>
        <v>0</v>
      </c>
      <c r="S269" s="71">
        <f t="shared" si="59"/>
        <v>-0.30299999999999999</v>
      </c>
      <c r="T269" s="71">
        <f t="shared" si="60"/>
        <v>0</v>
      </c>
      <c r="U269" s="71">
        <f t="shared" si="61"/>
        <v>56.226999999999997</v>
      </c>
      <c r="V269" s="71">
        <f t="shared" si="62"/>
        <v>-150.81200000000001</v>
      </c>
      <c r="W269" s="71">
        <f t="shared" si="63"/>
        <v>-415.85856000000018</v>
      </c>
    </row>
    <row r="270" spans="1:23" hidden="1">
      <c r="A270" s="63">
        <f t="shared" si="64"/>
        <v>37156</v>
      </c>
      <c r="B270" s="65" t="str">
        <f>INDEX('Master Data'!$A$2:$B$8,MATCH(WEEKDAY('ARG Gas IM'!A270,3),'Master Data'!$A$2:$A$8,0),2)</f>
        <v>Sa</v>
      </c>
      <c r="D270" s="73"/>
      <c r="E270" s="73"/>
      <c r="F270" s="73"/>
      <c r="G270" s="73"/>
      <c r="I270" s="73">
        <f t="shared" si="53"/>
        <v>56227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-150812</v>
      </c>
      <c r="N270" s="73">
        <f>SUM(J$6:J270)</f>
        <v>-415858.56000000017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56.226999999999997</v>
      </c>
      <c r="V270" s="71">
        <f t="shared" si="62"/>
        <v>-150.81200000000001</v>
      </c>
      <c r="W270" s="71">
        <f t="shared" si="63"/>
        <v>-415.85856000000018</v>
      </c>
    </row>
    <row r="271" spans="1:23" hidden="1">
      <c r="A271" s="63">
        <f t="shared" si="64"/>
        <v>37157</v>
      </c>
      <c r="B271" s="65" t="str">
        <f>INDEX('Master Data'!$A$2:$B$8,MATCH(WEEKDAY('ARG Gas IM'!A271,3),'Master Data'!$A$2:$A$8,0),2)</f>
        <v>Su</v>
      </c>
      <c r="D271" s="73"/>
      <c r="E271" s="73"/>
      <c r="F271" s="73"/>
      <c r="G271" s="73"/>
      <c r="I271" s="73">
        <f t="shared" si="53"/>
        <v>56227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-150812</v>
      </c>
      <c r="N271" s="73">
        <f>SUM(J$6:J271)</f>
        <v>-415858.56000000017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56.226999999999997</v>
      </c>
      <c r="V271" s="71">
        <f t="shared" si="62"/>
        <v>-150.81200000000001</v>
      </c>
      <c r="W271" s="71">
        <f t="shared" si="63"/>
        <v>-415.85856000000018</v>
      </c>
    </row>
    <row r="272" spans="1:23" hidden="1">
      <c r="A272" s="63">
        <f t="shared" si="64"/>
        <v>37158</v>
      </c>
      <c r="B272" s="65" t="str">
        <f>INDEX('Master Data'!$A$2:$B$8,MATCH(WEEKDAY('ARG Gas IM'!A272,3),'Master Data'!$A$2:$A$8,0),2)</f>
        <v>M</v>
      </c>
      <c r="D272" s="73">
        <v>-41620.126800000027</v>
      </c>
      <c r="E272" s="73"/>
      <c r="F272" s="73"/>
      <c r="G272" s="73">
        <v>56098</v>
      </c>
      <c r="I272" s="73">
        <f t="shared" si="53"/>
        <v>56098</v>
      </c>
      <c r="J272" s="73">
        <f t="shared" si="65"/>
        <v>-129</v>
      </c>
      <c r="K272" s="73">
        <f t="shared" si="54"/>
        <v>0</v>
      </c>
      <c r="L272" s="73">
        <f t="shared" si="55"/>
        <v>0</v>
      </c>
      <c r="M272" s="73">
        <f>SUM(J$188:J272)</f>
        <v>-150941</v>
      </c>
      <c r="N272" s="73">
        <f>SUM(J$6:J272)</f>
        <v>-415987.56000000017</v>
      </c>
      <c r="P272" s="73">
        <f t="shared" si="56"/>
        <v>-4.1620126800000025E-2</v>
      </c>
      <c r="Q272" s="73">
        <f t="shared" si="57"/>
        <v>0</v>
      </c>
      <c r="R272" s="73">
        <f t="shared" si="58"/>
        <v>0</v>
      </c>
      <c r="S272" s="71">
        <f t="shared" si="59"/>
        <v>-0.129</v>
      </c>
      <c r="T272" s="71">
        <f t="shared" si="60"/>
        <v>0</v>
      </c>
      <c r="U272" s="71">
        <f t="shared" si="61"/>
        <v>56.097999999999999</v>
      </c>
      <c r="V272" s="71">
        <f t="shared" si="62"/>
        <v>-150.941</v>
      </c>
      <c r="W272" s="71">
        <f t="shared" si="63"/>
        <v>-415.98756000000014</v>
      </c>
    </row>
    <row r="273" spans="1:23" hidden="1">
      <c r="A273" s="63">
        <f t="shared" si="64"/>
        <v>37159</v>
      </c>
      <c r="B273" s="65" t="str">
        <f>INDEX('Master Data'!$A$2:$B$8,MATCH(WEEKDAY('ARG Gas IM'!A273,3),'Master Data'!$A$2:$A$8,0),2)</f>
        <v>T</v>
      </c>
      <c r="D273" s="73">
        <v>-27913.80380000002</v>
      </c>
      <c r="E273" s="73"/>
      <c r="F273" s="73"/>
      <c r="G273" s="73">
        <v>64334.066860817118</v>
      </c>
      <c r="I273" s="73">
        <f t="shared" si="53"/>
        <v>64334.066860817118</v>
      </c>
      <c r="J273" s="73">
        <f t="shared" si="65"/>
        <v>8236.0668608171181</v>
      </c>
      <c r="K273" s="73">
        <f t="shared" si="54"/>
        <v>0</v>
      </c>
      <c r="L273" s="73">
        <f t="shared" si="55"/>
        <v>0</v>
      </c>
      <c r="M273" s="73">
        <f>SUM(J$188:J273)</f>
        <v>-142704.93313918289</v>
      </c>
      <c r="N273" s="73">
        <f>SUM(J$6:J273)</f>
        <v>-407751.49313918303</v>
      </c>
      <c r="P273" s="73">
        <f t="shared" si="56"/>
        <v>-2.7913803800000019E-2</v>
      </c>
      <c r="Q273" s="73">
        <f t="shared" si="57"/>
        <v>0</v>
      </c>
      <c r="R273" s="73">
        <f t="shared" si="58"/>
        <v>0</v>
      </c>
      <c r="S273" s="71">
        <f t="shared" si="59"/>
        <v>8.2360668608171181</v>
      </c>
      <c r="T273" s="71">
        <f t="shared" si="60"/>
        <v>0</v>
      </c>
      <c r="U273" s="71">
        <f t="shared" si="61"/>
        <v>64.334066860817117</v>
      </c>
      <c r="V273" s="71">
        <f t="shared" si="62"/>
        <v>-142.70493313918288</v>
      </c>
      <c r="W273" s="71">
        <f t="shared" si="63"/>
        <v>-407.75149313918303</v>
      </c>
    </row>
    <row r="274" spans="1:23" hidden="1">
      <c r="A274" s="63">
        <f t="shared" si="64"/>
        <v>37160</v>
      </c>
      <c r="B274" s="65" t="str">
        <f>INDEX('Master Data'!$A$2:$B$8,MATCH(WEEKDAY('ARG Gas IM'!A274,3),'Master Data'!$A$2:$A$8,0),2)</f>
        <v>W</v>
      </c>
      <c r="D274" s="73">
        <v>-28421.2837</v>
      </c>
      <c r="E274" s="73"/>
      <c r="F274" s="73"/>
      <c r="G274" s="73">
        <v>64983</v>
      </c>
      <c r="I274" s="73">
        <f t="shared" si="53"/>
        <v>64983</v>
      </c>
      <c r="J274" s="73">
        <f t="shared" si="65"/>
        <v>648.93313918288186</v>
      </c>
      <c r="K274" s="73">
        <f t="shared" si="54"/>
        <v>0</v>
      </c>
      <c r="L274" s="73">
        <f t="shared" si="55"/>
        <v>0</v>
      </c>
      <c r="M274" s="73">
        <f>SUM(J$188:J274)</f>
        <v>-142056</v>
      </c>
      <c r="N274" s="73">
        <f>SUM(J$6:J274)</f>
        <v>-407102.56000000017</v>
      </c>
      <c r="P274" s="73">
        <f t="shared" si="56"/>
        <v>-2.8421283700000001E-2</v>
      </c>
      <c r="Q274" s="73">
        <f t="shared" si="57"/>
        <v>0</v>
      </c>
      <c r="R274" s="73">
        <f t="shared" si="58"/>
        <v>0</v>
      </c>
      <c r="S274" s="71">
        <f t="shared" si="59"/>
        <v>0.64893313918288187</v>
      </c>
      <c r="T274" s="71">
        <f t="shared" si="60"/>
        <v>0</v>
      </c>
      <c r="U274" s="71">
        <f t="shared" si="61"/>
        <v>64.983000000000004</v>
      </c>
      <c r="V274" s="71">
        <f t="shared" si="62"/>
        <v>-142.05600000000001</v>
      </c>
      <c r="W274" s="71">
        <f t="shared" si="63"/>
        <v>-407.10256000000015</v>
      </c>
    </row>
    <row r="275" spans="1:23" hidden="1">
      <c r="A275" s="63">
        <f t="shared" si="64"/>
        <v>37161</v>
      </c>
      <c r="B275" s="65" t="str">
        <f>INDEX('Master Data'!$A$2:$B$8,MATCH(WEEKDAY('ARG Gas IM'!A275,3),'Master Data'!$A$2:$A$8,0),2)</f>
        <v>Th</v>
      </c>
      <c r="D275" s="73">
        <v>-20808.593300000004</v>
      </c>
      <c r="E275" s="73"/>
      <c r="F275" s="73"/>
      <c r="G275" s="73">
        <v>64929</v>
      </c>
      <c r="I275" s="73">
        <f t="shared" si="53"/>
        <v>64929</v>
      </c>
      <c r="J275" s="73">
        <f t="shared" si="65"/>
        <v>-54</v>
      </c>
      <c r="K275" s="73">
        <f t="shared" si="54"/>
        <v>0</v>
      </c>
      <c r="L275" s="73">
        <f t="shared" si="55"/>
        <v>0</v>
      </c>
      <c r="M275" s="73">
        <f>SUM(J$188:J275)</f>
        <v>-142110</v>
      </c>
      <c r="N275" s="73">
        <f>SUM(J$6:J275)</f>
        <v>-407156.56000000017</v>
      </c>
      <c r="P275" s="73">
        <f t="shared" si="56"/>
        <v>-2.0808593300000004E-2</v>
      </c>
      <c r="Q275" s="73">
        <f t="shared" si="57"/>
        <v>0</v>
      </c>
      <c r="R275" s="73">
        <f t="shared" si="58"/>
        <v>0</v>
      </c>
      <c r="S275" s="71">
        <f t="shared" si="59"/>
        <v>-5.3999999999999999E-2</v>
      </c>
      <c r="T275" s="71">
        <f t="shared" si="60"/>
        <v>0</v>
      </c>
      <c r="U275" s="71">
        <f t="shared" si="61"/>
        <v>64.929000000000002</v>
      </c>
      <c r="V275" s="71">
        <f t="shared" si="62"/>
        <v>-142.11000000000001</v>
      </c>
      <c r="W275" s="71">
        <f t="shared" si="63"/>
        <v>-407.15656000000018</v>
      </c>
    </row>
    <row r="276" spans="1:23">
      <c r="A276" s="63">
        <f t="shared" si="64"/>
        <v>37162</v>
      </c>
      <c r="B276" s="65" t="str">
        <f>INDEX('Master Data'!$A$2:$B$8,MATCH(WEEKDAY('ARG Gas IM'!A276,3),'Master Data'!$A$2:$A$8,0),2)</f>
        <v>F</v>
      </c>
      <c r="D276" s="73">
        <v>79123.290199999115</v>
      </c>
      <c r="E276" s="73"/>
      <c r="F276" s="73"/>
      <c r="G276" s="73">
        <v>14734</v>
      </c>
      <c r="I276" s="73">
        <f t="shared" si="53"/>
        <v>14734</v>
      </c>
      <c r="J276" s="73">
        <f t="shared" si="65"/>
        <v>-50195</v>
      </c>
      <c r="K276" s="73">
        <f t="shared" si="54"/>
        <v>0</v>
      </c>
      <c r="L276" s="73">
        <f t="shared" si="55"/>
        <v>0</v>
      </c>
      <c r="M276" s="73">
        <f>SUM(J$188:J276)</f>
        <v>-192305</v>
      </c>
      <c r="N276" s="73">
        <f>SUM(J$6:J276)</f>
        <v>-457351.56000000017</v>
      </c>
      <c r="P276" s="73">
        <f t="shared" si="56"/>
        <v>7.9123290199999113E-2</v>
      </c>
      <c r="Q276" s="73">
        <f t="shared" si="57"/>
        <v>0</v>
      </c>
      <c r="R276" s="73">
        <f t="shared" si="58"/>
        <v>0</v>
      </c>
      <c r="S276" s="71">
        <f t="shared" si="59"/>
        <v>-50.195</v>
      </c>
      <c r="T276" s="71">
        <f t="shared" si="60"/>
        <v>0</v>
      </c>
      <c r="U276" s="71">
        <f t="shared" si="61"/>
        <v>14.734</v>
      </c>
      <c r="V276" s="71">
        <f t="shared" si="62"/>
        <v>-192.30500000000001</v>
      </c>
      <c r="W276" s="71">
        <f t="shared" si="63"/>
        <v>-457.35156000000018</v>
      </c>
    </row>
    <row r="277" spans="1:23">
      <c r="A277" s="63">
        <f t="shared" si="64"/>
        <v>37163</v>
      </c>
      <c r="B277" s="65" t="str">
        <f>INDEX('Master Data'!$A$2:$B$8,MATCH(WEEKDAY('ARG Gas IM'!A277,3),'Master Data'!$A$2:$A$8,0),2)</f>
        <v>Sa</v>
      </c>
      <c r="D277" s="73"/>
      <c r="E277" s="73"/>
      <c r="F277" s="73"/>
      <c r="G277" s="73"/>
      <c r="I277" s="73">
        <f t="shared" si="53"/>
        <v>14734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-192305</v>
      </c>
      <c r="N277" s="73">
        <f>SUM(J$6:J277)</f>
        <v>-457351.56000000017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14.734</v>
      </c>
      <c r="V277" s="71">
        <f t="shared" si="62"/>
        <v>-192.30500000000001</v>
      </c>
      <c r="W277" s="71">
        <f t="shared" si="63"/>
        <v>-457.35156000000018</v>
      </c>
    </row>
    <row r="278" spans="1:23">
      <c r="A278" s="63">
        <f t="shared" si="64"/>
        <v>37164</v>
      </c>
      <c r="B278" s="65" t="str">
        <f>INDEX('Master Data'!$A$2:$B$8,MATCH(WEEKDAY('ARG Gas IM'!A278,3),'Master Data'!$A$2:$A$8,0),2)</f>
        <v>Su</v>
      </c>
      <c r="D278" s="73"/>
      <c r="E278" s="73"/>
      <c r="F278" s="73"/>
      <c r="G278" s="73"/>
      <c r="I278" s="73">
        <f t="shared" si="53"/>
        <v>14734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-192305</v>
      </c>
      <c r="N278" s="73">
        <f>SUM(J$6:J278)</f>
        <v>-457351.56000000017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14.734</v>
      </c>
      <c r="V278" s="71">
        <f t="shared" si="62"/>
        <v>-192.30500000000001</v>
      </c>
      <c r="W278" s="71">
        <f t="shared" si="63"/>
        <v>-457.35156000000018</v>
      </c>
    </row>
    <row r="279" spans="1:23" hidden="1">
      <c r="A279" s="63">
        <f t="shared" si="64"/>
        <v>37165</v>
      </c>
      <c r="B279" s="65" t="str">
        <f>INDEX('Master Data'!$A$2:$B$8,MATCH(WEEKDAY('ARG Gas IM'!A279,3),'Master Data'!$A$2:$A$8,0),2)</f>
        <v>M</v>
      </c>
      <c r="D279" s="73">
        <v>3948.4769999986756</v>
      </c>
      <c r="E279" s="73"/>
      <c r="F279" s="73"/>
      <c r="G279" s="73">
        <v>-6661</v>
      </c>
      <c r="I279" s="73">
        <f t="shared" si="53"/>
        <v>-6661</v>
      </c>
      <c r="J279" s="73">
        <f t="shared" si="65"/>
        <v>-6661</v>
      </c>
      <c r="K279" s="73">
        <f t="shared" si="54"/>
        <v>0</v>
      </c>
      <c r="L279" s="73">
        <f t="shared" si="55"/>
        <v>0</v>
      </c>
      <c r="M279" s="73">
        <f>SUM(J$188:J279)</f>
        <v>-198966</v>
      </c>
      <c r="N279" s="73">
        <f>SUM(J$6:J279)</f>
        <v>-464012.56000000017</v>
      </c>
      <c r="P279" s="73">
        <f t="shared" si="56"/>
        <v>3.9484769999986753E-3</v>
      </c>
      <c r="Q279" s="73">
        <f t="shared" si="57"/>
        <v>0</v>
      </c>
      <c r="R279" s="73">
        <f t="shared" si="58"/>
        <v>0</v>
      </c>
      <c r="S279" s="71">
        <f t="shared" si="59"/>
        <v>-6.6609999999999996</v>
      </c>
      <c r="T279" s="71">
        <f t="shared" si="60"/>
        <v>0</v>
      </c>
      <c r="U279" s="71">
        <f t="shared" si="61"/>
        <v>-6.6609999999999996</v>
      </c>
      <c r="V279" s="71">
        <f t="shared" si="62"/>
        <v>-198.96600000000001</v>
      </c>
      <c r="W279" s="71">
        <f t="shared" si="63"/>
        <v>-464.01256000000018</v>
      </c>
    </row>
    <row r="280" spans="1:23" hidden="1">
      <c r="A280" s="63">
        <f t="shared" si="64"/>
        <v>37166</v>
      </c>
      <c r="B280" s="65" t="str">
        <f>INDEX('Master Data'!$A$2:$B$8,MATCH(WEEKDAY('ARG Gas IM'!A280,3),'Master Data'!$A$2:$A$8,0),2)</f>
        <v>T</v>
      </c>
      <c r="D280" s="73">
        <v>3817.4179000001136</v>
      </c>
      <c r="E280" s="73"/>
      <c r="F280" s="73"/>
      <c r="G280" s="73">
        <v>-8605</v>
      </c>
      <c r="I280" s="73">
        <f t="shared" si="53"/>
        <v>-8605</v>
      </c>
      <c r="J280" s="73">
        <f t="shared" si="65"/>
        <v>-1944</v>
      </c>
      <c r="K280" s="73">
        <f t="shared" si="54"/>
        <v>0</v>
      </c>
      <c r="L280" s="73">
        <f t="shared" si="55"/>
        <v>0</v>
      </c>
      <c r="M280" s="73">
        <f>SUM(J$280:J280)</f>
        <v>-1944</v>
      </c>
      <c r="N280" s="73">
        <f>SUM(J$6:J280)</f>
        <v>-465956.56000000017</v>
      </c>
      <c r="P280" s="73">
        <f t="shared" si="56"/>
        <v>3.8174179000001135E-3</v>
      </c>
      <c r="Q280" s="73">
        <f t="shared" si="57"/>
        <v>0</v>
      </c>
      <c r="R280" s="73">
        <f t="shared" si="58"/>
        <v>0</v>
      </c>
      <c r="S280" s="71">
        <f t="shared" si="59"/>
        <v>-1.944</v>
      </c>
      <c r="T280" s="71">
        <f t="shared" si="60"/>
        <v>0</v>
      </c>
      <c r="U280" s="71">
        <f t="shared" si="61"/>
        <v>-8.6050000000000004</v>
      </c>
      <c r="V280" s="71">
        <f t="shared" si="62"/>
        <v>-1.944</v>
      </c>
      <c r="W280" s="71">
        <f t="shared" si="63"/>
        <v>-465.9565600000002</v>
      </c>
    </row>
    <row r="281" spans="1:23" hidden="1">
      <c r="A281" s="63">
        <f t="shared" si="64"/>
        <v>37167</v>
      </c>
      <c r="B281" s="65" t="str">
        <f>INDEX('Master Data'!$A$2:$B$8,MATCH(WEEKDAY('ARG Gas IM'!A281,3),'Master Data'!$A$2:$A$8,0),2)</f>
        <v>W</v>
      </c>
      <c r="D281" s="73">
        <v>3686.3736000001854</v>
      </c>
      <c r="E281" s="73"/>
      <c r="F281" s="73"/>
      <c r="G281" s="73">
        <v>-9449</v>
      </c>
      <c r="I281" s="73">
        <f t="shared" si="53"/>
        <v>-9449</v>
      </c>
      <c r="J281" s="73">
        <f t="shared" si="65"/>
        <v>-844</v>
      </c>
      <c r="K281" s="73">
        <f t="shared" si="54"/>
        <v>0</v>
      </c>
      <c r="L281" s="73">
        <f t="shared" si="55"/>
        <v>0</v>
      </c>
      <c r="M281" s="73">
        <f>SUM(J$280:J281)</f>
        <v>-2788</v>
      </c>
      <c r="N281" s="73">
        <f>SUM(J$6:J281)</f>
        <v>-466800.56000000017</v>
      </c>
      <c r="P281" s="73">
        <f t="shared" si="56"/>
        <v>3.6863736000001856E-3</v>
      </c>
      <c r="Q281" s="73">
        <f t="shared" si="57"/>
        <v>0</v>
      </c>
      <c r="R281" s="73">
        <f t="shared" si="58"/>
        <v>0</v>
      </c>
      <c r="S281" s="71">
        <f t="shared" si="59"/>
        <v>-0.84399999999999997</v>
      </c>
      <c r="T281" s="71">
        <f t="shared" si="60"/>
        <v>0</v>
      </c>
      <c r="U281" s="71">
        <f t="shared" si="61"/>
        <v>-9.4489999999999998</v>
      </c>
      <c r="V281" s="71">
        <f t="shared" si="62"/>
        <v>-2.7879999999999998</v>
      </c>
      <c r="W281" s="71">
        <f t="shared" si="63"/>
        <v>-466.80056000000019</v>
      </c>
    </row>
    <row r="282" spans="1:23" hidden="1">
      <c r="A282" s="63">
        <f t="shared" si="64"/>
        <v>37168</v>
      </c>
      <c r="B282" s="65" t="str">
        <f>INDEX('Master Data'!$A$2:$B$8,MATCH(WEEKDAY('ARG Gas IM'!A282,3),'Master Data'!$A$2:$A$8,0),2)</f>
        <v>Th</v>
      </c>
      <c r="D282" s="73">
        <v>3555.0386999994348</v>
      </c>
      <c r="E282" s="73"/>
      <c r="F282" s="73"/>
      <c r="G282" s="73">
        <v>-10296</v>
      </c>
      <c r="I282" s="73">
        <f t="shared" si="53"/>
        <v>-10296</v>
      </c>
      <c r="J282" s="73">
        <f t="shared" si="65"/>
        <v>-847</v>
      </c>
      <c r="K282" s="73">
        <f t="shared" si="54"/>
        <v>0</v>
      </c>
      <c r="L282" s="73">
        <f t="shared" si="55"/>
        <v>0</v>
      </c>
      <c r="M282" s="73">
        <f>SUM(J$280:J282)</f>
        <v>-3635</v>
      </c>
      <c r="N282" s="73">
        <f>SUM(J$6:J282)</f>
        <v>-467647.56000000017</v>
      </c>
      <c r="P282" s="73">
        <f t="shared" si="56"/>
        <v>3.5550386999994347E-3</v>
      </c>
      <c r="Q282" s="73">
        <f t="shared" si="57"/>
        <v>0</v>
      </c>
      <c r="R282" s="73">
        <f t="shared" si="58"/>
        <v>0</v>
      </c>
      <c r="S282" s="71">
        <f t="shared" si="59"/>
        <v>-0.84699999999999998</v>
      </c>
      <c r="T282" s="71">
        <f t="shared" si="60"/>
        <v>0</v>
      </c>
      <c r="U282" s="71">
        <f t="shared" si="61"/>
        <v>-10.295999999999999</v>
      </c>
      <c r="V282" s="71">
        <f t="shared" si="62"/>
        <v>-3.6349999999999998</v>
      </c>
      <c r="W282" s="71">
        <f t="shared" si="63"/>
        <v>-467.64756000000017</v>
      </c>
    </row>
    <row r="283" spans="1:23" hidden="1">
      <c r="A283" s="63">
        <f t="shared" si="64"/>
        <v>37169</v>
      </c>
      <c r="B283" s="65" t="str">
        <f>INDEX('Master Data'!$A$2:$B$8,MATCH(WEEKDAY('ARG Gas IM'!A283,3),'Master Data'!$A$2:$A$8,0),2)</f>
        <v>F</v>
      </c>
      <c r="D283" s="73">
        <v>3423.7450000005556</v>
      </c>
      <c r="E283" s="73"/>
      <c r="F283" s="73"/>
      <c r="G283" s="73">
        <v>-11140</v>
      </c>
      <c r="I283" s="73">
        <f t="shared" si="53"/>
        <v>-11140</v>
      </c>
      <c r="J283" s="73">
        <f t="shared" si="65"/>
        <v>-844</v>
      </c>
      <c r="K283" s="73">
        <f t="shared" si="54"/>
        <v>0</v>
      </c>
      <c r="L283" s="73">
        <f t="shared" si="55"/>
        <v>0</v>
      </c>
      <c r="M283" s="73">
        <f>SUM(J$280:J283)</f>
        <v>-4479</v>
      </c>
      <c r="N283" s="73">
        <f>SUM(J$6:J283)</f>
        <v>-468491.56000000017</v>
      </c>
      <c r="P283" s="73">
        <f t="shared" si="56"/>
        <v>3.4237450000005557E-3</v>
      </c>
      <c r="Q283" s="73">
        <f t="shared" si="57"/>
        <v>0</v>
      </c>
      <c r="R283" s="73">
        <f t="shared" si="58"/>
        <v>0</v>
      </c>
      <c r="S283" s="71">
        <f t="shared" si="59"/>
        <v>-0.84399999999999997</v>
      </c>
      <c r="T283" s="71">
        <f t="shared" si="60"/>
        <v>0</v>
      </c>
      <c r="U283" s="71">
        <f t="shared" si="61"/>
        <v>-11.14</v>
      </c>
      <c r="V283" s="71">
        <f t="shared" si="62"/>
        <v>-4.4790000000000001</v>
      </c>
      <c r="W283" s="71">
        <f t="shared" si="63"/>
        <v>-468.49156000000016</v>
      </c>
    </row>
    <row r="284" spans="1:23" hidden="1">
      <c r="A284" s="63">
        <f t="shared" si="64"/>
        <v>37170</v>
      </c>
      <c r="B284" s="65" t="str">
        <f>INDEX('Master Data'!$A$2:$B$8,MATCH(WEEKDAY('ARG Gas IM'!A284,3),'Master Data'!$A$2:$A$8,0),2)</f>
        <v>Sa</v>
      </c>
      <c r="D284" s="73"/>
      <c r="E284" s="73"/>
      <c r="F284" s="73"/>
      <c r="G284" s="73"/>
      <c r="I284" s="73">
        <f t="shared" si="53"/>
        <v>-11140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-4479</v>
      </c>
      <c r="N284" s="73">
        <f>SUM(J$6:J284)</f>
        <v>-468491.56000000017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-11.14</v>
      </c>
      <c r="V284" s="71">
        <f t="shared" si="62"/>
        <v>-4.4790000000000001</v>
      </c>
      <c r="W284" s="71">
        <f t="shared" si="63"/>
        <v>-468.49156000000016</v>
      </c>
    </row>
    <row r="285" spans="1:23" hidden="1">
      <c r="A285" s="63">
        <f t="shared" si="64"/>
        <v>37171</v>
      </c>
      <c r="B285" s="65" t="str">
        <f>INDEX('Master Data'!$A$2:$B$8,MATCH(WEEKDAY('ARG Gas IM'!A285,3),'Master Data'!$A$2:$A$8,0),2)</f>
        <v>Su</v>
      </c>
      <c r="D285" s="73"/>
      <c r="E285" s="73"/>
      <c r="F285" s="73"/>
      <c r="G285" s="73"/>
      <c r="I285" s="73">
        <f t="shared" si="53"/>
        <v>-11140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-4479</v>
      </c>
      <c r="N285" s="73">
        <f>SUM(J$6:J285)</f>
        <v>-468491.56000000017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-11.14</v>
      </c>
      <c r="V285" s="71">
        <f t="shared" si="62"/>
        <v>-4.4790000000000001</v>
      </c>
      <c r="W285" s="71">
        <f t="shared" si="63"/>
        <v>-468.49156000000016</v>
      </c>
    </row>
    <row r="286" spans="1:23" hidden="1">
      <c r="A286" s="63">
        <f t="shared" si="64"/>
        <v>37172</v>
      </c>
      <c r="B286" s="65" t="str">
        <f>INDEX('Master Data'!$A$2:$B$8,MATCH(WEEKDAY('ARG Gas IM'!A286,3),'Master Data'!$A$2:$A$8,0),2)</f>
        <v>M</v>
      </c>
      <c r="D286" s="73">
        <v>3029.2978000008652</v>
      </c>
      <c r="E286" s="73"/>
      <c r="F286" s="73"/>
      <c r="G286" s="73">
        <v>-13675</v>
      </c>
      <c r="I286" s="73">
        <f t="shared" si="53"/>
        <v>-13675</v>
      </c>
      <c r="J286" s="73">
        <f t="shared" si="65"/>
        <v>-2535</v>
      </c>
      <c r="K286" s="73">
        <f t="shared" si="54"/>
        <v>0</v>
      </c>
      <c r="L286" s="73">
        <f t="shared" si="55"/>
        <v>0</v>
      </c>
      <c r="M286" s="73">
        <f>SUM(J$280:J286)</f>
        <v>-7014</v>
      </c>
      <c r="N286" s="73">
        <f>SUM(J$6:J286)</f>
        <v>-471026.56000000017</v>
      </c>
      <c r="P286" s="73">
        <f t="shared" si="56"/>
        <v>3.0292978000008653E-3</v>
      </c>
      <c r="Q286" s="73">
        <f t="shared" si="57"/>
        <v>0</v>
      </c>
      <c r="R286" s="73">
        <f t="shared" si="58"/>
        <v>0</v>
      </c>
      <c r="S286" s="71">
        <f t="shared" si="59"/>
        <v>-2.5350000000000001</v>
      </c>
      <c r="T286" s="71">
        <f t="shared" si="60"/>
        <v>0</v>
      </c>
      <c r="U286" s="71">
        <f t="shared" si="61"/>
        <v>-13.675000000000001</v>
      </c>
      <c r="V286" s="71">
        <f t="shared" si="62"/>
        <v>-7.0140000000000002</v>
      </c>
      <c r="W286" s="71">
        <f t="shared" si="63"/>
        <v>-471.02656000000019</v>
      </c>
    </row>
    <row r="287" spans="1:23" hidden="1">
      <c r="A287" s="63">
        <f t="shared" si="64"/>
        <v>37173</v>
      </c>
      <c r="B287" s="65" t="str">
        <f>INDEX('Master Data'!$A$2:$B$8,MATCH(WEEKDAY('ARG Gas IM'!A287,3),'Master Data'!$A$2:$A$8,0),2)</f>
        <v>T</v>
      </c>
      <c r="D287" s="73">
        <v>6037.3493000001854</v>
      </c>
      <c r="E287" s="73"/>
      <c r="F287" s="73"/>
      <c r="G287" s="73">
        <v>-40764</v>
      </c>
      <c r="I287" s="73">
        <f t="shared" si="53"/>
        <v>-40764</v>
      </c>
      <c r="J287" s="73">
        <f t="shared" si="65"/>
        <v>-27089</v>
      </c>
      <c r="K287" s="73">
        <f t="shared" si="54"/>
        <v>0</v>
      </c>
      <c r="L287" s="73">
        <f t="shared" si="55"/>
        <v>0</v>
      </c>
      <c r="M287" s="73">
        <f>SUM(J$280:J287)</f>
        <v>-34103</v>
      </c>
      <c r="N287" s="73">
        <f>SUM(J$6:J287)</f>
        <v>-498115.56000000017</v>
      </c>
      <c r="P287" s="73">
        <f t="shared" si="56"/>
        <v>6.0373493000001853E-3</v>
      </c>
      <c r="Q287" s="73">
        <f t="shared" si="57"/>
        <v>0</v>
      </c>
      <c r="R287" s="73">
        <f t="shared" si="58"/>
        <v>0</v>
      </c>
      <c r="S287" s="71">
        <f t="shared" si="59"/>
        <v>-27.088999999999999</v>
      </c>
      <c r="T287" s="71">
        <f t="shared" si="60"/>
        <v>0</v>
      </c>
      <c r="U287" s="71">
        <f t="shared" si="61"/>
        <v>-40.764000000000003</v>
      </c>
      <c r="V287" s="71">
        <f t="shared" si="62"/>
        <v>-34.103000000000002</v>
      </c>
      <c r="W287" s="71">
        <f t="shared" si="63"/>
        <v>-498.11556000000019</v>
      </c>
    </row>
    <row r="288" spans="1:23" hidden="1">
      <c r="A288" s="63">
        <f t="shared" si="64"/>
        <v>37174</v>
      </c>
      <c r="B288" s="65" t="str">
        <f>INDEX('Master Data'!$A$2:$B$8,MATCH(WEEKDAY('ARG Gas IM'!A288,3),'Master Data'!$A$2:$A$8,0),2)</f>
        <v>W</v>
      </c>
      <c r="D288" s="73">
        <v>4341.2880000000587</v>
      </c>
      <c r="E288" s="73"/>
      <c r="F288" s="73"/>
      <c r="G288" s="73">
        <v>-41531</v>
      </c>
      <c r="I288" s="73">
        <f t="shared" si="53"/>
        <v>-41531</v>
      </c>
      <c r="J288" s="73">
        <f t="shared" si="65"/>
        <v>-767</v>
      </c>
      <c r="K288" s="73">
        <f t="shared" si="54"/>
        <v>0</v>
      </c>
      <c r="L288" s="73">
        <f t="shared" si="55"/>
        <v>0</v>
      </c>
      <c r="M288" s="73">
        <f>SUM(J$280:J288)</f>
        <v>-34870</v>
      </c>
      <c r="N288" s="73">
        <f>SUM(J$6:J288)</f>
        <v>-498882.56000000017</v>
      </c>
      <c r="P288" s="73">
        <f t="shared" si="56"/>
        <v>4.3412880000000586E-3</v>
      </c>
      <c r="Q288" s="73">
        <f t="shared" si="57"/>
        <v>0</v>
      </c>
      <c r="R288" s="73">
        <f t="shared" si="58"/>
        <v>0</v>
      </c>
      <c r="S288" s="71">
        <f t="shared" si="59"/>
        <v>-0.76700000000000002</v>
      </c>
      <c r="T288" s="71">
        <f t="shared" si="60"/>
        <v>0</v>
      </c>
      <c r="U288" s="71">
        <f t="shared" si="61"/>
        <v>-41.530999999999999</v>
      </c>
      <c r="V288" s="71">
        <f t="shared" si="62"/>
        <v>-34.869999999999997</v>
      </c>
      <c r="W288" s="71">
        <f t="shared" si="63"/>
        <v>-498.88256000000018</v>
      </c>
    </row>
    <row r="289" spans="1:23" hidden="1">
      <c r="A289" s="63">
        <f t="shared" si="64"/>
        <v>37175</v>
      </c>
      <c r="B289" s="65" t="str">
        <f>INDEX('Master Data'!$A$2:$B$8,MATCH(WEEKDAY('ARG Gas IM'!A289,3),'Master Data'!$A$2:$A$8,0),2)</f>
        <v>Th</v>
      </c>
      <c r="D289" s="73">
        <v>4631.6619000001383</v>
      </c>
      <c r="E289" s="73"/>
      <c r="F289" s="73"/>
      <c r="G289" s="73">
        <v>-40819</v>
      </c>
      <c r="I289" s="73">
        <f t="shared" si="53"/>
        <v>-40819</v>
      </c>
      <c r="J289" s="73">
        <f t="shared" si="65"/>
        <v>712</v>
      </c>
      <c r="K289" s="73">
        <f t="shared" si="54"/>
        <v>0</v>
      </c>
      <c r="L289" s="73">
        <f t="shared" si="55"/>
        <v>0</v>
      </c>
      <c r="M289" s="73">
        <f>SUM(J$280:J289)</f>
        <v>-34158</v>
      </c>
      <c r="N289" s="73">
        <f>SUM(J$6:J289)</f>
        <v>-498170.56000000017</v>
      </c>
      <c r="P289" s="73">
        <f t="shared" si="56"/>
        <v>4.6316619000001382E-3</v>
      </c>
      <c r="Q289" s="73">
        <f t="shared" si="57"/>
        <v>0</v>
      </c>
      <c r="R289" s="73">
        <f t="shared" si="58"/>
        <v>0</v>
      </c>
      <c r="S289" s="71">
        <f t="shared" si="59"/>
        <v>0.71199999999999997</v>
      </c>
      <c r="T289" s="71">
        <f t="shared" si="60"/>
        <v>0</v>
      </c>
      <c r="U289" s="71">
        <f t="shared" si="61"/>
        <v>-40.819000000000003</v>
      </c>
      <c r="V289" s="71">
        <f t="shared" si="62"/>
        <v>-34.158000000000001</v>
      </c>
      <c r="W289" s="71">
        <f t="shared" si="63"/>
        <v>-498.17056000000019</v>
      </c>
    </row>
    <row r="290" spans="1:23" hidden="1">
      <c r="A290" s="63">
        <f t="shared" si="64"/>
        <v>37176</v>
      </c>
      <c r="B290" s="65" t="str">
        <f>INDEX('Master Data'!$A$2:$B$8,MATCH(WEEKDAY('ARG Gas IM'!A290,3),'Master Data'!$A$2:$A$8,0),2)</f>
        <v>F</v>
      </c>
      <c r="D290" s="73">
        <v>8490.6912000001157</v>
      </c>
      <c r="E290" s="73"/>
      <c r="F290" s="73"/>
      <c r="G290" s="73">
        <v>-42175</v>
      </c>
      <c r="I290" s="73">
        <f t="shared" si="53"/>
        <v>-42175</v>
      </c>
      <c r="J290" s="73">
        <f t="shared" si="65"/>
        <v>-1356</v>
      </c>
      <c r="K290" s="73">
        <f t="shared" si="54"/>
        <v>1</v>
      </c>
      <c r="L290" s="73">
        <f t="shared" si="55"/>
        <v>-1356</v>
      </c>
      <c r="M290" s="73">
        <f>SUM(J$280:J290)</f>
        <v>-35514</v>
      </c>
      <c r="N290" s="73">
        <f>SUM(J$6:J290)</f>
        <v>-499526.56000000017</v>
      </c>
      <c r="P290" s="73">
        <f t="shared" si="56"/>
        <v>8.4906912000001153E-3</v>
      </c>
      <c r="Q290" s="73">
        <f t="shared" si="57"/>
        <v>0</v>
      </c>
      <c r="R290" s="73">
        <f t="shared" si="58"/>
        <v>0</v>
      </c>
      <c r="S290" s="71">
        <f t="shared" si="59"/>
        <v>-1.3560000000000001</v>
      </c>
      <c r="T290" s="71">
        <f t="shared" si="60"/>
        <v>-1.3560000000000001</v>
      </c>
      <c r="U290" s="71">
        <f t="shared" si="61"/>
        <v>-42.174999999999997</v>
      </c>
      <c r="V290" s="71">
        <f t="shared" si="62"/>
        <v>-35.514000000000003</v>
      </c>
      <c r="W290" s="71">
        <f t="shared" si="63"/>
        <v>-499.52656000000019</v>
      </c>
    </row>
    <row r="291" spans="1:23" hidden="1">
      <c r="A291" s="63">
        <f t="shared" si="64"/>
        <v>37177</v>
      </c>
      <c r="B291" s="65" t="str">
        <f>INDEX('Master Data'!$A$2:$B$8,MATCH(WEEKDAY('ARG Gas IM'!A291,3),'Master Data'!$A$2:$A$8,0),2)</f>
        <v>Sa</v>
      </c>
      <c r="D291" s="73"/>
      <c r="E291" s="73"/>
      <c r="F291" s="73"/>
      <c r="G291" s="73"/>
      <c r="I291" s="73">
        <f t="shared" si="53"/>
        <v>-42175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-35514</v>
      </c>
      <c r="N291" s="73">
        <f>SUM(J$6:J291)</f>
        <v>-499526.56000000017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-42.174999999999997</v>
      </c>
      <c r="V291" s="71">
        <f t="shared" si="62"/>
        <v>-35.514000000000003</v>
      </c>
      <c r="W291" s="71">
        <f t="shared" si="63"/>
        <v>-499.52656000000019</v>
      </c>
    </row>
    <row r="292" spans="1:23" hidden="1">
      <c r="A292" s="63">
        <f t="shared" si="64"/>
        <v>37178</v>
      </c>
      <c r="B292" s="65" t="str">
        <f>INDEX('Master Data'!$A$2:$B$8,MATCH(WEEKDAY('ARG Gas IM'!A292,3),'Master Data'!$A$2:$A$8,0),2)</f>
        <v>Su</v>
      </c>
      <c r="D292" s="73"/>
      <c r="E292" s="73"/>
      <c r="F292" s="73"/>
      <c r="G292" s="73"/>
      <c r="I292" s="73">
        <f t="shared" si="53"/>
        <v>-42175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-35514</v>
      </c>
      <c r="N292" s="73">
        <f>SUM(J$6:J292)</f>
        <v>-499526.56000000017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-42.174999999999997</v>
      </c>
      <c r="V292" s="71">
        <f t="shared" si="62"/>
        <v>-35.514000000000003</v>
      </c>
      <c r="W292" s="71">
        <f t="shared" si="63"/>
        <v>-499.52656000000019</v>
      </c>
    </row>
    <row r="293" spans="1:23">
      <c r="A293" s="63">
        <f t="shared" si="64"/>
        <v>37179</v>
      </c>
      <c r="B293" s="65" t="str">
        <f>INDEX('Master Data'!$A$2:$B$8,MATCH(WEEKDAY('ARG Gas IM'!A293,3),'Master Data'!$A$2:$A$8,0),2)</f>
        <v>M</v>
      </c>
      <c r="D293" s="73">
        <v>29911.106600000057</v>
      </c>
      <c r="E293" s="73"/>
      <c r="F293" s="73"/>
      <c r="G293" s="73">
        <v>-26422</v>
      </c>
      <c r="I293" s="73">
        <f t="shared" ref="I293:I356" si="66">IF(MONTH($A293)=MONTH($A292),IF(G293=0,I292,G293),G293)</f>
        <v>-26422</v>
      </c>
      <c r="J293" s="73">
        <f t="shared" si="65"/>
        <v>15753</v>
      </c>
      <c r="K293" s="73">
        <f t="shared" si="54"/>
        <v>1</v>
      </c>
      <c r="L293" s="73">
        <f t="shared" si="55"/>
        <v>15753</v>
      </c>
      <c r="M293" s="73">
        <f>SUM(J$280:J293)</f>
        <v>-19761</v>
      </c>
      <c r="N293" s="73">
        <f>SUM(J$6:J293)</f>
        <v>-483773.56000000017</v>
      </c>
      <c r="P293" s="73">
        <f t="shared" si="56"/>
        <v>2.9911106600000056E-2</v>
      </c>
      <c r="Q293" s="73">
        <f t="shared" si="57"/>
        <v>0</v>
      </c>
      <c r="R293" s="73">
        <f t="shared" si="58"/>
        <v>0</v>
      </c>
      <c r="S293" s="71">
        <f t="shared" si="59"/>
        <v>15.753</v>
      </c>
      <c r="T293" s="71">
        <f t="shared" si="60"/>
        <v>15.753</v>
      </c>
      <c r="U293" s="71">
        <f t="shared" si="61"/>
        <v>-26.422000000000001</v>
      </c>
      <c r="V293" s="71">
        <f t="shared" si="62"/>
        <v>-19.760999999999999</v>
      </c>
      <c r="W293" s="71">
        <f t="shared" si="63"/>
        <v>-483.77356000000015</v>
      </c>
    </row>
    <row r="294" spans="1:23">
      <c r="A294" s="63">
        <f t="shared" si="64"/>
        <v>37180</v>
      </c>
      <c r="B294" s="65" t="str">
        <f>INDEX('Master Data'!$A$2:$B$8,MATCH(WEEKDAY('ARG Gas IM'!A294,3),'Master Data'!$A$2:$A$8,0),2)</f>
        <v>T</v>
      </c>
      <c r="D294" s="73">
        <v>27942.908899999871</v>
      </c>
      <c r="E294" s="73"/>
      <c r="F294" s="73"/>
      <c r="G294" s="73">
        <v>-24239</v>
      </c>
      <c r="I294" s="73">
        <f t="shared" si="66"/>
        <v>-24239</v>
      </c>
      <c r="J294" s="73">
        <f t="shared" si="65"/>
        <v>2183</v>
      </c>
      <c r="K294" s="73">
        <f t="shared" si="54"/>
        <v>1</v>
      </c>
      <c r="L294" s="73">
        <f t="shared" si="55"/>
        <v>2183</v>
      </c>
      <c r="M294" s="73">
        <f>SUM(J$280:J294)</f>
        <v>-17578</v>
      </c>
      <c r="N294" s="73">
        <f>SUM(J$6:J294)</f>
        <v>-481590.56000000017</v>
      </c>
      <c r="P294" s="73">
        <f t="shared" si="56"/>
        <v>2.7942908899999872E-2</v>
      </c>
      <c r="Q294" s="73">
        <f t="shared" si="57"/>
        <v>0</v>
      </c>
      <c r="R294" s="73">
        <f t="shared" si="58"/>
        <v>0</v>
      </c>
      <c r="S294" s="71">
        <f t="shared" si="59"/>
        <v>2.1829999999999998</v>
      </c>
      <c r="T294" s="71">
        <f t="shared" si="60"/>
        <v>2.1829999999999998</v>
      </c>
      <c r="U294" s="71">
        <f t="shared" si="61"/>
        <v>-24.239000000000001</v>
      </c>
      <c r="V294" s="71">
        <f t="shared" si="62"/>
        <v>-17.577999999999999</v>
      </c>
      <c r="W294" s="71">
        <f t="shared" si="63"/>
        <v>-481.59056000000015</v>
      </c>
    </row>
    <row r="295" spans="1:23">
      <c r="A295" s="63">
        <f t="shared" si="64"/>
        <v>37181</v>
      </c>
      <c r="B295" s="65" t="str">
        <f>INDEX('Master Data'!$A$2:$B$8,MATCH(WEEKDAY('ARG Gas IM'!A295,3),'Master Data'!$A$2:$A$8,0),2)</f>
        <v>W</v>
      </c>
      <c r="D295" s="73">
        <v>26120.457599999801</v>
      </c>
      <c r="E295" s="73"/>
      <c r="F295" s="73"/>
      <c r="G295" s="73">
        <v>-26103</v>
      </c>
      <c r="I295" s="73">
        <f t="shared" si="66"/>
        <v>-26103</v>
      </c>
      <c r="J295" s="73">
        <f t="shared" si="65"/>
        <v>-1864</v>
      </c>
      <c r="K295" s="73">
        <f t="shared" si="54"/>
        <v>1</v>
      </c>
      <c r="L295" s="73">
        <f t="shared" si="55"/>
        <v>-1864</v>
      </c>
      <c r="M295" s="73">
        <f>SUM(J$280:J295)</f>
        <v>-19442</v>
      </c>
      <c r="N295" s="73">
        <f>SUM(J$6:J295)</f>
        <v>-483454.56000000017</v>
      </c>
      <c r="P295" s="73">
        <f t="shared" si="56"/>
        <v>2.6120457599999803E-2</v>
      </c>
      <c r="Q295" s="73">
        <f t="shared" si="57"/>
        <v>0</v>
      </c>
      <c r="R295" s="73">
        <f t="shared" si="58"/>
        <v>0</v>
      </c>
      <c r="S295" s="71">
        <f t="shared" si="59"/>
        <v>-1.8640000000000001</v>
      </c>
      <c r="T295" s="71">
        <f t="shared" si="60"/>
        <v>-1.8640000000000001</v>
      </c>
      <c r="U295" s="71">
        <f t="shared" si="61"/>
        <v>-26.103000000000002</v>
      </c>
      <c r="V295" s="71">
        <f t="shared" si="62"/>
        <v>-19.442</v>
      </c>
      <c r="W295" s="71">
        <f t="shared" si="63"/>
        <v>-483.45456000000019</v>
      </c>
    </row>
    <row r="296" spans="1:23">
      <c r="A296" s="63">
        <f t="shared" si="64"/>
        <v>37182</v>
      </c>
      <c r="B296" s="65" t="str">
        <f>INDEX('Master Data'!$A$2:$B$8,MATCH(WEEKDAY('ARG Gas IM'!A296,3),'Master Data'!$A$2:$A$8,0),2)</f>
        <v>Th</v>
      </c>
      <c r="D296" s="73">
        <v>24294.451399999954</v>
      </c>
      <c r="E296" s="73"/>
      <c r="F296" s="73"/>
      <c r="G296" s="73">
        <v>-27969</v>
      </c>
      <c r="I296" s="73">
        <f t="shared" si="66"/>
        <v>-27969</v>
      </c>
      <c r="J296" s="73">
        <f t="shared" si="65"/>
        <v>-1866</v>
      </c>
      <c r="K296" s="73">
        <f t="shared" si="54"/>
        <v>1</v>
      </c>
      <c r="L296" s="73">
        <f t="shared" si="55"/>
        <v>-1866</v>
      </c>
      <c r="M296" s="73">
        <f>SUM(J$280:J296)</f>
        <v>-21308</v>
      </c>
      <c r="N296" s="73">
        <f>SUM(J$6:J296)</f>
        <v>-485320.56000000017</v>
      </c>
      <c r="P296" s="73">
        <f t="shared" si="56"/>
        <v>2.4294451399999955E-2</v>
      </c>
      <c r="Q296" s="73">
        <f t="shared" si="57"/>
        <v>0</v>
      </c>
      <c r="R296" s="73">
        <f t="shared" si="58"/>
        <v>0</v>
      </c>
      <c r="S296" s="71">
        <f t="shared" si="59"/>
        <v>-1.8660000000000001</v>
      </c>
      <c r="T296" s="71">
        <f t="shared" si="60"/>
        <v>-1.8660000000000001</v>
      </c>
      <c r="U296" s="71">
        <f t="shared" si="61"/>
        <v>-27.969000000000001</v>
      </c>
      <c r="V296" s="71">
        <f t="shared" si="62"/>
        <v>-21.308</v>
      </c>
      <c r="W296" s="71">
        <f t="shared" si="63"/>
        <v>-485.32056000000017</v>
      </c>
    </row>
    <row r="297" spans="1:23">
      <c r="A297" s="63">
        <f t="shared" si="64"/>
        <v>37183</v>
      </c>
      <c r="B297" s="65" t="str">
        <f>INDEX('Master Data'!$A$2:$B$8,MATCH(WEEKDAY('ARG Gas IM'!A297,3),'Master Data'!$A$2:$A$8,0),2)</f>
        <v>F</v>
      </c>
      <c r="D297" s="73"/>
      <c r="E297" s="73"/>
      <c r="F297" s="73"/>
      <c r="G297" s="73"/>
      <c r="I297" s="73">
        <f t="shared" si="66"/>
        <v>-27969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-21308</v>
      </c>
      <c r="N297" s="73">
        <f>SUM(J$6:J297)</f>
        <v>-485320.56000000017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-27.969000000000001</v>
      </c>
      <c r="V297" s="71">
        <f t="shared" si="62"/>
        <v>-21.308</v>
      </c>
      <c r="W297" s="71">
        <f t="shared" si="63"/>
        <v>-485.32056000000017</v>
      </c>
    </row>
    <row r="298" spans="1:23">
      <c r="A298" s="63">
        <f t="shared" si="64"/>
        <v>37184</v>
      </c>
      <c r="B298" s="65" t="str">
        <f>INDEX('Master Data'!$A$2:$B$8,MATCH(WEEKDAY('ARG Gas IM'!A298,3),'Master Data'!$A$2:$A$8,0),2)</f>
        <v>Sa</v>
      </c>
      <c r="D298" s="73"/>
      <c r="E298" s="73"/>
      <c r="F298" s="73"/>
      <c r="G298" s="73"/>
      <c r="I298" s="73">
        <f t="shared" si="66"/>
        <v>-27969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-21308</v>
      </c>
      <c r="N298" s="73">
        <f>SUM(J$6:J298)</f>
        <v>-485320.56000000017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-27.969000000000001</v>
      </c>
      <c r="V298" s="71">
        <f t="shared" si="62"/>
        <v>-21.308</v>
      </c>
      <c r="W298" s="71">
        <f t="shared" si="63"/>
        <v>-485.32056000000017</v>
      </c>
    </row>
    <row r="299" spans="1:23">
      <c r="A299" s="63">
        <f t="shared" si="64"/>
        <v>37185</v>
      </c>
      <c r="B299" s="65" t="str">
        <f>INDEX('Master Data'!$A$2:$B$8,MATCH(WEEKDAY('ARG Gas IM'!A299,3),'Master Data'!$A$2:$A$8,0),2)</f>
        <v>Su</v>
      </c>
      <c r="D299" s="73"/>
      <c r="E299" s="73"/>
      <c r="F299" s="73"/>
      <c r="G299" s="73"/>
      <c r="I299" s="73">
        <f t="shared" si="66"/>
        <v>-27969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-21308</v>
      </c>
      <c r="N299" s="73">
        <f>SUM(J$6:J299)</f>
        <v>-485320.56000000017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-27.969000000000001</v>
      </c>
      <c r="V299" s="71">
        <f t="shared" si="62"/>
        <v>-21.308</v>
      </c>
      <c r="W299" s="71">
        <f t="shared" si="63"/>
        <v>-485.32056000000017</v>
      </c>
    </row>
    <row r="300" spans="1:23">
      <c r="A300" s="63">
        <f t="shared" si="64"/>
        <v>37186</v>
      </c>
      <c r="B300" s="65" t="str">
        <f>INDEX('Master Data'!$A$2:$B$8,MATCH(WEEKDAY('ARG Gas IM'!A300,3),'Master Data'!$A$2:$A$8,0),2)</f>
        <v>M</v>
      </c>
      <c r="D300" s="73"/>
      <c r="E300" s="73"/>
      <c r="F300" s="73"/>
      <c r="G300" s="73"/>
      <c r="I300" s="73">
        <f t="shared" si="66"/>
        <v>-27969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-21308</v>
      </c>
      <c r="N300" s="73">
        <f>SUM(J$6:J300)</f>
        <v>-485320.56000000017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-27.969000000000001</v>
      </c>
      <c r="V300" s="71">
        <f t="shared" si="62"/>
        <v>-21.308</v>
      </c>
      <c r="W300" s="71">
        <f t="shared" si="63"/>
        <v>-485.32056000000017</v>
      </c>
    </row>
    <row r="301" spans="1:23">
      <c r="A301" s="63">
        <f t="shared" si="64"/>
        <v>37187</v>
      </c>
      <c r="B301" s="65" t="str">
        <f>INDEX('Master Data'!$A$2:$B$8,MATCH(WEEKDAY('ARG Gas IM'!A301,3),'Master Data'!$A$2:$A$8,0),2)</f>
        <v>T</v>
      </c>
      <c r="D301" s="73"/>
      <c r="E301" s="73"/>
      <c r="F301" s="73"/>
      <c r="G301" s="73"/>
      <c r="I301" s="73">
        <f t="shared" si="66"/>
        <v>-27969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-21308</v>
      </c>
      <c r="N301" s="73">
        <f>SUM(J$6:J301)</f>
        <v>-485320.56000000017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-27.969000000000001</v>
      </c>
      <c r="V301" s="71">
        <f t="shared" si="62"/>
        <v>-21.308</v>
      </c>
      <c r="W301" s="71">
        <f t="shared" si="63"/>
        <v>-485.32056000000017</v>
      </c>
    </row>
    <row r="302" spans="1:23">
      <c r="A302" s="63">
        <f t="shared" si="64"/>
        <v>37188</v>
      </c>
      <c r="B302" s="65" t="str">
        <f>INDEX('Master Data'!$A$2:$B$8,MATCH(WEEKDAY('ARG Gas IM'!A302,3),'Master Data'!$A$2:$A$8,0),2)</f>
        <v>W</v>
      </c>
      <c r="D302" s="73"/>
      <c r="E302" s="73"/>
      <c r="F302" s="73"/>
      <c r="G302" s="73"/>
      <c r="I302" s="73">
        <f t="shared" si="66"/>
        <v>-27969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-21308</v>
      </c>
      <c r="N302" s="73">
        <f>SUM(J$6:J302)</f>
        <v>-485320.56000000017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-27.969000000000001</v>
      </c>
      <c r="V302" s="71">
        <f t="shared" si="62"/>
        <v>-21.308</v>
      </c>
      <c r="W302" s="71">
        <f t="shared" si="63"/>
        <v>-485.32056000000017</v>
      </c>
    </row>
    <row r="303" spans="1:23">
      <c r="A303" s="63">
        <f t="shared" si="64"/>
        <v>37189</v>
      </c>
      <c r="B303" s="65" t="str">
        <f>INDEX('Master Data'!$A$2:$B$8,MATCH(WEEKDAY('ARG Gas IM'!A303,3),'Master Data'!$A$2:$A$8,0),2)</f>
        <v>Th</v>
      </c>
      <c r="D303" s="73"/>
      <c r="E303" s="73"/>
      <c r="F303" s="73"/>
      <c r="G303" s="73"/>
      <c r="I303" s="73">
        <f t="shared" si="66"/>
        <v>-27969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-21308</v>
      </c>
      <c r="N303" s="73">
        <f>SUM(J$6:J303)</f>
        <v>-485320.56000000017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-27.969000000000001</v>
      </c>
      <c r="V303" s="71">
        <f t="shared" si="62"/>
        <v>-21.308</v>
      </c>
      <c r="W303" s="71">
        <f t="shared" si="63"/>
        <v>-485.32056000000017</v>
      </c>
    </row>
    <row r="304" spans="1:23">
      <c r="A304" s="63">
        <f t="shared" si="64"/>
        <v>37190</v>
      </c>
      <c r="B304" s="65" t="str">
        <f>INDEX('Master Data'!$A$2:$B$8,MATCH(WEEKDAY('ARG Gas IM'!A304,3),'Master Data'!$A$2:$A$8,0),2)</f>
        <v>F</v>
      </c>
      <c r="D304" s="73"/>
      <c r="E304" s="73"/>
      <c r="F304" s="73"/>
      <c r="G304" s="73"/>
      <c r="I304" s="73">
        <f t="shared" si="66"/>
        <v>-27969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-21308</v>
      </c>
      <c r="N304" s="73">
        <f>SUM(J$6:J304)</f>
        <v>-485320.56000000017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-27.969000000000001</v>
      </c>
      <c r="V304" s="71">
        <f t="shared" si="62"/>
        <v>-21.308</v>
      </c>
      <c r="W304" s="71">
        <f t="shared" si="63"/>
        <v>-485.32056000000017</v>
      </c>
    </row>
    <row r="305" spans="1:23">
      <c r="A305" s="63">
        <f t="shared" si="64"/>
        <v>37191</v>
      </c>
      <c r="B305" s="65" t="str">
        <f>INDEX('Master Data'!$A$2:$B$8,MATCH(WEEKDAY('ARG Gas IM'!A305,3),'Master Data'!$A$2:$A$8,0),2)</f>
        <v>Sa</v>
      </c>
      <c r="D305" s="73"/>
      <c r="E305" s="73"/>
      <c r="F305" s="73"/>
      <c r="G305" s="73"/>
      <c r="I305" s="73">
        <f t="shared" si="66"/>
        <v>-27969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-21308</v>
      </c>
      <c r="N305" s="73">
        <f>SUM(J$6:J305)</f>
        <v>-485320.56000000017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-27.969000000000001</v>
      </c>
      <c r="V305" s="71">
        <f t="shared" si="62"/>
        <v>-21.308</v>
      </c>
      <c r="W305" s="71">
        <f t="shared" si="63"/>
        <v>-485.32056000000017</v>
      </c>
    </row>
    <row r="306" spans="1:23">
      <c r="A306" s="63">
        <f t="shared" si="64"/>
        <v>37192</v>
      </c>
      <c r="B306" s="65" t="str">
        <f>INDEX('Master Data'!$A$2:$B$8,MATCH(WEEKDAY('ARG Gas IM'!A306,3),'Master Data'!$A$2:$A$8,0),2)</f>
        <v>Su</v>
      </c>
      <c r="D306" s="73"/>
      <c r="E306" s="73"/>
      <c r="F306" s="73"/>
      <c r="G306" s="73"/>
      <c r="I306" s="73">
        <f t="shared" si="66"/>
        <v>-27969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-21308</v>
      </c>
      <c r="N306" s="73">
        <f>SUM(J$6:J306)</f>
        <v>-485320.56000000017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-27.969000000000001</v>
      </c>
      <c r="V306" s="71">
        <f t="shared" si="62"/>
        <v>-21.308</v>
      </c>
      <c r="W306" s="71">
        <f t="shared" si="63"/>
        <v>-485.32056000000017</v>
      </c>
    </row>
    <row r="307" spans="1:23">
      <c r="A307" s="63">
        <f t="shared" si="64"/>
        <v>37193</v>
      </c>
      <c r="B307" s="65" t="str">
        <f>INDEX('Master Data'!$A$2:$B$8,MATCH(WEEKDAY('ARG Gas IM'!A307,3),'Master Data'!$A$2:$A$8,0),2)</f>
        <v>M</v>
      </c>
      <c r="D307" s="73"/>
      <c r="E307" s="73"/>
      <c r="F307" s="73"/>
      <c r="G307" s="73"/>
      <c r="I307" s="73">
        <f t="shared" si="66"/>
        <v>-27969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-21308</v>
      </c>
      <c r="N307" s="73">
        <f>SUM(J$6:J307)</f>
        <v>-485320.56000000017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-27.969000000000001</v>
      </c>
      <c r="V307" s="71">
        <f t="shared" si="62"/>
        <v>-21.308</v>
      </c>
      <c r="W307" s="71">
        <f t="shared" si="63"/>
        <v>-485.32056000000017</v>
      </c>
    </row>
    <row r="308" spans="1:23">
      <c r="A308" s="63">
        <f t="shared" si="64"/>
        <v>37194</v>
      </c>
      <c r="B308" s="65" t="str">
        <f>INDEX('Master Data'!$A$2:$B$8,MATCH(WEEKDAY('ARG Gas IM'!A308,3),'Master Data'!$A$2:$A$8,0),2)</f>
        <v>T</v>
      </c>
      <c r="D308" s="73"/>
      <c r="E308" s="73"/>
      <c r="F308" s="73"/>
      <c r="G308" s="73"/>
      <c r="I308" s="73">
        <f t="shared" si="66"/>
        <v>-27969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-21308</v>
      </c>
      <c r="N308" s="73">
        <f>SUM(J$6:J308)</f>
        <v>-485320.56000000017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-27.969000000000001</v>
      </c>
      <c r="V308" s="71">
        <f t="shared" si="62"/>
        <v>-21.308</v>
      </c>
      <c r="W308" s="71">
        <f t="shared" si="63"/>
        <v>-485.32056000000017</v>
      </c>
    </row>
    <row r="309" spans="1:23">
      <c r="A309" s="63">
        <f t="shared" si="64"/>
        <v>37195</v>
      </c>
      <c r="B309" s="65" t="str">
        <f>INDEX('Master Data'!$A$2:$B$8,MATCH(WEEKDAY('ARG Gas IM'!A309,3),'Master Data'!$A$2:$A$8,0),2)</f>
        <v>W</v>
      </c>
      <c r="D309" s="73"/>
      <c r="E309" s="73"/>
      <c r="F309" s="73"/>
      <c r="G309" s="73"/>
      <c r="I309" s="73">
        <f t="shared" si="66"/>
        <v>-27969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-21308</v>
      </c>
      <c r="N309" s="73">
        <f>SUM(J$6:J309)</f>
        <v>-485320.56000000017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-27.969000000000001</v>
      </c>
      <c r="V309" s="71">
        <f t="shared" si="62"/>
        <v>-21.308</v>
      </c>
      <c r="W309" s="71">
        <f t="shared" si="63"/>
        <v>-485.32056000000017</v>
      </c>
    </row>
    <row r="310" spans="1:23">
      <c r="A310" s="63">
        <f t="shared" si="64"/>
        <v>37196</v>
      </c>
      <c r="B310" s="65" t="str">
        <f>INDEX('Master Data'!$A$2:$B$8,MATCH(WEEKDAY('ARG Gas IM'!A310,3),'Master Data'!$A$2:$A$8,0),2)</f>
        <v>Th</v>
      </c>
      <c r="D310" s="73"/>
      <c r="E310" s="73"/>
      <c r="F310" s="73"/>
      <c r="G310" s="73"/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-21308</v>
      </c>
      <c r="N310" s="73">
        <f>SUM(J$6:J310)</f>
        <v>-485320.56000000017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-21.308</v>
      </c>
      <c r="W310" s="71">
        <f t="shared" si="63"/>
        <v>-485.32056000000017</v>
      </c>
    </row>
    <row r="311" spans="1:23">
      <c r="A311" s="63">
        <f t="shared" si="64"/>
        <v>37197</v>
      </c>
      <c r="B311" s="65" t="str">
        <f>INDEX('Master Data'!$A$2:$B$8,MATCH(WEEKDAY('ARG Gas IM'!A311,3),'Master Data'!$A$2:$A$8,0),2)</f>
        <v>F</v>
      </c>
      <c r="D311" s="73"/>
      <c r="E311" s="73"/>
      <c r="F311" s="73"/>
      <c r="G311" s="73"/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-21308</v>
      </c>
      <c r="N311" s="73">
        <f>SUM(J$6:J311)</f>
        <v>-485320.56000000017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-21.308</v>
      </c>
      <c r="W311" s="71">
        <f t="shared" si="63"/>
        <v>-485.32056000000017</v>
      </c>
    </row>
    <row r="312" spans="1:23">
      <c r="A312" s="63">
        <f t="shared" si="64"/>
        <v>37198</v>
      </c>
      <c r="B312" s="65" t="str">
        <f>INDEX('Master Data'!$A$2:$B$8,MATCH(WEEKDAY('ARG Gas IM'!A312,3),'Master Data'!$A$2:$A$8,0),2)</f>
        <v>Sa</v>
      </c>
      <c r="D312" s="73"/>
      <c r="E312" s="73"/>
      <c r="F312" s="73"/>
      <c r="G312" s="73"/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-21308</v>
      </c>
      <c r="N312" s="73">
        <f>SUM(J$6:J312)</f>
        <v>-485320.56000000017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-21.308</v>
      </c>
      <c r="W312" s="71">
        <f t="shared" si="63"/>
        <v>-485.32056000000017</v>
      </c>
    </row>
    <row r="313" spans="1:23">
      <c r="A313" s="63">
        <f t="shared" si="64"/>
        <v>37199</v>
      </c>
      <c r="B313" s="65" t="str">
        <f>INDEX('Master Data'!$A$2:$B$8,MATCH(WEEKDAY('ARG Gas IM'!A313,3),'Master Data'!$A$2:$A$8,0),2)</f>
        <v>Su</v>
      </c>
      <c r="D313" s="73"/>
      <c r="E313" s="73"/>
      <c r="F313" s="73"/>
      <c r="G313" s="73"/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-21308</v>
      </c>
      <c r="N313" s="73">
        <f>SUM(J$6:J313)</f>
        <v>-485320.56000000017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-21.308</v>
      </c>
      <c r="W313" s="71">
        <f t="shared" si="63"/>
        <v>-485.32056000000017</v>
      </c>
    </row>
    <row r="314" spans="1:23">
      <c r="A314" s="63">
        <f t="shared" si="64"/>
        <v>37200</v>
      </c>
      <c r="B314" s="65" t="str">
        <f>INDEX('Master Data'!$A$2:$B$8,MATCH(WEEKDAY('ARG Gas IM'!A314,3),'Master Data'!$A$2:$A$8,0),2)</f>
        <v>M</v>
      </c>
      <c r="D314" s="73"/>
      <c r="E314" s="73"/>
      <c r="F314" s="73"/>
      <c r="G314" s="73"/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-21308</v>
      </c>
      <c r="N314" s="73">
        <f>SUM(J$6:J314)</f>
        <v>-485320.56000000017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-21.308</v>
      </c>
      <c r="W314" s="71">
        <f t="shared" si="63"/>
        <v>-485.32056000000017</v>
      </c>
    </row>
    <row r="315" spans="1:23">
      <c r="A315" s="63">
        <f t="shared" si="64"/>
        <v>37201</v>
      </c>
      <c r="B315" s="65" t="str">
        <f>INDEX('Master Data'!$A$2:$B$8,MATCH(WEEKDAY('ARG Gas IM'!A315,3),'Master Data'!$A$2:$A$8,0),2)</f>
        <v>T</v>
      </c>
      <c r="D315" s="73"/>
      <c r="E315" s="73"/>
      <c r="F315" s="73"/>
      <c r="G315" s="73"/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-21308</v>
      </c>
      <c r="N315" s="73">
        <f>SUM(J$6:J315)</f>
        <v>-485320.56000000017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-21.308</v>
      </c>
      <c r="W315" s="71">
        <f t="shared" si="63"/>
        <v>-485.32056000000017</v>
      </c>
    </row>
    <row r="316" spans="1:23">
      <c r="A316" s="63">
        <f t="shared" si="64"/>
        <v>37202</v>
      </c>
      <c r="B316" s="65" t="str">
        <f>INDEX('Master Data'!$A$2:$B$8,MATCH(WEEKDAY('ARG Gas IM'!A316,3),'Master Data'!$A$2:$A$8,0),2)</f>
        <v>W</v>
      </c>
      <c r="D316" s="73"/>
      <c r="E316" s="73"/>
      <c r="F316" s="73"/>
      <c r="G316" s="73"/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-21308</v>
      </c>
      <c r="N316" s="73">
        <f>SUM(J$6:J316)</f>
        <v>-485320.56000000017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-21.308</v>
      </c>
      <c r="W316" s="71">
        <f t="shared" si="63"/>
        <v>-485.32056000000017</v>
      </c>
    </row>
    <row r="317" spans="1:23">
      <c r="A317" s="63">
        <f t="shared" si="64"/>
        <v>37203</v>
      </c>
      <c r="B317" s="65" t="str">
        <f>INDEX('Master Data'!$A$2:$B$8,MATCH(WEEKDAY('ARG Gas IM'!A317,3),'Master Data'!$A$2:$A$8,0),2)</f>
        <v>Th</v>
      </c>
      <c r="D317" s="73"/>
      <c r="E317" s="73"/>
      <c r="F317" s="73"/>
      <c r="G317" s="73"/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-21308</v>
      </c>
      <c r="N317" s="73">
        <f>SUM(J$6:J317)</f>
        <v>-485320.56000000017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-21.308</v>
      </c>
      <c r="W317" s="71">
        <f t="shared" si="63"/>
        <v>-485.32056000000017</v>
      </c>
    </row>
    <row r="318" spans="1:23">
      <c r="A318" s="63">
        <f t="shared" si="64"/>
        <v>37204</v>
      </c>
      <c r="B318" s="65" t="str">
        <f>INDEX('Master Data'!$A$2:$B$8,MATCH(WEEKDAY('ARG Gas IM'!A318,3),'Master Data'!$A$2:$A$8,0),2)</f>
        <v>F</v>
      </c>
      <c r="D318" s="73"/>
      <c r="E318" s="73"/>
      <c r="F318" s="73"/>
      <c r="G318" s="73"/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-21308</v>
      </c>
      <c r="N318" s="73">
        <f>SUM(J$6:J318)</f>
        <v>-485320.56000000017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-21.308</v>
      </c>
      <c r="W318" s="71">
        <f t="shared" si="63"/>
        <v>-485.32056000000017</v>
      </c>
    </row>
    <row r="319" spans="1:23">
      <c r="A319" s="63">
        <f t="shared" si="64"/>
        <v>37205</v>
      </c>
      <c r="B319" s="65" t="str">
        <f>INDEX('Master Data'!$A$2:$B$8,MATCH(WEEKDAY('ARG Gas IM'!A319,3),'Master Data'!$A$2:$A$8,0),2)</f>
        <v>Sa</v>
      </c>
      <c r="D319" s="73"/>
      <c r="E319" s="73"/>
      <c r="F319" s="73"/>
      <c r="G319" s="73"/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-21308</v>
      </c>
      <c r="N319" s="73">
        <f>SUM(J$6:J319)</f>
        <v>-485320.56000000017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-21.308</v>
      </c>
      <c r="W319" s="71">
        <f t="shared" si="63"/>
        <v>-485.32056000000017</v>
      </c>
    </row>
    <row r="320" spans="1:23">
      <c r="A320" s="63">
        <f t="shared" si="64"/>
        <v>37206</v>
      </c>
      <c r="B320" s="65" t="str">
        <f>INDEX('Master Data'!$A$2:$B$8,MATCH(WEEKDAY('ARG Gas IM'!A320,3),'Master Data'!$A$2:$A$8,0),2)</f>
        <v>Su</v>
      </c>
      <c r="D320" s="73"/>
      <c r="E320" s="73"/>
      <c r="F320" s="73"/>
      <c r="G320" s="73"/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-21308</v>
      </c>
      <c r="N320" s="73">
        <f>SUM(J$6:J320)</f>
        <v>-485320.56000000017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-21.308</v>
      </c>
      <c r="W320" s="71">
        <f t="shared" si="63"/>
        <v>-485.32056000000017</v>
      </c>
    </row>
    <row r="321" spans="1:23">
      <c r="A321" s="63">
        <f t="shared" si="64"/>
        <v>37207</v>
      </c>
      <c r="B321" s="65" t="str">
        <f>INDEX('Master Data'!$A$2:$B$8,MATCH(WEEKDAY('ARG Gas IM'!A321,3),'Master Data'!$A$2:$A$8,0),2)</f>
        <v>M</v>
      </c>
      <c r="D321" s="73"/>
      <c r="E321" s="73"/>
      <c r="F321" s="73"/>
      <c r="G321" s="73"/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-21308</v>
      </c>
      <c r="N321" s="73">
        <f>SUM(J$6:J321)</f>
        <v>-485320.56000000017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-21.308</v>
      </c>
      <c r="W321" s="71">
        <f t="shared" si="63"/>
        <v>-485.32056000000017</v>
      </c>
    </row>
    <row r="322" spans="1:23">
      <c r="A322" s="63">
        <f t="shared" si="64"/>
        <v>37208</v>
      </c>
      <c r="B322" s="65" t="str">
        <f>INDEX('Master Data'!$A$2:$B$8,MATCH(WEEKDAY('ARG Gas IM'!A322,3),'Master Data'!$A$2:$A$8,0),2)</f>
        <v>T</v>
      </c>
      <c r="D322" s="73"/>
      <c r="E322" s="73"/>
      <c r="F322" s="73"/>
      <c r="G322" s="73"/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-21308</v>
      </c>
      <c r="N322" s="73">
        <f>SUM(J$6:J322)</f>
        <v>-485320.56000000017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-21.308</v>
      </c>
      <c r="W322" s="71">
        <f t="shared" si="63"/>
        <v>-485.32056000000017</v>
      </c>
    </row>
    <row r="323" spans="1:23">
      <c r="A323" s="63">
        <f t="shared" si="64"/>
        <v>37209</v>
      </c>
      <c r="B323" s="65" t="str">
        <f>INDEX('Master Data'!$A$2:$B$8,MATCH(WEEKDAY('ARG Gas IM'!A323,3),'Master Data'!$A$2:$A$8,0),2)</f>
        <v>W</v>
      </c>
      <c r="D323" s="73"/>
      <c r="E323" s="73"/>
      <c r="F323" s="73"/>
      <c r="G323" s="73"/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-21308</v>
      </c>
      <c r="N323" s="73">
        <f>SUM(J$6:J323)</f>
        <v>-485320.56000000017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-21.308</v>
      </c>
      <c r="W323" s="71">
        <f t="shared" si="63"/>
        <v>-485.32056000000017</v>
      </c>
    </row>
    <row r="324" spans="1:23">
      <c r="A324" s="63">
        <f t="shared" si="64"/>
        <v>37210</v>
      </c>
      <c r="B324" s="65" t="str">
        <f>INDEX('Master Data'!$A$2:$B$8,MATCH(WEEKDAY('ARG Gas IM'!A324,3),'Master Data'!$A$2:$A$8,0),2)</f>
        <v>Th</v>
      </c>
      <c r="D324" s="73"/>
      <c r="E324" s="73"/>
      <c r="F324" s="73"/>
      <c r="G324" s="73"/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-21308</v>
      </c>
      <c r="N324" s="73">
        <f>SUM(J$6:J324)</f>
        <v>-485320.56000000017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-21.308</v>
      </c>
      <c r="W324" s="71">
        <f t="shared" si="63"/>
        <v>-485.32056000000017</v>
      </c>
    </row>
    <row r="325" spans="1:23">
      <c r="A325" s="63">
        <f t="shared" si="64"/>
        <v>37211</v>
      </c>
      <c r="B325" s="65" t="str">
        <f>INDEX('Master Data'!$A$2:$B$8,MATCH(WEEKDAY('ARG Gas IM'!A325,3),'Master Data'!$A$2:$A$8,0),2)</f>
        <v>F</v>
      </c>
      <c r="D325" s="73"/>
      <c r="E325" s="73"/>
      <c r="F325" s="73"/>
      <c r="G325" s="73"/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-21308</v>
      </c>
      <c r="N325" s="73">
        <f>SUM(J$6:J325)</f>
        <v>-485320.56000000017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-21.308</v>
      </c>
      <c r="W325" s="71">
        <f t="shared" si="63"/>
        <v>-485.32056000000017</v>
      </c>
    </row>
    <row r="326" spans="1:23">
      <c r="A326" s="63">
        <f t="shared" si="64"/>
        <v>37212</v>
      </c>
      <c r="B326" s="65" t="str">
        <f>INDEX('Master Data'!$A$2:$B$8,MATCH(WEEKDAY('ARG Gas IM'!A326,3),'Master Data'!$A$2:$A$8,0),2)</f>
        <v>Sa</v>
      </c>
      <c r="D326" s="73"/>
      <c r="E326" s="73"/>
      <c r="F326" s="73"/>
      <c r="G326" s="73"/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-21308</v>
      </c>
      <c r="N326" s="73">
        <f>SUM(J$6:J326)</f>
        <v>-485320.56000000017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-21.308</v>
      </c>
      <c r="W326" s="71">
        <f t="shared" ref="W326:W371" si="76">N326/$R$3</f>
        <v>-485.32056000000017</v>
      </c>
    </row>
    <row r="327" spans="1:23">
      <c r="A327" s="63">
        <f t="shared" ref="A327:A371" si="77">A326+1</f>
        <v>37213</v>
      </c>
      <c r="B327" s="65" t="str">
        <f>INDEX('Master Data'!$A$2:$B$8,MATCH(WEEKDAY('ARG Gas IM'!A327,3),'Master Data'!$A$2:$A$8,0),2)</f>
        <v>Su</v>
      </c>
      <c r="D327" s="73"/>
      <c r="E327" s="73"/>
      <c r="F327" s="73"/>
      <c r="G327" s="73"/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-21308</v>
      </c>
      <c r="N327" s="73">
        <f>SUM(J$6:J327)</f>
        <v>-485320.56000000017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-21.308</v>
      </c>
      <c r="W327" s="71">
        <f t="shared" si="76"/>
        <v>-485.32056000000017</v>
      </c>
    </row>
    <row r="328" spans="1:23">
      <c r="A328" s="63">
        <f t="shared" si="77"/>
        <v>37214</v>
      </c>
      <c r="B328" s="65" t="str">
        <f>INDEX('Master Data'!$A$2:$B$8,MATCH(WEEKDAY('ARG Gas IM'!A328,3),'Master Data'!$A$2:$A$8,0),2)</f>
        <v>M</v>
      </c>
      <c r="D328" s="73"/>
      <c r="E328" s="73"/>
      <c r="F328" s="73"/>
      <c r="G328" s="73"/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-21308</v>
      </c>
      <c r="N328" s="73">
        <f>SUM(J$6:J328)</f>
        <v>-485320.56000000017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-21.308</v>
      </c>
      <c r="W328" s="71">
        <f t="shared" si="76"/>
        <v>-485.32056000000017</v>
      </c>
    </row>
    <row r="329" spans="1:23">
      <c r="A329" s="63">
        <f t="shared" si="77"/>
        <v>37215</v>
      </c>
      <c r="B329" s="65" t="str">
        <f>INDEX('Master Data'!$A$2:$B$8,MATCH(WEEKDAY('ARG Gas IM'!A329,3),'Master Data'!$A$2:$A$8,0),2)</f>
        <v>T</v>
      </c>
      <c r="D329" s="73"/>
      <c r="E329" s="73"/>
      <c r="F329" s="73"/>
      <c r="G329" s="73"/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-21308</v>
      </c>
      <c r="N329" s="73">
        <f>SUM(J$6:J329)</f>
        <v>-485320.56000000017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-21.308</v>
      </c>
      <c r="W329" s="71">
        <f t="shared" si="76"/>
        <v>-485.32056000000017</v>
      </c>
    </row>
    <row r="330" spans="1:23">
      <c r="A330" s="63">
        <f t="shared" si="77"/>
        <v>37216</v>
      </c>
      <c r="B330" s="65" t="str">
        <f>INDEX('Master Data'!$A$2:$B$8,MATCH(WEEKDAY('ARG Gas IM'!A330,3),'Master Data'!$A$2:$A$8,0),2)</f>
        <v>W</v>
      </c>
      <c r="D330" s="73"/>
      <c r="E330" s="73"/>
      <c r="F330" s="73"/>
      <c r="G330" s="73"/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-21308</v>
      </c>
      <c r="N330" s="73">
        <f>SUM(J$6:J330)</f>
        <v>-485320.56000000017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-21.308</v>
      </c>
      <c r="W330" s="71">
        <f t="shared" si="76"/>
        <v>-485.32056000000017</v>
      </c>
    </row>
    <row r="331" spans="1:23">
      <c r="A331" s="63">
        <f t="shared" si="77"/>
        <v>37217</v>
      </c>
      <c r="B331" s="65" t="str">
        <f>INDEX('Master Data'!$A$2:$B$8,MATCH(WEEKDAY('ARG Gas IM'!A331,3),'Master Data'!$A$2:$A$8,0),2)</f>
        <v>Th</v>
      </c>
      <c r="D331" s="73"/>
      <c r="E331" s="73"/>
      <c r="F331" s="73"/>
      <c r="G331" s="73"/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-21308</v>
      </c>
      <c r="N331" s="73">
        <f>SUM(J$6:J331)</f>
        <v>-485320.56000000017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-21.308</v>
      </c>
      <c r="W331" s="71">
        <f t="shared" si="76"/>
        <v>-485.32056000000017</v>
      </c>
    </row>
    <row r="332" spans="1:23">
      <c r="A332" s="63">
        <f t="shared" si="77"/>
        <v>37218</v>
      </c>
      <c r="B332" s="65" t="str">
        <f>INDEX('Master Data'!$A$2:$B$8,MATCH(WEEKDAY('ARG Gas IM'!A332,3),'Master Data'!$A$2:$A$8,0),2)</f>
        <v>F</v>
      </c>
      <c r="D332" s="73"/>
      <c r="E332" s="73"/>
      <c r="F332" s="73"/>
      <c r="G332" s="73"/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-21308</v>
      </c>
      <c r="N332" s="73">
        <f>SUM(J$6:J332)</f>
        <v>-485320.56000000017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-21.308</v>
      </c>
      <c r="W332" s="71">
        <f t="shared" si="76"/>
        <v>-485.32056000000017</v>
      </c>
    </row>
    <row r="333" spans="1:23">
      <c r="A333" s="63">
        <f t="shared" si="77"/>
        <v>37219</v>
      </c>
      <c r="B333" s="65" t="str">
        <f>INDEX('Master Data'!$A$2:$B$8,MATCH(WEEKDAY('ARG Gas IM'!A333,3),'Master Data'!$A$2:$A$8,0),2)</f>
        <v>Sa</v>
      </c>
      <c r="D333" s="73"/>
      <c r="E333" s="73"/>
      <c r="F333" s="73"/>
      <c r="G333" s="73"/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-21308</v>
      </c>
      <c r="N333" s="73">
        <f>SUM(J$6:J333)</f>
        <v>-485320.56000000017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-21.308</v>
      </c>
      <c r="W333" s="71">
        <f t="shared" si="76"/>
        <v>-485.32056000000017</v>
      </c>
    </row>
    <row r="334" spans="1:23">
      <c r="A334" s="63">
        <f t="shared" si="77"/>
        <v>37220</v>
      </c>
      <c r="B334" s="65" t="str">
        <f>INDEX('Master Data'!$A$2:$B$8,MATCH(WEEKDAY('ARG Gas IM'!A334,3),'Master Data'!$A$2:$A$8,0),2)</f>
        <v>Su</v>
      </c>
      <c r="D334" s="73"/>
      <c r="E334" s="73"/>
      <c r="F334" s="73"/>
      <c r="G334" s="73"/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-21308</v>
      </c>
      <c r="N334" s="73">
        <f>SUM(J$6:J334)</f>
        <v>-485320.56000000017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-21.308</v>
      </c>
      <c r="W334" s="71">
        <f t="shared" si="76"/>
        <v>-485.32056000000017</v>
      </c>
    </row>
    <row r="335" spans="1:23">
      <c r="A335" s="63">
        <f t="shared" si="77"/>
        <v>37221</v>
      </c>
      <c r="B335" s="65" t="str">
        <f>INDEX('Master Data'!$A$2:$B$8,MATCH(WEEKDAY('ARG Gas IM'!A335,3),'Master Data'!$A$2:$A$8,0),2)</f>
        <v>M</v>
      </c>
      <c r="D335" s="73"/>
      <c r="E335" s="73"/>
      <c r="F335" s="73"/>
      <c r="G335" s="73"/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-21308</v>
      </c>
      <c r="N335" s="73">
        <f>SUM(J$6:J335)</f>
        <v>-485320.56000000017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-21.308</v>
      </c>
      <c r="W335" s="71">
        <f t="shared" si="76"/>
        <v>-485.32056000000017</v>
      </c>
    </row>
    <row r="336" spans="1:23">
      <c r="A336" s="63">
        <f t="shared" si="77"/>
        <v>37222</v>
      </c>
      <c r="B336" s="65" t="str">
        <f>INDEX('Master Data'!$A$2:$B$8,MATCH(WEEKDAY('ARG Gas IM'!A336,3),'Master Data'!$A$2:$A$8,0),2)</f>
        <v>T</v>
      </c>
      <c r="D336" s="73"/>
      <c r="E336" s="73"/>
      <c r="F336" s="73"/>
      <c r="G336" s="73"/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-21308</v>
      </c>
      <c r="N336" s="73">
        <f>SUM(J$6:J336)</f>
        <v>-485320.56000000017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-21.308</v>
      </c>
      <c r="W336" s="71">
        <f t="shared" si="76"/>
        <v>-485.32056000000017</v>
      </c>
    </row>
    <row r="337" spans="1:23">
      <c r="A337" s="63">
        <f t="shared" si="77"/>
        <v>37223</v>
      </c>
      <c r="B337" s="65" t="str">
        <f>INDEX('Master Data'!$A$2:$B$8,MATCH(WEEKDAY('ARG Gas IM'!A337,3),'Master Data'!$A$2:$A$8,0),2)</f>
        <v>W</v>
      </c>
      <c r="D337" s="73"/>
      <c r="E337" s="73"/>
      <c r="F337" s="73"/>
      <c r="G337" s="73"/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-21308</v>
      </c>
      <c r="N337" s="73">
        <f>SUM(J$6:J337)</f>
        <v>-485320.56000000017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-21.308</v>
      </c>
      <c r="W337" s="71">
        <f t="shared" si="76"/>
        <v>-485.32056000000017</v>
      </c>
    </row>
    <row r="338" spans="1:23">
      <c r="A338" s="63">
        <f t="shared" si="77"/>
        <v>37224</v>
      </c>
      <c r="B338" s="65" t="str">
        <f>INDEX('Master Data'!$A$2:$B$8,MATCH(WEEKDAY('ARG Gas IM'!A338,3),'Master Data'!$A$2:$A$8,0),2)</f>
        <v>Th</v>
      </c>
      <c r="D338" s="73"/>
      <c r="E338" s="73"/>
      <c r="F338" s="73"/>
      <c r="G338" s="73"/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-21308</v>
      </c>
      <c r="N338" s="73">
        <f>SUM(J$6:J338)</f>
        <v>-485320.56000000017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-21.308</v>
      </c>
      <c r="W338" s="71">
        <f t="shared" si="76"/>
        <v>-485.32056000000017</v>
      </c>
    </row>
    <row r="339" spans="1:23">
      <c r="A339" s="63">
        <f t="shared" si="77"/>
        <v>37225</v>
      </c>
      <c r="B339" s="65" t="str">
        <f>INDEX('Master Data'!$A$2:$B$8,MATCH(WEEKDAY('ARG Gas IM'!A339,3),'Master Data'!$A$2:$A$8,0),2)</f>
        <v>F</v>
      </c>
      <c r="D339" s="73"/>
      <c r="E339" s="73"/>
      <c r="F339" s="73"/>
      <c r="G339" s="73"/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-21308</v>
      </c>
      <c r="N339" s="73">
        <f>SUM(J$6:J339)</f>
        <v>-485320.56000000017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-21.308</v>
      </c>
      <c r="W339" s="71">
        <f t="shared" si="76"/>
        <v>-485.32056000000017</v>
      </c>
    </row>
    <row r="340" spans="1:23">
      <c r="A340" s="63">
        <f t="shared" si="77"/>
        <v>37226</v>
      </c>
      <c r="B340" s="65" t="str">
        <f>INDEX('Master Data'!$A$2:$B$8,MATCH(WEEKDAY('ARG Gas IM'!A340,3),'Master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-21308</v>
      </c>
      <c r="N340" s="73">
        <f>SUM(J$6:J340)</f>
        <v>-485320.56000000017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-21.308</v>
      </c>
      <c r="W340" s="71">
        <f t="shared" si="76"/>
        <v>-485.32056000000017</v>
      </c>
    </row>
    <row r="341" spans="1:23">
      <c r="A341" s="63">
        <f t="shared" si="77"/>
        <v>37227</v>
      </c>
      <c r="B341" s="65" t="str">
        <f>INDEX('Master Data'!$A$2:$B$8,MATCH(WEEKDAY('ARG Gas IM'!A341,3),'Master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-21308</v>
      </c>
      <c r="N341" s="73">
        <f>SUM(J$6:J341)</f>
        <v>-485320.56000000017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-21.308</v>
      </c>
      <c r="W341" s="71">
        <f t="shared" si="76"/>
        <v>-485.32056000000017</v>
      </c>
    </row>
    <row r="342" spans="1:23">
      <c r="A342" s="63">
        <f t="shared" si="77"/>
        <v>37228</v>
      </c>
      <c r="B342" s="65" t="str">
        <f>INDEX('Master Data'!$A$2:$B$8,MATCH(WEEKDAY('ARG Gas IM'!A342,3),'Master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-21308</v>
      </c>
      <c r="N342" s="73">
        <f>SUM(J$6:J342)</f>
        <v>-485320.56000000017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-21.308</v>
      </c>
      <c r="W342" s="71">
        <f t="shared" si="76"/>
        <v>-485.32056000000017</v>
      </c>
    </row>
    <row r="343" spans="1:23">
      <c r="A343" s="63">
        <f t="shared" si="77"/>
        <v>37229</v>
      </c>
      <c r="B343" s="65" t="str">
        <f>INDEX('Master Data'!$A$2:$B$8,MATCH(WEEKDAY('ARG Gas IM'!A343,3),'Master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-21308</v>
      </c>
      <c r="N343" s="73">
        <f>SUM(J$6:J343)</f>
        <v>-485320.56000000017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-21.308</v>
      </c>
      <c r="W343" s="71">
        <f t="shared" si="76"/>
        <v>-485.32056000000017</v>
      </c>
    </row>
    <row r="344" spans="1:23">
      <c r="A344" s="63">
        <f t="shared" si="77"/>
        <v>37230</v>
      </c>
      <c r="B344" s="65" t="str">
        <f>INDEX('Master Data'!$A$2:$B$8,MATCH(WEEKDAY('ARG Gas IM'!A344,3),'Master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-21308</v>
      </c>
      <c r="N344" s="73">
        <f>SUM(J$6:J344)</f>
        <v>-485320.56000000017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-21.308</v>
      </c>
      <c r="W344" s="71">
        <f t="shared" si="76"/>
        <v>-485.32056000000017</v>
      </c>
    </row>
    <row r="345" spans="1:23">
      <c r="A345" s="63">
        <f t="shared" si="77"/>
        <v>37231</v>
      </c>
      <c r="B345" s="65" t="str">
        <f>INDEX('Master Data'!$A$2:$B$8,MATCH(WEEKDAY('ARG Gas IM'!A345,3),'Master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-21308</v>
      </c>
      <c r="N345" s="73">
        <f>SUM(J$6:J345)</f>
        <v>-485320.56000000017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-21.308</v>
      </c>
      <c r="W345" s="71">
        <f t="shared" si="76"/>
        <v>-485.32056000000017</v>
      </c>
    </row>
    <row r="346" spans="1:23">
      <c r="A346" s="63">
        <f t="shared" si="77"/>
        <v>37232</v>
      </c>
      <c r="B346" s="65" t="str">
        <f>INDEX('Master Data'!$A$2:$B$8,MATCH(WEEKDAY('ARG Gas IM'!A346,3),'Master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-21308</v>
      </c>
      <c r="N346" s="73">
        <f>SUM(J$6:J346)</f>
        <v>-485320.56000000017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-21.308</v>
      </c>
      <c r="W346" s="71">
        <f t="shared" si="76"/>
        <v>-485.32056000000017</v>
      </c>
    </row>
    <row r="347" spans="1:23">
      <c r="A347" s="63">
        <f t="shared" si="77"/>
        <v>37233</v>
      </c>
      <c r="B347" s="65" t="str">
        <f>INDEX('Master Data'!$A$2:$B$8,MATCH(WEEKDAY('ARG Gas IM'!A347,3),'Master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-21308</v>
      </c>
      <c r="N347" s="73">
        <f>SUM(J$6:J347)</f>
        <v>-485320.56000000017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-21.308</v>
      </c>
      <c r="W347" s="71">
        <f t="shared" si="76"/>
        <v>-485.32056000000017</v>
      </c>
    </row>
    <row r="348" spans="1:23">
      <c r="A348" s="63">
        <f t="shared" si="77"/>
        <v>37234</v>
      </c>
      <c r="B348" s="65" t="str">
        <f>INDEX('Master Data'!$A$2:$B$8,MATCH(WEEKDAY('ARG Gas IM'!A348,3),'Master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-21308</v>
      </c>
      <c r="N348" s="73">
        <f>SUM(J$6:J348)</f>
        <v>-485320.56000000017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-21.308</v>
      </c>
      <c r="W348" s="71">
        <f t="shared" si="76"/>
        <v>-485.32056000000017</v>
      </c>
    </row>
    <row r="349" spans="1:23">
      <c r="A349" s="63">
        <f t="shared" si="77"/>
        <v>37235</v>
      </c>
      <c r="B349" s="65" t="str">
        <f>INDEX('Master Data'!$A$2:$B$8,MATCH(WEEKDAY('ARG Gas IM'!A349,3),'Master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-21308</v>
      </c>
      <c r="N349" s="73">
        <f>SUM(J$6:J349)</f>
        <v>-485320.56000000017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-21.308</v>
      </c>
      <c r="W349" s="71">
        <f t="shared" si="76"/>
        <v>-485.32056000000017</v>
      </c>
    </row>
    <row r="350" spans="1:23">
      <c r="A350" s="63">
        <f t="shared" si="77"/>
        <v>37236</v>
      </c>
      <c r="B350" s="65" t="str">
        <f>INDEX('Master Data'!$A$2:$B$8,MATCH(WEEKDAY('ARG Gas IM'!A350,3),'Master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-21308</v>
      </c>
      <c r="N350" s="73">
        <f>SUM(J$6:J350)</f>
        <v>-485320.56000000017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-21.308</v>
      </c>
      <c r="W350" s="71">
        <f t="shared" si="76"/>
        <v>-485.32056000000017</v>
      </c>
    </row>
    <row r="351" spans="1:23">
      <c r="A351" s="63">
        <f t="shared" si="77"/>
        <v>37237</v>
      </c>
      <c r="B351" s="65" t="str">
        <f>INDEX('Master Data'!$A$2:$B$8,MATCH(WEEKDAY('ARG Gas IM'!A351,3),'Master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-21308</v>
      </c>
      <c r="N351" s="73">
        <f>SUM(J$6:J351)</f>
        <v>-485320.56000000017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-21.308</v>
      </c>
      <c r="W351" s="71">
        <f t="shared" si="76"/>
        <v>-485.32056000000017</v>
      </c>
    </row>
    <row r="352" spans="1:23">
      <c r="A352" s="63">
        <f t="shared" si="77"/>
        <v>37238</v>
      </c>
      <c r="B352" s="65" t="str">
        <f>INDEX('Master Data'!$A$2:$B$8,MATCH(WEEKDAY('ARG Gas IM'!A352,3),'Master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-21308</v>
      </c>
      <c r="N352" s="73">
        <f>SUM(J$6:J352)</f>
        <v>-485320.56000000017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-21.308</v>
      </c>
      <c r="W352" s="71">
        <f t="shared" si="76"/>
        <v>-485.32056000000017</v>
      </c>
    </row>
    <row r="353" spans="1:23">
      <c r="A353" s="63">
        <f t="shared" si="77"/>
        <v>37239</v>
      </c>
      <c r="B353" s="65" t="str">
        <f>INDEX('Master Data'!$A$2:$B$8,MATCH(WEEKDAY('ARG Gas IM'!A353,3),'Master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-21308</v>
      </c>
      <c r="N353" s="73">
        <f>SUM(J$6:J353)</f>
        <v>-485320.56000000017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-21.308</v>
      </c>
      <c r="W353" s="71">
        <f t="shared" si="76"/>
        <v>-485.32056000000017</v>
      </c>
    </row>
    <row r="354" spans="1:23">
      <c r="A354" s="63">
        <f t="shared" si="77"/>
        <v>37240</v>
      </c>
      <c r="B354" s="65" t="str">
        <f>INDEX('Master Data'!$A$2:$B$8,MATCH(WEEKDAY('ARG Gas IM'!A354,3),'Master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-21308</v>
      </c>
      <c r="N354" s="73">
        <f>SUM(J$6:J354)</f>
        <v>-485320.56000000017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-21.308</v>
      </c>
      <c r="W354" s="71">
        <f t="shared" si="76"/>
        <v>-485.32056000000017</v>
      </c>
    </row>
    <row r="355" spans="1:23">
      <c r="A355" s="63">
        <f t="shared" si="77"/>
        <v>37241</v>
      </c>
      <c r="B355" s="65" t="str">
        <f>INDEX('Master Data'!$A$2:$B$8,MATCH(WEEKDAY('ARG Gas IM'!A355,3),'Master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-21308</v>
      </c>
      <c r="N355" s="73">
        <f>SUM(J$6:J355)</f>
        <v>-485320.56000000017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-21.308</v>
      </c>
      <c r="W355" s="71">
        <f t="shared" si="76"/>
        <v>-485.32056000000017</v>
      </c>
    </row>
    <row r="356" spans="1:23">
      <c r="A356" s="63">
        <f t="shared" si="77"/>
        <v>37242</v>
      </c>
      <c r="B356" s="65" t="str">
        <f>INDEX('Master Data'!$A$2:$B$8,MATCH(WEEKDAY('ARG Gas IM'!A356,3),'Master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-21308</v>
      </c>
      <c r="N356" s="73">
        <f>SUM(J$6:J356)</f>
        <v>-485320.56000000017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-21.308</v>
      </c>
      <c r="W356" s="71">
        <f t="shared" si="76"/>
        <v>-485.32056000000017</v>
      </c>
    </row>
    <row r="357" spans="1:23">
      <c r="A357" s="63">
        <f t="shared" si="77"/>
        <v>37243</v>
      </c>
      <c r="B357" s="65" t="str">
        <f>INDEX('Master Data'!$A$2:$B$8,MATCH(WEEKDAY('ARG Gas IM'!A357,3),'Master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-21308</v>
      </c>
      <c r="N357" s="73">
        <f>SUM(J$6:J357)</f>
        <v>-485320.56000000017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-21.308</v>
      </c>
      <c r="W357" s="71">
        <f t="shared" si="76"/>
        <v>-485.32056000000017</v>
      </c>
    </row>
    <row r="358" spans="1:23">
      <c r="A358" s="63">
        <f t="shared" si="77"/>
        <v>37244</v>
      </c>
      <c r="B358" s="65" t="str">
        <f>INDEX('Master Data'!$A$2:$B$8,MATCH(WEEKDAY('ARG Gas IM'!A358,3),'Master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-21308</v>
      </c>
      <c r="N358" s="73">
        <f>SUM(J$6:J358)</f>
        <v>-485320.56000000017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-21.308</v>
      </c>
      <c r="W358" s="71">
        <f t="shared" si="76"/>
        <v>-485.32056000000017</v>
      </c>
    </row>
    <row r="359" spans="1:23">
      <c r="A359" s="63">
        <f t="shared" si="77"/>
        <v>37245</v>
      </c>
      <c r="B359" s="65" t="str">
        <f>INDEX('Master Data'!$A$2:$B$8,MATCH(WEEKDAY('ARG Gas IM'!A359,3),'Master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-21308</v>
      </c>
      <c r="N359" s="73">
        <f>SUM(J$6:J359)</f>
        <v>-485320.56000000017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-21.308</v>
      </c>
      <c r="W359" s="71">
        <f t="shared" si="76"/>
        <v>-485.32056000000017</v>
      </c>
    </row>
    <row r="360" spans="1:23">
      <c r="A360" s="63">
        <f t="shared" si="77"/>
        <v>37246</v>
      </c>
      <c r="B360" s="65" t="str">
        <f>INDEX('Master Data'!$A$2:$B$8,MATCH(WEEKDAY('ARG Gas IM'!A360,3),'Master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-21308</v>
      </c>
      <c r="N360" s="73">
        <f>SUM(J$6:J360)</f>
        <v>-485320.56000000017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-21.308</v>
      </c>
      <c r="W360" s="71">
        <f t="shared" si="76"/>
        <v>-485.32056000000017</v>
      </c>
    </row>
    <row r="361" spans="1:23">
      <c r="A361" s="63">
        <f t="shared" si="77"/>
        <v>37247</v>
      </c>
      <c r="B361" s="65" t="str">
        <f>INDEX('Master Data'!$A$2:$B$8,MATCH(WEEKDAY('ARG Gas IM'!A361,3),'Master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-21308</v>
      </c>
      <c r="N361" s="73">
        <f>SUM(J$6:J361)</f>
        <v>-485320.56000000017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-21.308</v>
      </c>
      <c r="W361" s="71">
        <f t="shared" si="76"/>
        <v>-485.32056000000017</v>
      </c>
    </row>
    <row r="362" spans="1:23">
      <c r="A362" s="63">
        <f t="shared" si="77"/>
        <v>37248</v>
      </c>
      <c r="B362" s="65" t="str">
        <f>INDEX('Master Data'!$A$2:$B$8,MATCH(WEEKDAY('ARG Gas IM'!A362,3),'Master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-21308</v>
      </c>
      <c r="N362" s="73">
        <f>SUM(J$6:J362)</f>
        <v>-485320.56000000017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-21.308</v>
      </c>
      <c r="W362" s="71">
        <f t="shared" si="76"/>
        <v>-485.32056000000017</v>
      </c>
    </row>
    <row r="363" spans="1:23">
      <c r="A363" s="63">
        <f t="shared" si="77"/>
        <v>37249</v>
      </c>
      <c r="B363" s="65" t="str">
        <f>INDEX('Master Data'!$A$2:$B$8,MATCH(WEEKDAY('ARG Gas IM'!A363,3),'Master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-21308</v>
      </c>
      <c r="N363" s="73">
        <f>SUM(J$6:J363)</f>
        <v>-485320.56000000017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-21.308</v>
      </c>
      <c r="W363" s="71">
        <f t="shared" si="76"/>
        <v>-485.32056000000017</v>
      </c>
    </row>
    <row r="364" spans="1:23">
      <c r="A364" s="63">
        <f t="shared" si="77"/>
        <v>37250</v>
      </c>
      <c r="B364" s="65" t="str">
        <f>INDEX('Master Data'!$A$2:$B$8,MATCH(WEEKDAY('ARG Gas IM'!A364,3),'Master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-21308</v>
      </c>
      <c r="N364" s="73">
        <f>SUM(J$6:J364)</f>
        <v>-485320.56000000017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-21.308</v>
      </c>
      <c r="W364" s="71">
        <f t="shared" si="76"/>
        <v>-485.32056000000017</v>
      </c>
    </row>
    <row r="365" spans="1:23">
      <c r="A365" s="63">
        <f t="shared" si="77"/>
        <v>37251</v>
      </c>
      <c r="B365" s="65" t="str">
        <f>INDEX('Master Data'!$A$2:$B$8,MATCH(WEEKDAY('ARG Gas IM'!A365,3),'Master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-21308</v>
      </c>
      <c r="N365" s="73">
        <f>SUM(J$6:J365)</f>
        <v>-485320.56000000017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-21.308</v>
      </c>
      <c r="W365" s="71">
        <f t="shared" si="76"/>
        <v>-485.32056000000017</v>
      </c>
    </row>
    <row r="366" spans="1:23">
      <c r="A366" s="63">
        <f t="shared" si="77"/>
        <v>37252</v>
      </c>
      <c r="B366" s="65" t="str">
        <f>INDEX('Master Data'!$A$2:$B$8,MATCH(WEEKDAY('ARG Gas IM'!A366,3),'Master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-21308</v>
      </c>
      <c r="N366" s="73">
        <f>SUM(J$6:J366)</f>
        <v>-485320.56000000017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-21.308</v>
      </c>
      <c r="W366" s="71">
        <f t="shared" si="76"/>
        <v>-485.32056000000017</v>
      </c>
    </row>
    <row r="367" spans="1:23">
      <c r="A367" s="63">
        <f t="shared" si="77"/>
        <v>37253</v>
      </c>
      <c r="B367" s="65" t="str">
        <f>INDEX('Master Data'!$A$2:$B$8,MATCH(WEEKDAY('ARG Gas IM'!A367,3),'Master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-21308</v>
      </c>
      <c r="N367" s="73">
        <f>SUM(J$6:J367)</f>
        <v>-485320.56000000017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-21.308</v>
      </c>
      <c r="W367" s="71">
        <f t="shared" si="76"/>
        <v>-485.32056000000017</v>
      </c>
    </row>
    <row r="368" spans="1:23">
      <c r="A368" s="63">
        <f t="shared" si="77"/>
        <v>37254</v>
      </c>
      <c r="B368" s="65" t="str">
        <f>INDEX('Master Data'!$A$2:$B$8,MATCH(WEEKDAY('ARG Gas IM'!A368,3),'Master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-21308</v>
      </c>
      <c r="N368" s="73">
        <f>SUM(J$6:J368)</f>
        <v>-485320.56000000017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-21.308</v>
      </c>
      <c r="W368" s="71">
        <f t="shared" si="76"/>
        <v>-485.32056000000017</v>
      </c>
    </row>
    <row r="369" spans="1:23">
      <c r="A369" s="63">
        <f t="shared" si="77"/>
        <v>37255</v>
      </c>
      <c r="B369" s="65" t="str">
        <f>INDEX('Master Data'!$A$2:$B$8,MATCH(WEEKDAY('ARG Gas IM'!A369,3),'Master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-21308</v>
      </c>
      <c r="N369" s="73">
        <f>SUM(J$6:J369)</f>
        <v>-485320.56000000017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-21.308</v>
      </c>
      <c r="W369" s="71">
        <f t="shared" si="76"/>
        <v>-485.32056000000017</v>
      </c>
    </row>
    <row r="370" spans="1:23">
      <c r="A370" s="63">
        <f t="shared" si="77"/>
        <v>37256</v>
      </c>
      <c r="B370" s="65" t="str">
        <f>INDEX('Master Data'!$A$2:$B$8,MATCH(WEEKDAY('ARG Gas IM'!A370,3),'Master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-21308</v>
      </c>
      <c r="N370" s="73">
        <f>SUM(J$6:J370)</f>
        <v>-485320.56000000017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-21.308</v>
      </c>
      <c r="W370" s="71">
        <f t="shared" si="76"/>
        <v>-485.32056000000017</v>
      </c>
    </row>
    <row r="371" spans="1:23">
      <c r="A371" s="63">
        <f t="shared" si="77"/>
        <v>37257</v>
      </c>
      <c r="B371" s="65" t="str">
        <f>INDEX('Master Data'!$A$2:$B$8,MATCH(WEEKDAY('ARG Gas IM'!A371,3),'Master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-21308</v>
      </c>
      <c r="N371" s="73">
        <f>SUM(J$6:J371)</f>
        <v>-485320.56000000017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-21.308</v>
      </c>
      <c r="W371" s="71">
        <f t="shared" si="76"/>
        <v>-485.32056000000017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W388"/>
  <sheetViews>
    <sheetView workbookViewId="0">
      <pane xSplit="2" ySplit="5" topLeftCell="C125" activePane="bottomRight" state="frozen"/>
      <selection pane="topRight" activeCell="C1" sqref="C1"/>
      <selection pane="bottomLeft" activeCell="A6" sqref="A6"/>
      <selection pane="bottomRight" activeCell="B296" sqref="B296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7"/>
      <c r="K2" s="75">
        <f>WORKDAY(K3,-4)</f>
        <v>37176</v>
      </c>
    </row>
    <row r="3" spans="1:23">
      <c r="G3" s="147"/>
      <c r="I3" s="110"/>
      <c r="K3" s="75">
        <f>Summary!B8</f>
        <v>37182</v>
      </c>
      <c r="L3" s="83">
        <f>SUM(L6:L371)</f>
        <v>8839</v>
      </c>
      <c r="P3" s="73">
        <v>1000000</v>
      </c>
      <c r="Q3" s="73"/>
      <c r="R3" s="73">
        <v>1000</v>
      </c>
      <c r="S3" s="62"/>
      <c r="T3" s="82">
        <f>SUM(T6:T371)</f>
        <v>8.8389999999999986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INDEX('Master Data'!$A$2:$B$8,MATCH(WEEKDAY('EZE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Data'!$A$2:$B$8,MATCH(WEEKDAY('EZE Power Trading'!A7,3),'Master Data'!$A$2:$A$8,0),2)</f>
        <v>T</v>
      </c>
      <c r="D7" s="73">
        <v>-86178</v>
      </c>
      <c r="E7" s="73">
        <v>86178</v>
      </c>
      <c r="F7" s="73">
        <v>0</v>
      </c>
      <c r="G7" s="73">
        <v>-1547.2379503816774</v>
      </c>
      <c r="I7" s="73">
        <f t="shared" ref="I7:I36" si="12">IF(MONTH($A7)=MONTH($A6),IF(G7=0,I6,G7),0)</f>
        <v>-1547.2379503816774</v>
      </c>
      <c r="J7" s="150">
        <f t="shared" ref="J7:J70" si="13">IF(MONTH($A7)=MONTH($A6),SUM(I7-I6),I7)</f>
        <v>-1547.2379503816774</v>
      </c>
      <c r="K7" s="73">
        <f t="shared" si="1"/>
        <v>0</v>
      </c>
      <c r="L7" s="73">
        <f t="shared" si="2"/>
        <v>0</v>
      </c>
      <c r="M7" s="73">
        <f>SUM(J$6:J7)</f>
        <v>-1547.2379503816774</v>
      </c>
      <c r="N7" s="73">
        <f>SUM(J$6:J7)</f>
        <v>-1547.2379503816774</v>
      </c>
      <c r="P7" s="73">
        <f t="shared" si="3"/>
        <v>-8.6178000000000005E-2</v>
      </c>
      <c r="Q7" s="73">
        <f t="shared" si="4"/>
        <v>8.6178000000000005E-2</v>
      </c>
      <c r="R7" s="73">
        <f t="shared" si="5"/>
        <v>0</v>
      </c>
      <c r="S7" s="71">
        <f t="shared" si="6"/>
        <v>-1.5472379503816773</v>
      </c>
      <c r="T7" s="71">
        <f t="shared" si="7"/>
        <v>0</v>
      </c>
      <c r="U7" s="71">
        <f t="shared" si="8"/>
        <v>-1.5472379503816773</v>
      </c>
      <c r="V7" s="71">
        <f t="shared" si="9"/>
        <v>-1.5472379503816773</v>
      </c>
      <c r="W7" s="71">
        <f t="shared" si="10"/>
        <v>-1.5472379503816773</v>
      </c>
    </row>
    <row r="8" spans="1:23" hidden="1">
      <c r="A8" s="63">
        <f t="shared" si="11"/>
        <v>36894</v>
      </c>
      <c r="B8" s="65" t="str">
        <f>INDEX('Master Data'!$A$2:$B$8,MATCH(WEEKDAY('EZE Power Trading'!A8,3),'Master Data'!$A$2:$A$8,0),2)</f>
        <v>W</v>
      </c>
      <c r="D8" s="73">
        <v>-84042</v>
      </c>
      <c r="E8" s="73">
        <v>84042</v>
      </c>
      <c r="F8" s="73">
        <v>0</v>
      </c>
      <c r="G8" s="73">
        <v>3136.1720496183225</v>
      </c>
      <c r="I8" s="73">
        <f t="shared" si="12"/>
        <v>3136.1720496183225</v>
      </c>
      <c r="J8" s="150">
        <f t="shared" si="13"/>
        <v>4683.41</v>
      </c>
      <c r="K8" s="73">
        <f t="shared" si="1"/>
        <v>0</v>
      </c>
      <c r="L8" s="73">
        <f t="shared" si="2"/>
        <v>0</v>
      </c>
      <c r="M8" s="73">
        <f>SUM(J$6:J8)</f>
        <v>3136.1720496183225</v>
      </c>
      <c r="N8" s="73">
        <f>SUM(J$6:J8)</f>
        <v>3136.1720496183225</v>
      </c>
      <c r="P8" s="73">
        <f t="shared" si="3"/>
        <v>-8.4042000000000006E-2</v>
      </c>
      <c r="Q8" s="73">
        <f t="shared" si="4"/>
        <v>8.4042000000000006E-2</v>
      </c>
      <c r="R8" s="73">
        <f t="shared" si="5"/>
        <v>0</v>
      </c>
      <c r="S8" s="71">
        <f t="shared" si="6"/>
        <v>4.6834100000000003</v>
      </c>
      <c r="T8" s="71">
        <f t="shared" si="7"/>
        <v>0</v>
      </c>
      <c r="U8" s="71">
        <f t="shared" si="8"/>
        <v>3.1361720496183225</v>
      </c>
      <c r="V8" s="71">
        <f t="shared" si="9"/>
        <v>3.1361720496183225</v>
      </c>
      <c r="W8" s="71">
        <f t="shared" si="10"/>
        <v>3.1361720496183225</v>
      </c>
    </row>
    <row r="9" spans="1:23" hidden="1">
      <c r="A9" s="63">
        <f t="shared" si="11"/>
        <v>36895</v>
      </c>
      <c r="B9" s="65" t="str">
        <f>INDEX('Master Data'!$A$2:$B$8,MATCH(WEEKDAY('EZE Power Trading'!A9,3),'Master Data'!$A$2:$A$8,0),2)</f>
        <v>Th</v>
      </c>
      <c r="D9" s="73">
        <v>-81902</v>
      </c>
      <c r="E9" s="73">
        <v>81902</v>
      </c>
      <c r="F9" s="73">
        <v>0</v>
      </c>
      <c r="G9" s="73">
        <v>4472.16</v>
      </c>
      <c r="I9" s="73">
        <f t="shared" si="12"/>
        <v>4472.16</v>
      </c>
      <c r="J9" s="150">
        <f t="shared" si="13"/>
        <v>1335.9879503816774</v>
      </c>
      <c r="K9" s="73">
        <f t="shared" si="1"/>
        <v>0</v>
      </c>
      <c r="L9" s="73">
        <f t="shared" si="2"/>
        <v>0</v>
      </c>
      <c r="M9" s="73">
        <f>SUM(J$6:J9)</f>
        <v>4472.16</v>
      </c>
      <c r="N9" s="73">
        <f>SUM(J$6:J9)</f>
        <v>4472.16</v>
      </c>
      <c r="P9" s="73">
        <f t="shared" si="3"/>
        <v>-8.1902000000000003E-2</v>
      </c>
      <c r="Q9" s="73">
        <f t="shared" si="4"/>
        <v>8.1902000000000003E-2</v>
      </c>
      <c r="R9" s="73">
        <f t="shared" si="5"/>
        <v>0</v>
      </c>
      <c r="S9" s="71">
        <f t="shared" si="6"/>
        <v>1.3359879503816774</v>
      </c>
      <c r="T9" s="71">
        <f t="shared" si="7"/>
        <v>0</v>
      </c>
      <c r="U9" s="71">
        <f t="shared" si="8"/>
        <v>4.4721599999999997</v>
      </c>
      <c r="V9" s="71">
        <f t="shared" si="9"/>
        <v>4.4721599999999997</v>
      </c>
      <c r="W9" s="71">
        <f t="shared" si="10"/>
        <v>4.4721599999999997</v>
      </c>
    </row>
    <row r="10" spans="1:23" hidden="1">
      <c r="A10" s="63">
        <f t="shared" si="11"/>
        <v>36896</v>
      </c>
      <c r="B10" s="65" t="str">
        <f>INDEX('Master Data'!$A$2:$B$8,MATCH(WEEKDAY('EZE Power Trading'!A10,3),'Master Data'!$A$2:$A$8,0),2)</f>
        <v>F</v>
      </c>
      <c r="D10" s="73">
        <v>-79750</v>
      </c>
      <c r="E10" s="73">
        <v>79750</v>
      </c>
      <c r="F10" s="73">
        <v>0</v>
      </c>
      <c r="G10" s="73">
        <v>1326.3720496183232</v>
      </c>
      <c r="I10" s="73">
        <f t="shared" si="12"/>
        <v>1326.3720496183232</v>
      </c>
      <c r="J10" s="73">
        <f t="shared" si="13"/>
        <v>-3145.7879503816766</v>
      </c>
      <c r="K10" s="73">
        <f t="shared" si="1"/>
        <v>0</v>
      </c>
      <c r="L10" s="73">
        <f t="shared" si="2"/>
        <v>0</v>
      </c>
      <c r="M10" s="73">
        <f>SUM(J$6:J10)</f>
        <v>1326.3720496183232</v>
      </c>
      <c r="N10" s="73">
        <f>SUM(J$6:J10)</f>
        <v>1326.3720496183232</v>
      </c>
      <c r="P10" s="73">
        <f t="shared" si="3"/>
        <v>-7.9750000000000001E-2</v>
      </c>
      <c r="Q10" s="73">
        <f t="shared" si="4"/>
        <v>7.9750000000000001E-2</v>
      </c>
      <c r="R10" s="73">
        <f t="shared" si="5"/>
        <v>0</v>
      </c>
      <c r="S10" s="71">
        <f t="shared" si="6"/>
        <v>-3.1457879503816768</v>
      </c>
      <c r="T10" s="71">
        <f t="shared" si="7"/>
        <v>0</v>
      </c>
      <c r="U10" s="71">
        <f t="shared" si="8"/>
        <v>1.3263720496183231</v>
      </c>
      <c r="V10" s="71">
        <f t="shared" si="9"/>
        <v>1.3263720496183231</v>
      </c>
      <c r="W10" s="71">
        <f t="shared" si="10"/>
        <v>1.3263720496183231</v>
      </c>
    </row>
    <row r="11" spans="1:23" hidden="1">
      <c r="A11" s="63">
        <f t="shared" si="11"/>
        <v>36897</v>
      </c>
      <c r="B11" s="65" t="str">
        <f>INDEX('Master Data'!$A$2:$B$8,MATCH(WEEKDAY('EZE Power Trading'!A11,3),'Master Data'!$A$2:$A$8,0),2)</f>
        <v>Sa</v>
      </c>
      <c r="D11" s="73">
        <v>0</v>
      </c>
      <c r="E11" s="73">
        <v>0</v>
      </c>
      <c r="F11" s="106">
        <v>0</v>
      </c>
      <c r="G11" s="73">
        <v>0</v>
      </c>
      <c r="I11" s="73">
        <f t="shared" si="12"/>
        <v>1326.3720496183232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1326.3720496183232</v>
      </c>
      <c r="N11" s="73">
        <f>SUM(J$6:J11)</f>
        <v>1326.3720496183232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1.3263720496183231</v>
      </c>
      <c r="V11" s="71">
        <f t="shared" si="9"/>
        <v>1.3263720496183231</v>
      </c>
      <c r="W11" s="71">
        <f t="shared" si="10"/>
        <v>1.3263720496183231</v>
      </c>
    </row>
    <row r="12" spans="1:23" hidden="1">
      <c r="A12" s="63">
        <f t="shared" si="11"/>
        <v>36898</v>
      </c>
      <c r="B12" s="65" t="str">
        <f>INDEX('Master Data'!$A$2:$B$8,MATCH(WEEKDAY('EZE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1326.3720496183232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1326.3720496183232</v>
      </c>
      <c r="N12" s="73">
        <f>SUM(J$6:J12)</f>
        <v>1326.3720496183232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1.3263720496183231</v>
      </c>
      <c r="V12" s="71">
        <f t="shared" si="9"/>
        <v>1.3263720496183231</v>
      </c>
      <c r="W12" s="71">
        <f t="shared" si="10"/>
        <v>1.3263720496183231</v>
      </c>
    </row>
    <row r="13" spans="1:23" hidden="1">
      <c r="A13" s="63">
        <f t="shared" si="11"/>
        <v>36899</v>
      </c>
      <c r="B13" s="65" t="str">
        <f>INDEX('Master Data'!$A$2:$B$8,MATCH(WEEKDAY('EZE Power Trading'!A13,3),'Master Data'!$A$2:$A$8,0),2)</f>
        <v>M</v>
      </c>
      <c r="D13" s="73">
        <v>-73535</v>
      </c>
      <c r="E13" s="73">
        <v>73535</v>
      </c>
      <c r="F13" s="73">
        <v>0</v>
      </c>
      <c r="G13" s="73">
        <v>2802.9820496183238</v>
      </c>
      <c r="I13" s="73">
        <f t="shared" si="12"/>
        <v>2802.9820496183238</v>
      </c>
      <c r="J13" s="73">
        <f t="shared" si="13"/>
        <v>1476.6100000000006</v>
      </c>
      <c r="K13" s="73">
        <f t="shared" si="1"/>
        <v>0</v>
      </c>
      <c r="L13" s="73">
        <f t="shared" si="2"/>
        <v>0</v>
      </c>
      <c r="M13" s="73">
        <f>SUM(J$6:J13)</f>
        <v>2802.9820496183238</v>
      </c>
      <c r="N13" s="73">
        <f>SUM(J$6:J13)</f>
        <v>2802.9820496183238</v>
      </c>
      <c r="P13" s="73">
        <f t="shared" si="3"/>
        <v>-7.3535000000000003E-2</v>
      </c>
      <c r="Q13" s="73">
        <f t="shared" si="4"/>
        <v>7.3535000000000003E-2</v>
      </c>
      <c r="R13" s="73">
        <f t="shared" si="5"/>
        <v>0</v>
      </c>
      <c r="S13" s="71">
        <f t="shared" si="6"/>
        <v>1.4766100000000006</v>
      </c>
      <c r="T13" s="71">
        <f t="shared" si="7"/>
        <v>0</v>
      </c>
      <c r="U13" s="71">
        <f t="shared" si="8"/>
        <v>2.8029820496183238</v>
      </c>
      <c r="V13" s="71">
        <f t="shared" si="9"/>
        <v>2.8029820496183238</v>
      </c>
      <c r="W13" s="71">
        <f t="shared" si="10"/>
        <v>2.8029820496183238</v>
      </c>
    </row>
    <row r="14" spans="1:23" hidden="1">
      <c r="A14" s="63">
        <f t="shared" si="11"/>
        <v>36900</v>
      </c>
      <c r="B14" s="65" t="str">
        <f>INDEX('Master Data'!$A$2:$B$8,MATCH(WEEKDAY('EZE Power Trading'!A14,3),'Master Data'!$A$2:$A$8,0),2)</f>
        <v>T</v>
      </c>
      <c r="D14" s="73">
        <v>-71385</v>
      </c>
      <c r="E14" s="73">
        <v>71385</v>
      </c>
      <c r="F14" s="73">
        <v>0</v>
      </c>
      <c r="G14" s="73">
        <v>10198.582049618322</v>
      </c>
      <c r="I14" s="73">
        <f t="shared" si="12"/>
        <v>10198.582049618322</v>
      </c>
      <c r="J14" s="73">
        <f t="shared" si="13"/>
        <v>7395.5999999999985</v>
      </c>
      <c r="K14" s="73">
        <f t="shared" si="1"/>
        <v>0</v>
      </c>
      <c r="L14" s="73">
        <f t="shared" si="2"/>
        <v>0</v>
      </c>
      <c r="M14" s="73">
        <f>SUM(J$6:J14)</f>
        <v>10198.582049618322</v>
      </c>
      <c r="N14" s="73">
        <f>SUM(J$6:J14)</f>
        <v>10198.582049618322</v>
      </c>
      <c r="P14" s="73">
        <f t="shared" si="3"/>
        <v>-7.1385000000000004E-2</v>
      </c>
      <c r="Q14" s="73">
        <f t="shared" si="4"/>
        <v>7.1385000000000004E-2</v>
      </c>
      <c r="R14" s="73">
        <f t="shared" si="5"/>
        <v>0</v>
      </c>
      <c r="S14" s="71">
        <f t="shared" si="6"/>
        <v>7.3955999999999982</v>
      </c>
      <c r="T14" s="71">
        <f t="shared" si="7"/>
        <v>0</v>
      </c>
      <c r="U14" s="71">
        <f t="shared" si="8"/>
        <v>10.198582049618322</v>
      </c>
      <c r="V14" s="71">
        <f t="shared" si="9"/>
        <v>10.198582049618322</v>
      </c>
      <c r="W14" s="71">
        <f t="shared" si="10"/>
        <v>10.198582049618322</v>
      </c>
    </row>
    <row r="15" spans="1:23" hidden="1">
      <c r="A15" s="63">
        <f t="shared" si="11"/>
        <v>36901</v>
      </c>
      <c r="B15" s="65" t="str">
        <f>INDEX('Master Data'!$A$2:$B$8,MATCH(WEEKDAY('EZE Power Trading'!A15,3),'Master Data'!$A$2:$A$8,0),2)</f>
        <v>W</v>
      </c>
      <c r="D15" s="73">
        <v>-69222</v>
      </c>
      <c r="E15" s="73">
        <v>69222</v>
      </c>
      <c r="F15" s="73">
        <v>0</v>
      </c>
      <c r="G15" s="73">
        <v>13514.242049618326</v>
      </c>
      <c r="I15" s="73">
        <f t="shared" si="12"/>
        <v>13514.242049618326</v>
      </c>
      <c r="J15" s="73">
        <f t="shared" si="13"/>
        <v>3315.6600000000035</v>
      </c>
      <c r="K15" s="73">
        <f t="shared" si="1"/>
        <v>0</v>
      </c>
      <c r="L15" s="73">
        <f t="shared" si="2"/>
        <v>0</v>
      </c>
      <c r="M15" s="73">
        <f>SUM(J$6:J15)</f>
        <v>13514.242049618326</v>
      </c>
      <c r="N15" s="73">
        <f>SUM(J$6:J15)</f>
        <v>13514.242049618326</v>
      </c>
      <c r="P15" s="73">
        <f t="shared" si="3"/>
        <v>-6.9222000000000006E-2</v>
      </c>
      <c r="Q15" s="73">
        <f t="shared" si="4"/>
        <v>6.9222000000000006E-2</v>
      </c>
      <c r="R15" s="73">
        <f t="shared" si="5"/>
        <v>0</v>
      </c>
      <c r="S15" s="71">
        <f t="shared" si="6"/>
        <v>3.3156600000000034</v>
      </c>
      <c r="T15" s="71">
        <f t="shared" si="7"/>
        <v>0</v>
      </c>
      <c r="U15" s="71">
        <f t="shared" si="8"/>
        <v>13.514242049618327</v>
      </c>
      <c r="V15" s="71">
        <f t="shared" si="9"/>
        <v>13.514242049618327</v>
      </c>
      <c r="W15" s="71">
        <f t="shared" si="10"/>
        <v>13.514242049618327</v>
      </c>
    </row>
    <row r="16" spans="1:23" hidden="1">
      <c r="A16" s="63">
        <f t="shared" si="11"/>
        <v>36902</v>
      </c>
      <c r="B16" s="65" t="str">
        <f>INDEX('Master Data'!$A$2:$B$8,MATCH(WEEKDAY('EZE Power Trading'!A16,3),'Master Data'!$A$2:$A$8,0),2)</f>
        <v>Th</v>
      </c>
      <c r="D16" s="73">
        <v>-67060</v>
      </c>
      <c r="E16" s="73">
        <v>67060</v>
      </c>
      <c r="F16" s="73">
        <v>0</v>
      </c>
      <c r="G16" s="73">
        <v>26748.282049618327</v>
      </c>
      <c r="I16" s="73">
        <f t="shared" si="12"/>
        <v>26748.282049618327</v>
      </c>
      <c r="J16" s="73">
        <f t="shared" si="13"/>
        <v>13234.04</v>
      </c>
      <c r="K16" s="73">
        <f t="shared" si="1"/>
        <v>0</v>
      </c>
      <c r="L16" s="73">
        <f t="shared" si="2"/>
        <v>0</v>
      </c>
      <c r="M16" s="73">
        <f>SUM(J$6:J16)</f>
        <v>26748.282049618327</v>
      </c>
      <c r="N16" s="73">
        <f>SUM(J$6:J16)</f>
        <v>26748.282049618327</v>
      </c>
      <c r="P16" s="73">
        <f t="shared" si="3"/>
        <v>-6.7059999999999995E-2</v>
      </c>
      <c r="Q16" s="73">
        <f t="shared" si="4"/>
        <v>6.7059999999999995E-2</v>
      </c>
      <c r="R16" s="73">
        <f t="shared" si="5"/>
        <v>0</v>
      </c>
      <c r="S16" s="71">
        <f t="shared" si="6"/>
        <v>13.23404</v>
      </c>
      <c r="T16" s="71">
        <f t="shared" si="7"/>
        <v>0</v>
      </c>
      <c r="U16" s="71">
        <f t="shared" si="8"/>
        <v>26.748282049618325</v>
      </c>
      <c r="V16" s="71">
        <f t="shared" si="9"/>
        <v>26.748282049618325</v>
      </c>
      <c r="W16" s="71">
        <f t="shared" si="10"/>
        <v>26.748282049618325</v>
      </c>
    </row>
    <row r="17" spans="1:23" hidden="1">
      <c r="A17" s="63">
        <f t="shared" si="11"/>
        <v>36903</v>
      </c>
      <c r="B17" s="65" t="str">
        <f>INDEX('Master Data'!$A$2:$B$8,MATCH(WEEKDAY('EZE Power Trading'!A17,3),'Master Data'!$A$2:$A$8,0),2)</f>
        <v>F</v>
      </c>
      <c r="D17" s="73">
        <v>-64902</v>
      </c>
      <c r="E17" s="73">
        <v>64902</v>
      </c>
      <c r="F17" s="73">
        <v>0</v>
      </c>
      <c r="G17" s="73">
        <v>37838.812049618326</v>
      </c>
      <c r="I17" s="73">
        <f t="shared" si="12"/>
        <v>37838.812049618326</v>
      </c>
      <c r="J17" s="73">
        <f t="shared" si="13"/>
        <v>11090.529999999999</v>
      </c>
      <c r="K17" s="73">
        <f t="shared" si="1"/>
        <v>0</v>
      </c>
      <c r="L17" s="73">
        <f t="shared" si="2"/>
        <v>0</v>
      </c>
      <c r="M17" s="73">
        <f>SUM(J$6:J17)</f>
        <v>37838.812049618326</v>
      </c>
      <c r="N17" s="73">
        <f>SUM(J$6:J17)</f>
        <v>37838.812049618326</v>
      </c>
      <c r="P17" s="73">
        <f t="shared" si="3"/>
        <v>-6.4902000000000001E-2</v>
      </c>
      <c r="Q17" s="73">
        <f t="shared" si="4"/>
        <v>6.4902000000000001E-2</v>
      </c>
      <c r="R17" s="73">
        <f t="shared" si="5"/>
        <v>0</v>
      </c>
      <c r="S17" s="71">
        <f t="shared" si="6"/>
        <v>11.090529999999999</v>
      </c>
      <c r="T17" s="71">
        <f t="shared" si="7"/>
        <v>0</v>
      </c>
      <c r="U17" s="71">
        <f t="shared" si="8"/>
        <v>37.838812049618326</v>
      </c>
      <c r="V17" s="71">
        <f t="shared" si="9"/>
        <v>37.838812049618326</v>
      </c>
      <c r="W17" s="71">
        <f t="shared" si="10"/>
        <v>37.838812049618326</v>
      </c>
    </row>
    <row r="18" spans="1:23" hidden="1">
      <c r="A18" s="63">
        <f t="shared" si="11"/>
        <v>36904</v>
      </c>
      <c r="B18" s="65" t="str">
        <f>INDEX('Master Data'!$A$2:$B$8,MATCH(WEEKDAY('EZE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37838.812049618326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37838.812049618326</v>
      </c>
      <c r="N18" s="73">
        <f>SUM(J$6:J18)</f>
        <v>37838.812049618326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37.838812049618326</v>
      </c>
      <c r="V18" s="71">
        <f t="shared" si="9"/>
        <v>37.838812049618326</v>
      </c>
      <c r="W18" s="71">
        <f t="shared" si="10"/>
        <v>37.838812049618326</v>
      </c>
    </row>
    <row r="19" spans="1:23" hidden="1">
      <c r="A19" s="63">
        <f t="shared" si="11"/>
        <v>36905</v>
      </c>
      <c r="B19" s="65" t="str">
        <f>INDEX('Master Data'!$A$2:$B$8,MATCH(WEEKDAY('EZE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37838.812049618326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37838.812049618326</v>
      </c>
      <c r="N19" s="73">
        <f>SUM(J$6:J19)</f>
        <v>37838.812049618326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37.838812049618326</v>
      </c>
      <c r="V19" s="71">
        <f t="shared" si="9"/>
        <v>37.838812049618326</v>
      </c>
      <c r="W19" s="71">
        <f t="shared" si="10"/>
        <v>37.838812049618326</v>
      </c>
    </row>
    <row r="20" spans="1:23" hidden="1">
      <c r="A20" s="63">
        <f t="shared" si="11"/>
        <v>36906</v>
      </c>
      <c r="B20" s="65" t="str">
        <f>INDEX('Master Data'!$A$2:$B$8,MATCH(WEEKDAY('EZE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37838.812049618326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37838.812049618326</v>
      </c>
      <c r="N20" s="73">
        <f>SUM(J$6:J20)</f>
        <v>37838.812049618326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37.838812049618326</v>
      </c>
      <c r="V20" s="71">
        <f t="shared" si="9"/>
        <v>37.838812049618326</v>
      </c>
      <c r="W20" s="71">
        <f t="shared" si="10"/>
        <v>37.838812049618326</v>
      </c>
    </row>
    <row r="21" spans="1:23" hidden="1">
      <c r="A21" s="63">
        <f t="shared" si="11"/>
        <v>36907</v>
      </c>
      <c r="B21" s="65" t="str">
        <f>INDEX('Master Data'!$A$2:$B$8,MATCH(WEEKDAY('EZE Power Trading'!A21,3),'Master Data'!$A$2:$A$8,0),2)</f>
        <v>T</v>
      </c>
      <c r="D21" s="73">
        <v>-56446</v>
      </c>
      <c r="E21" s="73">
        <v>56446</v>
      </c>
      <c r="F21" s="73">
        <v>0</v>
      </c>
      <c r="G21" s="73">
        <v>108641.85204961832</v>
      </c>
      <c r="I21" s="73">
        <f t="shared" si="12"/>
        <v>108641.85204961832</v>
      </c>
      <c r="J21" s="73">
        <f t="shared" si="13"/>
        <v>70803.039999999994</v>
      </c>
      <c r="K21" s="73">
        <f t="shared" si="1"/>
        <v>0</v>
      </c>
      <c r="L21" s="73">
        <f t="shared" si="2"/>
        <v>0</v>
      </c>
      <c r="M21" s="73">
        <f>SUM(J$6:J21)</f>
        <v>108641.85204961832</v>
      </c>
      <c r="N21" s="73">
        <f>SUM(J$6:J21)</f>
        <v>108641.85204961832</v>
      </c>
      <c r="P21" s="73">
        <f t="shared" si="3"/>
        <v>-5.6446000000000003E-2</v>
      </c>
      <c r="Q21" s="73">
        <f t="shared" si="4"/>
        <v>5.6446000000000003E-2</v>
      </c>
      <c r="R21" s="73">
        <f t="shared" si="5"/>
        <v>0</v>
      </c>
      <c r="S21" s="71">
        <f t="shared" si="6"/>
        <v>70.803039999999996</v>
      </c>
      <c r="T21" s="71">
        <f t="shared" si="7"/>
        <v>0</v>
      </c>
      <c r="U21" s="71">
        <f t="shared" si="8"/>
        <v>108.64185204961832</v>
      </c>
      <c r="V21" s="71">
        <f t="shared" si="9"/>
        <v>108.64185204961832</v>
      </c>
      <c r="W21" s="71">
        <f t="shared" si="10"/>
        <v>108.64185204961832</v>
      </c>
    </row>
    <row r="22" spans="1:23" hidden="1">
      <c r="A22" s="63">
        <f t="shared" si="11"/>
        <v>36908</v>
      </c>
      <c r="B22" s="65" t="str">
        <f>INDEX('Master Data'!$A$2:$B$8,MATCH(WEEKDAY('EZE Power Trading'!A22,3),'Master Data'!$A$2:$A$8,0),2)</f>
        <v>W</v>
      </c>
      <c r="D22" s="73">
        <v>-54285</v>
      </c>
      <c r="E22" s="73">
        <v>54285</v>
      </c>
      <c r="F22" s="73">
        <v>0</v>
      </c>
      <c r="G22" s="73">
        <v>109688.68204961831</v>
      </c>
      <c r="I22" s="73">
        <f t="shared" si="12"/>
        <v>109688.68204961831</v>
      </c>
      <c r="J22" s="73">
        <f t="shared" si="13"/>
        <v>1046.8299999999872</v>
      </c>
      <c r="K22" s="73">
        <f t="shared" si="1"/>
        <v>0</v>
      </c>
      <c r="L22" s="73">
        <f t="shared" si="2"/>
        <v>0</v>
      </c>
      <c r="M22" s="73">
        <f>SUM(J$6:J22)</f>
        <v>109688.68204961831</v>
      </c>
      <c r="N22" s="73">
        <f>SUM(J$6:J22)</f>
        <v>109688.68204961831</v>
      </c>
      <c r="P22" s="73">
        <f t="shared" si="3"/>
        <v>-5.4285E-2</v>
      </c>
      <c r="Q22" s="73">
        <f t="shared" si="4"/>
        <v>5.4285E-2</v>
      </c>
      <c r="R22" s="73">
        <f t="shared" si="5"/>
        <v>0</v>
      </c>
      <c r="S22" s="71">
        <f t="shared" si="6"/>
        <v>1.0468299999999873</v>
      </c>
      <c r="T22" s="71">
        <f t="shared" si="7"/>
        <v>0</v>
      </c>
      <c r="U22" s="71">
        <f t="shared" si="8"/>
        <v>109.68868204961831</v>
      </c>
      <c r="V22" s="71">
        <f t="shared" si="9"/>
        <v>109.68868204961831</v>
      </c>
      <c r="W22" s="71">
        <f t="shared" si="10"/>
        <v>109.68868204961831</v>
      </c>
    </row>
    <row r="23" spans="1:23" hidden="1">
      <c r="A23" s="63">
        <f t="shared" si="11"/>
        <v>36909</v>
      </c>
      <c r="B23" s="65" t="str">
        <f>INDEX('Master Data'!$A$2:$B$8,MATCH(WEEKDAY('EZE Power Trading'!A23,3),'Master Data'!$A$2:$A$8,0),2)</f>
        <v>Th</v>
      </c>
      <c r="D23" s="73">
        <v>-52126</v>
      </c>
      <c r="E23" s="73">
        <v>52126</v>
      </c>
      <c r="F23" s="73">
        <v>0</v>
      </c>
      <c r="G23" s="73">
        <v>118107.4920496183</v>
      </c>
      <c r="I23" s="73">
        <f t="shared" si="12"/>
        <v>118107.4920496183</v>
      </c>
      <c r="J23" s="73">
        <f t="shared" si="13"/>
        <v>8418.8099999999977</v>
      </c>
      <c r="K23" s="73">
        <f t="shared" si="1"/>
        <v>0</v>
      </c>
      <c r="L23" s="73">
        <f t="shared" si="2"/>
        <v>0</v>
      </c>
      <c r="M23" s="73">
        <f>SUM(J$6:J23)</f>
        <v>118107.4920496183</v>
      </c>
      <c r="N23" s="73">
        <f>SUM(J$6:J23)</f>
        <v>118107.4920496183</v>
      </c>
      <c r="P23" s="73">
        <f t="shared" si="3"/>
        <v>-5.2125999999999999E-2</v>
      </c>
      <c r="Q23" s="73">
        <f t="shared" si="4"/>
        <v>5.2125999999999999E-2</v>
      </c>
      <c r="R23" s="73">
        <f t="shared" si="5"/>
        <v>0</v>
      </c>
      <c r="S23" s="71">
        <f t="shared" si="6"/>
        <v>8.418809999999997</v>
      </c>
      <c r="T23" s="71">
        <f t="shared" si="7"/>
        <v>0</v>
      </c>
      <c r="U23" s="71">
        <f t="shared" si="8"/>
        <v>118.1074920496183</v>
      </c>
      <c r="V23" s="71">
        <f t="shared" si="9"/>
        <v>118.1074920496183</v>
      </c>
      <c r="W23" s="71">
        <f t="shared" si="10"/>
        <v>118.1074920496183</v>
      </c>
    </row>
    <row r="24" spans="1:23" hidden="1">
      <c r="A24" s="63">
        <f t="shared" si="11"/>
        <v>36910</v>
      </c>
      <c r="B24" s="65" t="str">
        <f>INDEX('Master Data'!$A$2:$B$8,MATCH(WEEKDAY('EZE Power Trading'!A24,3),'Master Data'!$A$2:$A$8,0),2)</f>
        <v>F</v>
      </c>
      <c r="D24" s="73">
        <v>-49966</v>
      </c>
      <c r="E24" s="73">
        <v>49966</v>
      </c>
      <c r="F24" s="73">
        <v>0</v>
      </c>
      <c r="G24" s="73">
        <v>122809.11204961833</v>
      </c>
      <c r="I24" s="73">
        <f t="shared" si="12"/>
        <v>122809.11204961833</v>
      </c>
      <c r="J24" s="73">
        <f t="shared" si="13"/>
        <v>4701.6200000000244</v>
      </c>
      <c r="K24" s="73">
        <f t="shared" si="1"/>
        <v>0</v>
      </c>
      <c r="L24" s="73">
        <f t="shared" si="2"/>
        <v>0</v>
      </c>
      <c r="M24" s="73">
        <f>SUM(J$6:J24)</f>
        <v>122809.11204961833</v>
      </c>
      <c r="N24" s="73">
        <f>SUM(J$6:J24)</f>
        <v>122809.11204961833</v>
      </c>
      <c r="P24" s="73">
        <f t="shared" si="3"/>
        <v>-4.9966000000000003E-2</v>
      </c>
      <c r="Q24" s="73">
        <f t="shared" si="4"/>
        <v>4.9966000000000003E-2</v>
      </c>
      <c r="R24" s="73">
        <f t="shared" si="5"/>
        <v>0</v>
      </c>
      <c r="S24" s="71">
        <f t="shared" si="6"/>
        <v>4.7016200000000241</v>
      </c>
      <c r="T24" s="71">
        <f t="shared" si="7"/>
        <v>0</v>
      </c>
      <c r="U24" s="71">
        <f t="shared" si="8"/>
        <v>122.80911204961834</v>
      </c>
      <c r="V24" s="71">
        <f t="shared" si="9"/>
        <v>122.80911204961834</v>
      </c>
      <c r="W24" s="71">
        <f t="shared" si="10"/>
        <v>122.80911204961834</v>
      </c>
    </row>
    <row r="25" spans="1:23" hidden="1">
      <c r="A25" s="63">
        <f t="shared" si="11"/>
        <v>36911</v>
      </c>
      <c r="B25" s="65" t="str">
        <f>INDEX('Master Data'!$A$2:$B$8,MATCH(WEEKDAY('EZE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122809.11204961833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122809.11204961833</v>
      </c>
      <c r="N25" s="73">
        <f>SUM(J$6:J25)</f>
        <v>122809.11204961833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122.80911204961834</v>
      </c>
      <c r="V25" s="71">
        <f t="shared" si="9"/>
        <v>122.80911204961834</v>
      </c>
      <c r="W25" s="71">
        <f t="shared" si="10"/>
        <v>122.80911204961834</v>
      </c>
    </row>
    <row r="26" spans="1:23" hidden="1">
      <c r="A26" s="63">
        <f t="shared" si="11"/>
        <v>36912</v>
      </c>
      <c r="B26" s="65" t="str">
        <f>INDEX('Master Data'!$A$2:$B$8,MATCH(WEEKDAY('EZE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122809.11204961833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122809.11204961833</v>
      </c>
      <c r="N26" s="73">
        <f>SUM(J$6:J26)</f>
        <v>122809.11204961833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122.80911204961834</v>
      </c>
      <c r="V26" s="71">
        <f t="shared" si="9"/>
        <v>122.80911204961834</v>
      </c>
      <c r="W26" s="71">
        <f t="shared" si="10"/>
        <v>122.80911204961834</v>
      </c>
    </row>
    <row r="27" spans="1:23" hidden="1">
      <c r="A27" s="63">
        <f t="shared" si="11"/>
        <v>36913</v>
      </c>
      <c r="B27" s="65" t="str">
        <f>INDEX('Master Data'!$A$2:$B$8,MATCH(WEEKDAY('EZE Power Trading'!A27,3),'Master Data'!$A$2:$A$8,0),2)</f>
        <v>M</v>
      </c>
      <c r="D27" s="73">
        <v>-44381</v>
      </c>
      <c r="E27" s="73">
        <v>44381</v>
      </c>
      <c r="F27" s="73">
        <v>0</v>
      </c>
      <c r="G27" s="73">
        <v>147348.46204961831</v>
      </c>
      <c r="I27" s="73">
        <f t="shared" si="12"/>
        <v>147348.46204961831</v>
      </c>
      <c r="J27" s="73">
        <f t="shared" si="13"/>
        <v>24539.349999999977</v>
      </c>
      <c r="K27" s="73">
        <f t="shared" si="1"/>
        <v>0</v>
      </c>
      <c r="L27" s="73">
        <f t="shared" si="2"/>
        <v>0</v>
      </c>
      <c r="M27" s="73">
        <f>SUM(J$6:J27)</f>
        <v>147348.46204961831</v>
      </c>
      <c r="N27" s="73">
        <f>SUM(J$6:J27)</f>
        <v>147348.46204961831</v>
      </c>
      <c r="P27" s="73">
        <f t="shared" si="3"/>
        <v>-4.4380999999999997E-2</v>
      </c>
      <c r="Q27" s="73">
        <f t="shared" si="4"/>
        <v>4.4380999999999997E-2</v>
      </c>
      <c r="R27" s="73">
        <f t="shared" si="5"/>
        <v>0</v>
      </c>
      <c r="S27" s="71">
        <f t="shared" si="6"/>
        <v>24.539349999999978</v>
      </c>
      <c r="T27" s="71">
        <f t="shared" si="7"/>
        <v>0</v>
      </c>
      <c r="U27" s="71">
        <f t="shared" si="8"/>
        <v>147.34846204961829</v>
      </c>
      <c r="V27" s="71">
        <f t="shared" si="9"/>
        <v>147.34846204961829</v>
      </c>
      <c r="W27" s="71">
        <f t="shared" si="10"/>
        <v>147.34846204961829</v>
      </c>
    </row>
    <row r="28" spans="1:23" hidden="1">
      <c r="A28" s="63">
        <f t="shared" si="11"/>
        <v>36914</v>
      </c>
      <c r="B28" s="65" t="str">
        <f>INDEX('Master Data'!$A$2:$B$8,MATCH(WEEKDAY('EZE Power Trading'!A28,3),'Master Data'!$A$2:$A$8,0),2)</f>
        <v>T</v>
      </c>
      <c r="D28" s="73">
        <v>-41508</v>
      </c>
      <c r="E28" s="73">
        <v>41508</v>
      </c>
      <c r="F28" s="73">
        <v>0</v>
      </c>
      <c r="G28" s="73">
        <v>155205.72204961831</v>
      </c>
      <c r="I28" s="73">
        <f t="shared" si="12"/>
        <v>155205.72204961831</v>
      </c>
      <c r="J28" s="73">
        <f t="shared" si="13"/>
        <v>7857.2600000000093</v>
      </c>
      <c r="K28" s="73">
        <f t="shared" si="1"/>
        <v>0</v>
      </c>
      <c r="L28" s="73">
        <f t="shared" si="2"/>
        <v>0</v>
      </c>
      <c r="M28" s="73">
        <f>SUM(J$6:J28)</f>
        <v>155205.72204961831</v>
      </c>
      <c r="N28" s="73">
        <f>SUM(J$6:J28)</f>
        <v>155205.72204961831</v>
      </c>
      <c r="P28" s="73">
        <f t="shared" si="3"/>
        <v>-4.1508000000000003E-2</v>
      </c>
      <c r="Q28" s="73">
        <f t="shared" si="4"/>
        <v>4.1508000000000003E-2</v>
      </c>
      <c r="R28" s="73">
        <f t="shared" si="5"/>
        <v>0</v>
      </c>
      <c r="S28" s="71">
        <f t="shared" si="6"/>
        <v>7.857260000000009</v>
      </c>
      <c r="T28" s="71">
        <f t="shared" si="7"/>
        <v>0</v>
      </c>
      <c r="U28" s="71">
        <f t="shared" si="8"/>
        <v>155.20572204961832</v>
      </c>
      <c r="V28" s="71">
        <f t="shared" si="9"/>
        <v>155.20572204961832</v>
      </c>
      <c r="W28" s="71">
        <f t="shared" si="10"/>
        <v>155.20572204961832</v>
      </c>
    </row>
    <row r="29" spans="1:23" hidden="1">
      <c r="A29" s="63">
        <f t="shared" si="11"/>
        <v>36915</v>
      </c>
      <c r="B29" s="65" t="str">
        <f>INDEX('Master Data'!$A$2:$B$8,MATCH(WEEKDAY('EZE Power Trading'!A29,3),'Master Data'!$A$2:$A$8,0),2)</f>
        <v>W</v>
      </c>
      <c r="D29" s="73">
        <v>-39337</v>
      </c>
      <c r="E29" s="73">
        <v>39337</v>
      </c>
      <c r="F29" s="73">
        <v>0</v>
      </c>
      <c r="G29" s="73">
        <v>142360.82204961832</v>
      </c>
      <c r="I29" s="73">
        <f t="shared" si="12"/>
        <v>142360.82204961832</v>
      </c>
      <c r="J29" s="73">
        <f t="shared" si="13"/>
        <v>-12844.899999999994</v>
      </c>
      <c r="K29" s="73">
        <f t="shared" si="1"/>
        <v>0</v>
      </c>
      <c r="L29" s="73">
        <f t="shared" si="2"/>
        <v>0</v>
      </c>
      <c r="M29" s="73">
        <f>SUM(J$6:J29)</f>
        <v>142360.82204961832</v>
      </c>
      <c r="N29" s="73">
        <f>SUM(J$6:J29)</f>
        <v>142360.82204961832</v>
      </c>
      <c r="P29" s="73">
        <f t="shared" si="3"/>
        <v>-3.9336999999999997E-2</v>
      </c>
      <c r="Q29" s="73">
        <f t="shared" si="4"/>
        <v>3.9336999999999997E-2</v>
      </c>
      <c r="R29" s="73">
        <f t="shared" si="5"/>
        <v>0</v>
      </c>
      <c r="S29" s="71">
        <f t="shared" si="6"/>
        <v>-12.844899999999994</v>
      </c>
      <c r="T29" s="71">
        <f t="shared" si="7"/>
        <v>0</v>
      </c>
      <c r="U29" s="71">
        <f t="shared" si="8"/>
        <v>142.36082204961832</v>
      </c>
      <c r="V29" s="71">
        <f t="shared" si="9"/>
        <v>142.36082204961832</v>
      </c>
      <c r="W29" s="71">
        <f t="shared" si="10"/>
        <v>142.36082204961832</v>
      </c>
    </row>
    <row r="30" spans="1:23" hidden="1">
      <c r="A30" s="63">
        <f t="shared" si="11"/>
        <v>36916</v>
      </c>
      <c r="B30" s="65" t="str">
        <f>INDEX('Master Data'!$A$2:$B$8,MATCH(WEEKDAY('EZE Power Trading'!A30,3),'Master Data'!$A$2:$A$8,0),2)</f>
        <v>Th</v>
      </c>
      <c r="D30" s="73">
        <v>-37167</v>
      </c>
      <c r="E30" s="73">
        <v>37167</v>
      </c>
      <c r="F30" s="73">
        <v>0</v>
      </c>
      <c r="G30" s="73">
        <v>147092.09204961831</v>
      </c>
      <c r="I30" s="73">
        <f t="shared" si="12"/>
        <v>147092.09204961831</v>
      </c>
      <c r="J30" s="73">
        <f t="shared" si="13"/>
        <v>4731.2699999999895</v>
      </c>
      <c r="K30" s="73">
        <f t="shared" si="1"/>
        <v>0</v>
      </c>
      <c r="L30" s="73">
        <f t="shared" si="2"/>
        <v>0</v>
      </c>
      <c r="M30" s="73">
        <f>SUM(J$6:J30)</f>
        <v>147092.09204961831</v>
      </c>
      <c r="N30" s="73">
        <f>SUM(J$6:J30)</f>
        <v>147092.09204961831</v>
      </c>
      <c r="P30" s="73">
        <f t="shared" si="3"/>
        <v>-3.7166999999999999E-2</v>
      </c>
      <c r="Q30" s="73">
        <f t="shared" si="4"/>
        <v>3.7166999999999999E-2</v>
      </c>
      <c r="R30" s="73">
        <f t="shared" si="5"/>
        <v>0</v>
      </c>
      <c r="S30" s="71">
        <f t="shared" si="6"/>
        <v>4.7312699999999897</v>
      </c>
      <c r="T30" s="71">
        <f t="shared" si="7"/>
        <v>0</v>
      </c>
      <c r="U30" s="71">
        <f t="shared" si="8"/>
        <v>147.09209204961832</v>
      </c>
      <c r="V30" s="71">
        <f t="shared" si="9"/>
        <v>147.09209204961832</v>
      </c>
      <c r="W30" s="71">
        <f t="shared" si="10"/>
        <v>147.09209204961832</v>
      </c>
    </row>
    <row r="31" spans="1:23" hidden="1">
      <c r="A31" s="63">
        <f t="shared" si="11"/>
        <v>36917</v>
      </c>
      <c r="B31" s="65" t="str">
        <f>INDEX('Master Data'!$A$2:$B$8,MATCH(WEEKDAY('EZE Power Trading'!A31,3),'Master Data'!$A$2:$A$8,0),2)</f>
        <v>F</v>
      </c>
      <c r="D31" s="73">
        <v>-34999</v>
      </c>
      <c r="E31" s="73">
        <v>34999</v>
      </c>
      <c r="F31" s="73">
        <v>0</v>
      </c>
      <c r="G31" s="73">
        <v>156820.65204961831</v>
      </c>
      <c r="I31" s="73">
        <f t="shared" si="12"/>
        <v>156820.65204961831</v>
      </c>
      <c r="J31" s="73">
        <f t="shared" si="13"/>
        <v>9728.5599999999977</v>
      </c>
      <c r="K31" s="73">
        <f t="shared" si="1"/>
        <v>0</v>
      </c>
      <c r="L31" s="73">
        <f t="shared" si="2"/>
        <v>0</v>
      </c>
      <c r="M31" s="73">
        <f>SUM(J$6:J31)</f>
        <v>156820.65204961831</v>
      </c>
      <c r="N31" s="73">
        <f>SUM(J$6:J31)</f>
        <v>156820.65204961831</v>
      </c>
      <c r="P31" s="73">
        <f t="shared" si="3"/>
        <v>-3.4999000000000002E-2</v>
      </c>
      <c r="Q31" s="73">
        <f t="shared" si="4"/>
        <v>3.4999000000000002E-2</v>
      </c>
      <c r="R31" s="73">
        <f t="shared" si="5"/>
        <v>0</v>
      </c>
      <c r="S31" s="71">
        <f t="shared" si="6"/>
        <v>9.7285599999999981</v>
      </c>
      <c r="T31" s="71">
        <f t="shared" si="7"/>
        <v>0</v>
      </c>
      <c r="U31" s="71">
        <f t="shared" si="8"/>
        <v>156.8206520496183</v>
      </c>
      <c r="V31" s="71">
        <f t="shared" si="9"/>
        <v>156.8206520496183</v>
      </c>
      <c r="W31" s="71">
        <f t="shared" si="10"/>
        <v>156.8206520496183</v>
      </c>
    </row>
    <row r="32" spans="1:23" hidden="1">
      <c r="A32" s="63">
        <f t="shared" si="11"/>
        <v>36918</v>
      </c>
      <c r="B32" s="65" t="str">
        <f>INDEX('Master Data'!$A$2:$B$8,MATCH(WEEKDAY('EZE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156820.65204961831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156820.65204961831</v>
      </c>
      <c r="N32" s="73">
        <f>SUM(J$6:J32)</f>
        <v>156820.65204961831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156.8206520496183</v>
      </c>
      <c r="V32" s="71">
        <f t="shared" si="9"/>
        <v>156.8206520496183</v>
      </c>
      <c r="W32" s="71">
        <f t="shared" si="10"/>
        <v>156.8206520496183</v>
      </c>
    </row>
    <row r="33" spans="1:23" hidden="1">
      <c r="A33" s="63">
        <f t="shared" si="11"/>
        <v>36919</v>
      </c>
      <c r="B33" s="65" t="str">
        <f>INDEX('Master Data'!$A$2:$B$8,MATCH(WEEKDAY('EZE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156820.65204961831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156820.65204961831</v>
      </c>
      <c r="N33" s="73">
        <f>SUM(J$6:J33)</f>
        <v>156820.65204961831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156.8206520496183</v>
      </c>
      <c r="V33" s="71">
        <f t="shared" si="9"/>
        <v>156.8206520496183</v>
      </c>
      <c r="W33" s="71">
        <f t="shared" si="10"/>
        <v>156.8206520496183</v>
      </c>
    </row>
    <row r="34" spans="1:23" hidden="1">
      <c r="A34" s="63">
        <f t="shared" si="11"/>
        <v>36920</v>
      </c>
      <c r="B34" s="65" t="str">
        <f>INDEX('Master Data'!$A$2:$B$8,MATCH(WEEKDAY('EZE Power Trading'!A34,3),'Master Data'!$A$2:$A$8,0),2)</f>
        <v>M</v>
      </c>
      <c r="D34" s="73">
        <v>-28683</v>
      </c>
      <c r="E34" s="73">
        <v>28683</v>
      </c>
      <c r="F34" s="73">
        <v>0</v>
      </c>
      <c r="G34" s="73">
        <v>172226.86204961833</v>
      </c>
      <c r="I34" s="73">
        <f t="shared" si="12"/>
        <v>172226.86204961833</v>
      </c>
      <c r="J34" s="73">
        <f t="shared" si="13"/>
        <v>15406.210000000021</v>
      </c>
      <c r="K34" s="73">
        <f t="shared" si="1"/>
        <v>0</v>
      </c>
      <c r="L34" s="73">
        <f t="shared" si="2"/>
        <v>0</v>
      </c>
      <c r="M34" s="73">
        <f>SUM(J$6:J34)</f>
        <v>172226.86204961833</v>
      </c>
      <c r="N34" s="73">
        <f>SUM(J$6:J34)</f>
        <v>172226.86204961833</v>
      </c>
      <c r="P34" s="73">
        <f t="shared" si="3"/>
        <v>-2.8683E-2</v>
      </c>
      <c r="Q34" s="73">
        <f t="shared" si="4"/>
        <v>2.8683E-2</v>
      </c>
      <c r="R34" s="73">
        <f t="shared" si="5"/>
        <v>0</v>
      </c>
      <c r="S34" s="71">
        <f t="shared" si="6"/>
        <v>15.406210000000021</v>
      </c>
      <c r="T34" s="71">
        <f t="shared" si="7"/>
        <v>0</v>
      </c>
      <c r="U34" s="71">
        <f t="shared" si="8"/>
        <v>172.22686204961832</v>
      </c>
      <c r="V34" s="71">
        <f t="shared" si="9"/>
        <v>172.22686204961832</v>
      </c>
      <c r="W34" s="71">
        <f t="shared" si="10"/>
        <v>172.22686204961832</v>
      </c>
    </row>
    <row r="35" spans="1:23" hidden="1">
      <c r="A35" s="63">
        <f t="shared" si="11"/>
        <v>36921</v>
      </c>
      <c r="B35" s="65" t="str">
        <f>INDEX('Master Data'!$A$2:$B$8,MATCH(WEEKDAY('EZE Power Trading'!A35,3),'Master Data'!$A$2:$A$8,0),2)</f>
        <v>T</v>
      </c>
      <c r="D35" s="73">
        <v>-26512</v>
      </c>
      <c r="E35" s="73">
        <v>26512</v>
      </c>
      <c r="F35" s="73">
        <v>0</v>
      </c>
      <c r="G35" s="73">
        <v>174499.67204961833</v>
      </c>
      <c r="I35" s="73">
        <f t="shared" si="12"/>
        <v>174499.67204961833</v>
      </c>
      <c r="J35" s="73">
        <f t="shared" si="13"/>
        <v>2272.8099999999977</v>
      </c>
      <c r="K35" s="73">
        <f t="shared" si="1"/>
        <v>0</v>
      </c>
      <c r="L35" s="73">
        <f t="shared" si="2"/>
        <v>0</v>
      </c>
      <c r="M35" s="73">
        <f>SUM(J$6:J35)</f>
        <v>174499.67204961833</v>
      </c>
      <c r="N35" s="73">
        <f>SUM(J$6:J35)</f>
        <v>174499.67204961833</v>
      </c>
      <c r="P35" s="73">
        <f t="shared" si="3"/>
        <v>-2.6512000000000001E-2</v>
      </c>
      <c r="Q35" s="73">
        <f t="shared" si="4"/>
        <v>2.6512000000000001E-2</v>
      </c>
      <c r="R35" s="73">
        <f t="shared" si="5"/>
        <v>0</v>
      </c>
      <c r="S35" s="71">
        <f t="shared" si="6"/>
        <v>2.2728099999999976</v>
      </c>
      <c r="T35" s="71">
        <f t="shared" si="7"/>
        <v>0</v>
      </c>
      <c r="U35" s="71">
        <f t="shared" si="8"/>
        <v>174.49967204961834</v>
      </c>
      <c r="V35" s="71">
        <f t="shared" si="9"/>
        <v>174.49967204961834</v>
      </c>
      <c r="W35" s="71">
        <f t="shared" si="10"/>
        <v>174.49967204961834</v>
      </c>
    </row>
    <row r="36" spans="1:23">
      <c r="A36" s="63">
        <f t="shared" si="11"/>
        <v>36922</v>
      </c>
      <c r="B36" s="65" t="str">
        <f>INDEX('Master Data'!$A$2:$B$8,MATCH(WEEKDAY('EZE Power Trading'!A36,3),'Master Data'!$A$2:$A$8,0),2)</f>
        <v>W</v>
      </c>
      <c r="D36" s="73">
        <v>-24348</v>
      </c>
      <c r="E36" s="73">
        <v>24348</v>
      </c>
      <c r="F36" s="73">
        <v>0</v>
      </c>
      <c r="G36" s="73">
        <v>169715.09271989297</v>
      </c>
      <c r="I36" s="73">
        <f t="shared" si="12"/>
        <v>169715.09271989297</v>
      </c>
      <c r="J36" s="73">
        <f t="shared" si="13"/>
        <v>-4784.5793297253549</v>
      </c>
      <c r="K36" s="73">
        <f t="shared" si="1"/>
        <v>0</v>
      </c>
      <c r="L36" s="73">
        <f t="shared" si="2"/>
        <v>0</v>
      </c>
      <c r="M36" s="73">
        <f>SUM(J$6:J36)</f>
        <v>169715.09271989297</v>
      </c>
      <c r="N36" s="73">
        <f>SUM(J$6:J36)</f>
        <v>169715.09271989297</v>
      </c>
      <c r="P36" s="73">
        <f t="shared" si="3"/>
        <v>-2.4348000000000002E-2</v>
      </c>
      <c r="Q36" s="73">
        <f t="shared" si="4"/>
        <v>2.4348000000000002E-2</v>
      </c>
      <c r="R36" s="73">
        <f t="shared" si="5"/>
        <v>0</v>
      </c>
      <c r="S36" s="71">
        <f t="shared" si="6"/>
        <v>-4.7845793297253545</v>
      </c>
      <c r="T36" s="71">
        <f t="shared" si="7"/>
        <v>0</v>
      </c>
      <c r="U36" s="71">
        <f t="shared" si="8"/>
        <v>169.71509271989297</v>
      </c>
      <c r="V36" s="71">
        <f t="shared" si="9"/>
        <v>169.71509271989297</v>
      </c>
      <c r="W36" s="71">
        <f t="shared" si="10"/>
        <v>169.71509271989297</v>
      </c>
    </row>
    <row r="37" spans="1:23" hidden="1">
      <c r="A37" s="63">
        <f t="shared" si="11"/>
        <v>36923</v>
      </c>
      <c r="B37" s="65" t="str">
        <f>INDEX('Master Data'!$A$2:$B$8,MATCH(WEEKDAY('EZE Power Trading'!A37,3),'Master Data'!$A$2:$A$8,0),2)</f>
        <v>Th</v>
      </c>
      <c r="D37" s="73">
        <v>-24202</v>
      </c>
      <c r="E37" s="73">
        <v>24202</v>
      </c>
      <c r="F37" s="73">
        <v>0</v>
      </c>
      <c r="G37" s="73">
        <v>-17.29</v>
      </c>
      <c r="I37" s="73">
        <f t="shared" ref="I37:I100" si="14">IF(MONTH($A37)=MONTH($A36),IF(G37=0,I36,G37),G37)</f>
        <v>-17.29</v>
      </c>
      <c r="J37" s="73">
        <f t="shared" si="13"/>
        <v>-17.29</v>
      </c>
      <c r="K37" s="73">
        <f t="shared" si="1"/>
        <v>0</v>
      </c>
      <c r="L37" s="73">
        <f t="shared" si="2"/>
        <v>0</v>
      </c>
      <c r="M37" s="73">
        <f>SUM(J$6:J37)</f>
        <v>169697.80271989296</v>
      </c>
      <c r="N37" s="73">
        <f>SUM(J$6:J37)</f>
        <v>169697.80271989296</v>
      </c>
      <c r="P37" s="73">
        <f t="shared" si="3"/>
        <v>-2.4202000000000001E-2</v>
      </c>
      <c r="Q37" s="73">
        <f t="shared" si="4"/>
        <v>2.4202000000000001E-2</v>
      </c>
      <c r="R37" s="73">
        <f t="shared" si="5"/>
        <v>0</v>
      </c>
      <c r="S37" s="71">
        <f t="shared" si="6"/>
        <v>-1.729E-2</v>
      </c>
      <c r="T37" s="71">
        <f t="shared" si="7"/>
        <v>0</v>
      </c>
      <c r="U37" s="71">
        <f t="shared" si="8"/>
        <v>-1.729E-2</v>
      </c>
      <c r="V37" s="71">
        <f t="shared" si="9"/>
        <v>169.69780271989296</v>
      </c>
      <c r="W37" s="71">
        <f t="shared" si="10"/>
        <v>169.69780271989296</v>
      </c>
    </row>
    <row r="38" spans="1:23" hidden="1">
      <c r="A38" s="63">
        <f t="shared" si="11"/>
        <v>36924</v>
      </c>
      <c r="B38" s="65" t="str">
        <f>INDEX('Master Data'!$A$2:$B$8,MATCH(WEEKDAY('EZE Power Trading'!A38,3),'Master Data'!$A$2:$A$8,0),2)</f>
        <v>F</v>
      </c>
      <c r="D38" s="73">
        <v>-24050</v>
      </c>
      <c r="E38" s="73">
        <v>24050</v>
      </c>
      <c r="F38" s="73">
        <v>0</v>
      </c>
      <c r="G38" s="73">
        <v>1147.07</v>
      </c>
      <c r="I38" s="73">
        <f t="shared" si="14"/>
        <v>1147.07</v>
      </c>
      <c r="J38" s="73">
        <f t="shared" si="13"/>
        <v>1164.3599999999999</v>
      </c>
      <c r="K38" s="73">
        <f t="shared" si="1"/>
        <v>0</v>
      </c>
      <c r="L38" s="73">
        <f t="shared" si="2"/>
        <v>0</v>
      </c>
      <c r="M38" s="73">
        <f>SUM(J$6:J38)</f>
        <v>170862.16271989295</v>
      </c>
      <c r="N38" s="73">
        <f>SUM(J$6:J38)</f>
        <v>170862.16271989295</v>
      </c>
      <c r="P38" s="73">
        <f t="shared" si="3"/>
        <v>-2.4049999999999998E-2</v>
      </c>
      <c r="Q38" s="73">
        <f t="shared" si="4"/>
        <v>2.4049999999999998E-2</v>
      </c>
      <c r="R38" s="73">
        <f t="shared" si="5"/>
        <v>0</v>
      </c>
      <c r="S38" s="71">
        <f t="shared" si="6"/>
        <v>1.1643599999999998</v>
      </c>
      <c r="T38" s="71">
        <f t="shared" si="7"/>
        <v>0</v>
      </c>
      <c r="U38" s="71">
        <f t="shared" si="8"/>
        <v>1.14707</v>
      </c>
      <c r="V38" s="71">
        <f t="shared" si="9"/>
        <v>170.86216271989295</v>
      </c>
      <c r="W38" s="71">
        <f t="shared" si="10"/>
        <v>170.86216271989295</v>
      </c>
    </row>
    <row r="39" spans="1:23" hidden="1">
      <c r="A39" s="63">
        <f t="shared" si="11"/>
        <v>36925</v>
      </c>
      <c r="B39" s="65" t="str">
        <f>INDEX('Master Data'!$A$2:$B$8,MATCH(WEEKDAY('EZE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1147.07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170862.16271989295</v>
      </c>
      <c r="N39" s="73">
        <f>SUM(J$6:J39)</f>
        <v>170862.16271989295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1.14707</v>
      </c>
      <c r="V39" s="71">
        <f t="shared" si="9"/>
        <v>170.86216271989295</v>
      </c>
      <c r="W39" s="71">
        <f t="shared" si="10"/>
        <v>170.86216271989295</v>
      </c>
    </row>
    <row r="40" spans="1:23" hidden="1">
      <c r="A40" s="63">
        <f t="shared" si="11"/>
        <v>36926</v>
      </c>
      <c r="B40" s="65" t="str">
        <f>INDEX('Master Data'!$A$2:$B$8,MATCH(WEEKDAY('EZE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1147.07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170862.16271989295</v>
      </c>
      <c r="N40" s="73">
        <f>SUM(J$6:J40)</f>
        <v>170862.16271989295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1.14707</v>
      </c>
      <c r="V40" s="71">
        <f t="shared" si="9"/>
        <v>170.86216271989295</v>
      </c>
      <c r="W40" s="71">
        <f t="shared" si="10"/>
        <v>170.86216271989295</v>
      </c>
    </row>
    <row r="41" spans="1:23" hidden="1">
      <c r="A41" s="63">
        <f t="shared" si="11"/>
        <v>36927</v>
      </c>
      <c r="B41" s="65" t="str">
        <f>INDEX('Master Data'!$A$2:$B$8,MATCH(WEEKDAY('EZE Power Trading'!A41,3),'Master Data'!$A$2:$A$8,0),2)</f>
        <v>M</v>
      </c>
      <c r="D41" s="73">
        <v>-23752</v>
      </c>
      <c r="E41" s="73">
        <v>23752</v>
      </c>
      <c r="F41" s="73">
        <v>0</v>
      </c>
      <c r="G41" s="73">
        <v>2463.1999999999998</v>
      </c>
      <c r="I41" s="73">
        <f t="shared" si="14"/>
        <v>2463.1999999999998</v>
      </c>
      <c r="J41" s="73">
        <f t="shared" si="13"/>
        <v>1316.1299999999999</v>
      </c>
      <c r="K41" s="73">
        <f t="shared" si="1"/>
        <v>0</v>
      </c>
      <c r="L41" s="73">
        <f t="shared" si="2"/>
        <v>0</v>
      </c>
      <c r="M41" s="73">
        <f>SUM(J$6:J41)</f>
        <v>172178.29271989295</v>
      </c>
      <c r="N41" s="73">
        <f>SUM(J$6:J41)</f>
        <v>172178.29271989295</v>
      </c>
      <c r="P41" s="73">
        <f t="shared" si="3"/>
        <v>-2.3751999999999999E-2</v>
      </c>
      <c r="Q41" s="73">
        <f t="shared" si="4"/>
        <v>2.3751999999999999E-2</v>
      </c>
      <c r="R41" s="73">
        <f t="shared" si="5"/>
        <v>0</v>
      </c>
      <c r="S41" s="71">
        <f t="shared" si="6"/>
        <v>1.3161299999999998</v>
      </c>
      <c r="T41" s="71">
        <f t="shared" si="7"/>
        <v>0</v>
      </c>
      <c r="U41" s="71">
        <f t="shared" si="8"/>
        <v>2.4631999999999996</v>
      </c>
      <c r="V41" s="71">
        <f t="shared" si="9"/>
        <v>172.17829271989297</v>
      </c>
      <c r="W41" s="71">
        <f t="shared" si="10"/>
        <v>172.17829271989297</v>
      </c>
    </row>
    <row r="42" spans="1:23" hidden="1">
      <c r="A42" s="63">
        <f t="shared" si="11"/>
        <v>36928</v>
      </c>
      <c r="B42" s="65" t="str">
        <f>INDEX('Master Data'!$A$2:$B$8,MATCH(WEEKDAY('EZE Power Trading'!A42,3),'Master Data'!$A$2:$A$8,0),2)</f>
        <v>T</v>
      </c>
      <c r="D42" s="73">
        <v>-23599</v>
      </c>
      <c r="E42" s="73">
        <v>23599</v>
      </c>
      <c r="F42" s="73">
        <v>0</v>
      </c>
      <c r="G42" s="73">
        <v>2904.43</v>
      </c>
      <c r="I42" s="73">
        <f t="shared" si="14"/>
        <v>2904.43</v>
      </c>
      <c r="J42" s="73">
        <f t="shared" si="13"/>
        <v>441.23</v>
      </c>
      <c r="K42" s="73">
        <f t="shared" si="1"/>
        <v>0</v>
      </c>
      <c r="L42" s="73">
        <f t="shared" si="2"/>
        <v>0</v>
      </c>
      <c r="M42" s="73">
        <f>SUM(J$6:J42)</f>
        <v>172619.52271989296</v>
      </c>
      <c r="N42" s="73">
        <f>SUM(J$6:J42)</f>
        <v>172619.52271989296</v>
      </c>
      <c r="P42" s="73">
        <f t="shared" si="3"/>
        <v>-2.3598999999999998E-2</v>
      </c>
      <c r="Q42" s="73">
        <f t="shared" si="4"/>
        <v>2.3598999999999998E-2</v>
      </c>
      <c r="R42" s="73">
        <f t="shared" si="5"/>
        <v>0</v>
      </c>
      <c r="S42" s="71">
        <f t="shared" si="6"/>
        <v>0.44123000000000001</v>
      </c>
      <c r="T42" s="71">
        <f t="shared" si="7"/>
        <v>0</v>
      </c>
      <c r="U42" s="71">
        <f t="shared" si="8"/>
        <v>2.9044299999999996</v>
      </c>
      <c r="V42" s="71">
        <f t="shared" si="9"/>
        <v>172.61952271989296</v>
      </c>
      <c r="W42" s="71">
        <f t="shared" si="10"/>
        <v>172.61952271989296</v>
      </c>
    </row>
    <row r="43" spans="1:23" hidden="1">
      <c r="A43" s="63">
        <f t="shared" si="11"/>
        <v>36929</v>
      </c>
      <c r="B43" s="65" t="str">
        <f>INDEX('Master Data'!$A$2:$B$8,MATCH(WEEKDAY('EZE Power Trading'!A43,3),'Master Data'!$A$2:$A$8,0),2)</f>
        <v>W</v>
      </c>
      <c r="D43" s="73">
        <v>-23445</v>
      </c>
      <c r="E43" s="73">
        <v>23445</v>
      </c>
      <c r="F43" s="73">
        <v>0</v>
      </c>
      <c r="G43" s="73">
        <v>2361.0700000000002</v>
      </c>
      <c r="I43" s="73">
        <f t="shared" si="14"/>
        <v>2361.0700000000002</v>
      </c>
      <c r="J43" s="73">
        <f t="shared" si="13"/>
        <v>-543.35999999999967</v>
      </c>
      <c r="K43" s="73">
        <f t="shared" si="1"/>
        <v>0</v>
      </c>
      <c r="L43" s="73">
        <f t="shared" si="2"/>
        <v>0</v>
      </c>
      <c r="M43" s="73">
        <f>SUM(J$6:J43)</f>
        <v>172076.16271989298</v>
      </c>
      <c r="N43" s="73">
        <f>SUM(J$6:J43)</f>
        <v>172076.16271989298</v>
      </c>
      <c r="P43" s="73">
        <f t="shared" si="3"/>
        <v>-2.3445000000000001E-2</v>
      </c>
      <c r="Q43" s="73">
        <f t="shared" si="4"/>
        <v>2.3445000000000001E-2</v>
      </c>
      <c r="R43" s="73">
        <f t="shared" si="5"/>
        <v>0</v>
      </c>
      <c r="S43" s="71">
        <f t="shared" si="6"/>
        <v>-0.54335999999999962</v>
      </c>
      <c r="T43" s="71">
        <f t="shared" si="7"/>
        <v>0</v>
      </c>
      <c r="U43" s="71">
        <f t="shared" si="8"/>
        <v>2.3610700000000002</v>
      </c>
      <c r="V43" s="71">
        <f t="shared" si="9"/>
        <v>172.07616271989298</v>
      </c>
      <c r="W43" s="71">
        <f t="shared" si="10"/>
        <v>172.07616271989298</v>
      </c>
    </row>
    <row r="44" spans="1:23" hidden="1">
      <c r="A44" s="63">
        <f t="shared" si="11"/>
        <v>36930</v>
      </c>
      <c r="B44" s="65" t="str">
        <f>INDEX('Master Data'!$A$2:$B$8,MATCH(WEEKDAY('EZE Power Trading'!A44,3),'Master Data'!$A$2:$A$8,0),2)</f>
        <v>Th</v>
      </c>
      <c r="D44" s="73">
        <v>-23293</v>
      </c>
      <c r="E44" s="73">
        <v>23293</v>
      </c>
      <c r="F44" s="73">
        <v>0</v>
      </c>
      <c r="G44" s="73">
        <v>2749.57</v>
      </c>
      <c r="I44" s="73">
        <f t="shared" si="14"/>
        <v>2749.57</v>
      </c>
      <c r="J44" s="73">
        <f t="shared" si="13"/>
        <v>388.5</v>
      </c>
      <c r="K44" s="73">
        <f t="shared" si="1"/>
        <v>0</v>
      </c>
      <c r="L44" s="73">
        <f t="shared" si="2"/>
        <v>0</v>
      </c>
      <c r="M44" s="73">
        <f>SUM(J$6:J44)</f>
        <v>172464.66271989298</v>
      </c>
      <c r="N44" s="73">
        <f>SUM(J$6:J44)</f>
        <v>172464.66271989298</v>
      </c>
      <c r="P44" s="73">
        <f t="shared" si="3"/>
        <v>-2.3293000000000001E-2</v>
      </c>
      <c r="Q44" s="73">
        <f t="shared" si="4"/>
        <v>2.3293000000000001E-2</v>
      </c>
      <c r="R44" s="73">
        <f t="shared" si="5"/>
        <v>0</v>
      </c>
      <c r="S44" s="71">
        <f t="shared" si="6"/>
        <v>0.38850000000000001</v>
      </c>
      <c r="T44" s="71">
        <f t="shared" si="7"/>
        <v>0</v>
      </c>
      <c r="U44" s="71">
        <f t="shared" si="8"/>
        <v>2.7495700000000003</v>
      </c>
      <c r="V44" s="71">
        <f t="shared" si="9"/>
        <v>172.46466271989297</v>
      </c>
      <c r="W44" s="71">
        <f t="shared" si="10"/>
        <v>172.46466271989297</v>
      </c>
    </row>
    <row r="45" spans="1:23" hidden="1">
      <c r="A45" s="63">
        <f t="shared" si="11"/>
        <v>36931</v>
      </c>
      <c r="B45" s="65" t="str">
        <f>INDEX('Master Data'!$A$2:$B$8,MATCH(WEEKDAY('EZE Power Trading'!A45,3),'Master Data'!$A$2:$A$8,0),2)</f>
        <v>F</v>
      </c>
      <c r="D45" s="73">
        <v>-23139</v>
      </c>
      <c r="E45" s="73">
        <v>23139</v>
      </c>
      <c r="F45" s="73">
        <v>0</v>
      </c>
      <c r="G45" s="73">
        <v>5849.97</v>
      </c>
      <c r="I45" s="73">
        <f t="shared" si="14"/>
        <v>5849.97</v>
      </c>
      <c r="J45" s="73">
        <f t="shared" si="13"/>
        <v>3100.4</v>
      </c>
      <c r="K45" s="73">
        <f t="shared" si="1"/>
        <v>0</v>
      </c>
      <c r="L45" s="73">
        <f t="shared" si="2"/>
        <v>0</v>
      </c>
      <c r="M45" s="73">
        <f>SUM(J$6:J45)</f>
        <v>175565.06271989297</v>
      </c>
      <c r="N45" s="73">
        <f>SUM(J$6:J45)</f>
        <v>175565.06271989297</v>
      </c>
      <c r="P45" s="73">
        <f t="shared" si="3"/>
        <v>-2.3139E-2</v>
      </c>
      <c r="Q45" s="73">
        <f t="shared" si="4"/>
        <v>2.3139E-2</v>
      </c>
      <c r="R45" s="73">
        <f t="shared" si="5"/>
        <v>0</v>
      </c>
      <c r="S45" s="71">
        <f t="shared" si="6"/>
        <v>3.1004</v>
      </c>
      <c r="T45" s="71">
        <f t="shared" si="7"/>
        <v>0</v>
      </c>
      <c r="U45" s="71">
        <f t="shared" si="8"/>
        <v>5.8499699999999999</v>
      </c>
      <c r="V45" s="71">
        <f t="shared" si="9"/>
        <v>175.56506271989298</v>
      </c>
      <c r="W45" s="71">
        <f t="shared" si="10"/>
        <v>175.56506271989298</v>
      </c>
    </row>
    <row r="46" spans="1:23" hidden="1">
      <c r="A46" s="63">
        <f t="shared" si="11"/>
        <v>36932</v>
      </c>
      <c r="B46" s="65" t="str">
        <f>INDEX('Master Data'!$A$2:$B$8,MATCH(WEEKDAY('EZE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5849.97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175565.06271989297</v>
      </c>
      <c r="N46" s="73">
        <f>SUM(J$6:J46)</f>
        <v>175565.06271989297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5.8499699999999999</v>
      </c>
      <c r="V46" s="71">
        <f t="shared" si="9"/>
        <v>175.56506271989298</v>
      </c>
      <c r="W46" s="71">
        <f t="shared" si="10"/>
        <v>175.56506271989298</v>
      </c>
    </row>
    <row r="47" spans="1:23" hidden="1">
      <c r="A47" s="63">
        <f t="shared" si="11"/>
        <v>36933</v>
      </c>
      <c r="B47" s="65" t="str">
        <f>INDEX('Master Data'!$A$2:$B$8,MATCH(WEEKDAY('EZE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5849.97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175565.06271989297</v>
      </c>
      <c r="N47" s="73">
        <f>SUM(J$6:J47)</f>
        <v>175565.06271989297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5.8499699999999999</v>
      </c>
      <c r="V47" s="71">
        <f t="shared" si="9"/>
        <v>175.56506271989298</v>
      </c>
      <c r="W47" s="71">
        <f t="shared" si="10"/>
        <v>175.56506271989298</v>
      </c>
    </row>
    <row r="48" spans="1:23" hidden="1">
      <c r="A48" s="63">
        <f t="shared" si="11"/>
        <v>36934</v>
      </c>
      <c r="B48" s="65" t="str">
        <f>INDEX('Master Data'!$A$2:$B$8,MATCH(WEEKDAY('EZE Power Trading'!A48,3),'Master Data'!$A$2:$A$8,0),2)</f>
        <v>M</v>
      </c>
      <c r="D48" s="73">
        <v>-22848</v>
      </c>
      <c r="E48" s="73">
        <v>22848</v>
      </c>
      <c r="F48" s="73">
        <v>0</v>
      </c>
      <c r="G48" s="73">
        <v>6282.58</v>
      </c>
      <c r="I48" s="73">
        <f t="shared" si="14"/>
        <v>6282.58</v>
      </c>
      <c r="J48" s="73">
        <f t="shared" si="13"/>
        <v>432.60999999999967</v>
      </c>
      <c r="K48" s="73">
        <f t="shared" si="1"/>
        <v>0</v>
      </c>
      <c r="L48" s="73">
        <f t="shared" si="2"/>
        <v>0</v>
      </c>
      <c r="M48" s="73">
        <f>SUM(J$6:J48)</f>
        <v>175997.67271989296</v>
      </c>
      <c r="N48" s="73">
        <f>SUM(J$6:J48)</f>
        <v>175997.67271989296</v>
      </c>
      <c r="P48" s="73">
        <f t="shared" si="3"/>
        <v>-2.2848E-2</v>
      </c>
      <c r="Q48" s="73">
        <f t="shared" si="4"/>
        <v>2.2848E-2</v>
      </c>
      <c r="R48" s="73">
        <f t="shared" si="5"/>
        <v>0</v>
      </c>
      <c r="S48" s="71">
        <f t="shared" si="6"/>
        <v>0.43260999999999966</v>
      </c>
      <c r="T48" s="71">
        <f t="shared" si="7"/>
        <v>0</v>
      </c>
      <c r="U48" s="71">
        <f t="shared" si="8"/>
        <v>6.2825800000000003</v>
      </c>
      <c r="V48" s="71">
        <f t="shared" si="9"/>
        <v>175.99767271989296</v>
      </c>
      <c r="W48" s="71">
        <f t="shared" si="10"/>
        <v>175.99767271989296</v>
      </c>
    </row>
    <row r="49" spans="1:23" hidden="1">
      <c r="A49" s="63">
        <f t="shared" si="11"/>
        <v>36935</v>
      </c>
      <c r="B49" s="65" t="str">
        <f>INDEX('Master Data'!$A$2:$B$8,MATCH(WEEKDAY('EZE Power Trading'!A49,3),'Master Data'!$A$2:$A$8,0),2)</f>
        <v>T</v>
      </c>
      <c r="D49" s="73">
        <v>-22694</v>
      </c>
      <c r="E49" s="73">
        <v>22694</v>
      </c>
      <c r="F49" s="73">
        <v>0</v>
      </c>
      <c r="G49" s="73">
        <v>6925.08</v>
      </c>
      <c r="I49" s="73">
        <f t="shared" si="14"/>
        <v>6925.08</v>
      </c>
      <c r="J49" s="73">
        <f t="shared" si="13"/>
        <v>642.5</v>
      </c>
      <c r="K49" s="73">
        <f t="shared" si="1"/>
        <v>0</v>
      </c>
      <c r="L49" s="73">
        <f t="shared" si="2"/>
        <v>0</v>
      </c>
      <c r="M49" s="73">
        <f>SUM(J$6:J49)</f>
        <v>176640.17271989296</v>
      </c>
      <c r="N49" s="73">
        <f>SUM(J$6:J49)</f>
        <v>176640.17271989296</v>
      </c>
      <c r="P49" s="73">
        <f t="shared" si="3"/>
        <v>-2.2693999999999999E-2</v>
      </c>
      <c r="Q49" s="73">
        <f t="shared" si="4"/>
        <v>2.2693999999999999E-2</v>
      </c>
      <c r="R49" s="73">
        <f t="shared" si="5"/>
        <v>0</v>
      </c>
      <c r="S49" s="71">
        <f t="shared" si="6"/>
        <v>0.64249999999999996</v>
      </c>
      <c r="T49" s="71">
        <f t="shared" si="7"/>
        <v>0</v>
      </c>
      <c r="U49" s="71">
        <f t="shared" si="8"/>
        <v>6.9250800000000003</v>
      </c>
      <c r="V49" s="71">
        <f t="shared" si="9"/>
        <v>176.64017271989294</v>
      </c>
      <c r="W49" s="71">
        <f t="shared" si="10"/>
        <v>176.64017271989294</v>
      </c>
    </row>
    <row r="50" spans="1:23" hidden="1">
      <c r="A50" s="63">
        <f t="shared" si="11"/>
        <v>36936</v>
      </c>
      <c r="B50" s="65" t="str">
        <f>INDEX('Master Data'!$A$2:$B$8,MATCH(WEEKDAY('EZE Power Trading'!A50,3),'Master Data'!$A$2:$A$8,0),2)</f>
        <v>W</v>
      </c>
      <c r="D50" s="73">
        <v>-225333</v>
      </c>
      <c r="E50" s="73">
        <v>225333</v>
      </c>
      <c r="F50" s="73">
        <v>0</v>
      </c>
      <c r="G50" s="73">
        <v>242806.11</v>
      </c>
      <c r="I50" s="73">
        <f t="shared" si="14"/>
        <v>242806.11</v>
      </c>
      <c r="J50" s="73">
        <f t="shared" si="13"/>
        <v>235881.03</v>
      </c>
      <c r="K50" s="73">
        <f t="shared" si="1"/>
        <v>0</v>
      </c>
      <c r="L50" s="73">
        <f t="shared" si="2"/>
        <v>0</v>
      </c>
      <c r="M50" s="73">
        <f>SUM(J$6:J50)</f>
        <v>412521.20271989296</v>
      </c>
      <c r="N50" s="73">
        <f>SUM(J$6:J50)</f>
        <v>412521.20271989296</v>
      </c>
      <c r="P50" s="73">
        <f t="shared" si="3"/>
        <v>-0.22533300000000001</v>
      </c>
      <c r="Q50" s="73">
        <f t="shared" si="4"/>
        <v>0.22533300000000001</v>
      </c>
      <c r="R50" s="73">
        <f t="shared" si="5"/>
        <v>0</v>
      </c>
      <c r="S50" s="71">
        <f t="shared" si="6"/>
        <v>235.88103000000001</v>
      </c>
      <c r="T50" s="71">
        <f t="shared" si="7"/>
        <v>0</v>
      </c>
      <c r="U50" s="71">
        <f t="shared" si="8"/>
        <v>242.80610999999999</v>
      </c>
      <c r="V50" s="71">
        <f t="shared" si="9"/>
        <v>412.52120271989298</v>
      </c>
      <c r="W50" s="71">
        <f t="shared" si="10"/>
        <v>412.52120271989298</v>
      </c>
    </row>
    <row r="51" spans="1:23" hidden="1">
      <c r="A51" s="63">
        <f t="shared" si="11"/>
        <v>36937</v>
      </c>
      <c r="B51" s="65" t="str">
        <f>INDEX('Master Data'!$A$2:$B$8,MATCH(WEEKDAY('EZE Power Trading'!A51,3),'Master Data'!$A$2:$A$8,0),2)</f>
        <v>Th</v>
      </c>
      <c r="D51" s="73">
        <v>-226706</v>
      </c>
      <c r="E51" s="73">
        <v>226706</v>
      </c>
      <c r="F51" s="73">
        <v>0</v>
      </c>
      <c r="G51" s="73">
        <v>246503.89</v>
      </c>
      <c r="I51" s="73">
        <f t="shared" si="14"/>
        <v>246503.89</v>
      </c>
      <c r="J51" s="73">
        <f t="shared" si="13"/>
        <v>3697.7800000000279</v>
      </c>
      <c r="K51" s="73">
        <f t="shared" si="1"/>
        <v>0</v>
      </c>
      <c r="L51" s="73">
        <f t="shared" si="2"/>
        <v>0</v>
      </c>
      <c r="M51" s="73">
        <f>SUM(J$6:J51)</f>
        <v>416218.98271989299</v>
      </c>
      <c r="N51" s="73">
        <f>SUM(J$6:J51)</f>
        <v>416218.98271989299</v>
      </c>
      <c r="P51" s="73">
        <f t="shared" si="3"/>
        <v>-0.22670599999999999</v>
      </c>
      <c r="Q51" s="73">
        <f t="shared" si="4"/>
        <v>0.22670599999999999</v>
      </c>
      <c r="R51" s="73">
        <f t="shared" si="5"/>
        <v>0</v>
      </c>
      <c r="S51" s="71">
        <f t="shared" si="6"/>
        <v>3.6977800000000278</v>
      </c>
      <c r="T51" s="71">
        <f t="shared" si="7"/>
        <v>0</v>
      </c>
      <c r="U51" s="71">
        <f t="shared" si="8"/>
        <v>246.50389000000001</v>
      </c>
      <c r="V51" s="71">
        <f t="shared" si="9"/>
        <v>416.21898271989301</v>
      </c>
      <c r="W51" s="71">
        <f t="shared" si="10"/>
        <v>416.21898271989301</v>
      </c>
    </row>
    <row r="52" spans="1:23" hidden="1">
      <c r="A52" s="63">
        <f t="shared" si="11"/>
        <v>36938</v>
      </c>
      <c r="B52" s="65" t="str">
        <f>INDEX('Master Data'!$A$2:$B$8,MATCH(WEEKDAY('EZE Power Trading'!A52,3),'Master Data'!$A$2:$A$8,0),2)</f>
        <v>F</v>
      </c>
      <c r="D52" s="73">
        <v>-225984</v>
      </c>
      <c r="E52" s="73">
        <v>225984</v>
      </c>
      <c r="F52" s="73">
        <v>0</v>
      </c>
      <c r="G52" s="73">
        <v>248293.18</v>
      </c>
      <c r="I52" s="73">
        <f t="shared" si="14"/>
        <v>248293.18</v>
      </c>
      <c r="J52" s="73">
        <f t="shared" si="13"/>
        <v>1789.289999999979</v>
      </c>
      <c r="K52" s="73">
        <f t="shared" si="1"/>
        <v>0</v>
      </c>
      <c r="L52" s="73">
        <f t="shared" si="2"/>
        <v>0</v>
      </c>
      <c r="M52" s="73">
        <f>SUM(J$6:J52)</f>
        <v>418008.27271989296</v>
      </c>
      <c r="N52" s="73">
        <f>SUM(J$6:J52)</f>
        <v>418008.27271989296</v>
      </c>
      <c r="P52" s="73">
        <f t="shared" si="3"/>
        <v>-0.22598399999999999</v>
      </c>
      <c r="Q52" s="73">
        <f t="shared" si="4"/>
        <v>0.22598399999999999</v>
      </c>
      <c r="R52" s="73">
        <f t="shared" si="5"/>
        <v>0</v>
      </c>
      <c r="S52" s="71">
        <f t="shared" si="6"/>
        <v>1.789289999999979</v>
      </c>
      <c r="T52" s="71">
        <f t="shared" si="7"/>
        <v>0</v>
      </c>
      <c r="U52" s="71">
        <f t="shared" si="8"/>
        <v>248.29318000000001</v>
      </c>
      <c r="V52" s="71">
        <f t="shared" si="9"/>
        <v>418.00827271989294</v>
      </c>
      <c r="W52" s="71">
        <f t="shared" si="10"/>
        <v>418.00827271989294</v>
      </c>
    </row>
    <row r="53" spans="1:23" hidden="1">
      <c r="A53" s="63">
        <f t="shared" si="11"/>
        <v>36939</v>
      </c>
      <c r="B53" s="65" t="str">
        <f>INDEX('Master Data'!$A$2:$B$8,MATCH(WEEKDAY('EZE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248293.18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418008.27271989296</v>
      </c>
      <c r="N53" s="73">
        <f>SUM(J$6:J53)</f>
        <v>418008.27271989296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248.29318000000001</v>
      </c>
      <c r="V53" s="71">
        <f t="shared" si="9"/>
        <v>418.00827271989294</v>
      </c>
      <c r="W53" s="71">
        <f t="shared" si="10"/>
        <v>418.00827271989294</v>
      </c>
    </row>
    <row r="54" spans="1:23" hidden="1">
      <c r="A54" s="63">
        <f t="shared" si="11"/>
        <v>36940</v>
      </c>
      <c r="B54" s="65" t="str">
        <f>INDEX('Master Data'!$A$2:$B$8,MATCH(WEEKDAY('EZE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248293.18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418008.27271989296</v>
      </c>
      <c r="N54" s="73">
        <f>SUM(J$6:J54)</f>
        <v>418008.27271989296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248.29318000000001</v>
      </c>
      <c r="V54" s="71">
        <f t="shared" si="9"/>
        <v>418.00827271989294</v>
      </c>
      <c r="W54" s="71">
        <f t="shared" si="10"/>
        <v>418.00827271989294</v>
      </c>
    </row>
    <row r="55" spans="1:23" hidden="1">
      <c r="A55" s="63">
        <f t="shared" si="11"/>
        <v>36941</v>
      </c>
      <c r="B55" s="65" t="str">
        <f>INDEX('Master Data'!$A$2:$B$8,MATCH(WEEKDAY('EZE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248293.18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418008.27271989296</v>
      </c>
      <c r="N55" s="73">
        <f>SUM(J$6:J55)</f>
        <v>418008.27271989296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248.29318000000001</v>
      </c>
      <c r="V55" s="71">
        <f t="shared" si="9"/>
        <v>418.00827271989294</v>
      </c>
      <c r="W55" s="71">
        <f t="shared" si="10"/>
        <v>418.00827271989294</v>
      </c>
    </row>
    <row r="56" spans="1:23" hidden="1">
      <c r="A56" s="63">
        <f t="shared" si="11"/>
        <v>36942</v>
      </c>
      <c r="B56" s="65" t="str">
        <f>INDEX('Master Data'!$A$2:$B$8,MATCH(WEEKDAY('EZE Power Trading'!A56,3),'Master Data'!$A$2:$A$8,0),2)</f>
        <v>T</v>
      </c>
      <c r="D56" s="73">
        <v>-223277</v>
      </c>
      <c r="E56" s="73">
        <v>223277</v>
      </c>
      <c r="F56" s="73">
        <v>0</v>
      </c>
      <c r="G56" s="73">
        <v>255226.89</v>
      </c>
      <c r="I56" s="73">
        <f t="shared" si="14"/>
        <v>255226.89</v>
      </c>
      <c r="J56" s="73">
        <f t="shared" si="13"/>
        <v>6933.710000000021</v>
      </c>
      <c r="K56" s="73">
        <f t="shared" si="1"/>
        <v>0</v>
      </c>
      <c r="L56" s="73">
        <f t="shared" si="2"/>
        <v>0</v>
      </c>
      <c r="M56" s="73">
        <f>SUM(J$6:J56)</f>
        <v>424941.98271989299</v>
      </c>
      <c r="N56" s="73">
        <f>SUM(J$6:J56)</f>
        <v>424941.98271989299</v>
      </c>
      <c r="P56" s="73">
        <f t="shared" si="3"/>
        <v>-0.223277</v>
      </c>
      <c r="Q56" s="73">
        <f t="shared" si="4"/>
        <v>0.223277</v>
      </c>
      <c r="R56" s="73">
        <f t="shared" si="5"/>
        <v>0</v>
      </c>
      <c r="S56" s="71">
        <f t="shared" si="6"/>
        <v>6.9337100000000209</v>
      </c>
      <c r="T56" s="71">
        <f t="shared" si="7"/>
        <v>0</v>
      </c>
      <c r="U56" s="71">
        <f t="shared" si="8"/>
        <v>255.22689000000003</v>
      </c>
      <c r="V56" s="71">
        <f t="shared" si="9"/>
        <v>424.94198271989296</v>
      </c>
      <c r="W56" s="71">
        <f t="shared" si="10"/>
        <v>424.94198271989296</v>
      </c>
    </row>
    <row r="57" spans="1:23" hidden="1">
      <c r="A57" s="63">
        <f t="shared" si="11"/>
        <v>36943</v>
      </c>
      <c r="B57" s="65" t="str">
        <f>INDEX('Master Data'!$A$2:$B$8,MATCH(WEEKDAY('EZE Power Trading'!A57,3),'Master Data'!$A$2:$A$8,0),2)</f>
        <v>W</v>
      </c>
      <c r="D57" s="73">
        <v>-222553</v>
      </c>
      <c r="E57" s="73">
        <v>222553</v>
      </c>
      <c r="F57" s="73">
        <v>0</v>
      </c>
      <c r="G57" s="73">
        <v>251910.21</v>
      </c>
      <c r="I57" s="73">
        <f t="shared" si="14"/>
        <v>251910.21</v>
      </c>
      <c r="J57" s="73">
        <f t="shared" si="13"/>
        <v>-3316.6800000000221</v>
      </c>
      <c r="K57" s="73">
        <f t="shared" si="1"/>
        <v>0</v>
      </c>
      <c r="L57" s="73">
        <f t="shared" si="2"/>
        <v>0</v>
      </c>
      <c r="M57" s="73">
        <f>SUM(J$6:J57)</f>
        <v>421625.30271989293</v>
      </c>
      <c r="N57" s="73">
        <f>SUM(J$6:J57)</f>
        <v>421625.30271989293</v>
      </c>
      <c r="P57" s="73">
        <f t="shared" si="3"/>
        <v>-0.222553</v>
      </c>
      <c r="Q57" s="73">
        <f t="shared" si="4"/>
        <v>0.222553</v>
      </c>
      <c r="R57" s="73">
        <f t="shared" si="5"/>
        <v>0</v>
      </c>
      <c r="S57" s="71">
        <f t="shared" si="6"/>
        <v>-3.3166800000000221</v>
      </c>
      <c r="T57" s="71">
        <f t="shared" si="7"/>
        <v>0</v>
      </c>
      <c r="U57" s="71">
        <f t="shared" si="8"/>
        <v>251.91020999999998</v>
      </c>
      <c r="V57" s="71">
        <f t="shared" si="9"/>
        <v>421.62530271989294</v>
      </c>
      <c r="W57" s="71">
        <f t="shared" si="10"/>
        <v>421.62530271989294</v>
      </c>
    </row>
    <row r="58" spans="1:23" hidden="1">
      <c r="A58" s="63">
        <f t="shared" si="11"/>
        <v>36944</v>
      </c>
      <c r="B58" s="65" t="str">
        <f>INDEX('Master Data'!$A$2:$B$8,MATCH(WEEKDAY('EZE Power Trading'!A58,3),'Master Data'!$A$2:$A$8,0),2)</f>
        <v>Th</v>
      </c>
      <c r="D58" s="73">
        <v>-221878</v>
      </c>
      <c r="E58" s="73">
        <v>221878</v>
      </c>
      <c r="F58" s="73">
        <v>0</v>
      </c>
      <c r="G58" s="73">
        <v>250149.82</v>
      </c>
      <c r="I58" s="73">
        <f t="shared" si="14"/>
        <v>250149.82</v>
      </c>
      <c r="J58" s="73">
        <f t="shared" si="13"/>
        <v>-1760.3899999999849</v>
      </c>
      <c r="K58" s="73">
        <f t="shared" si="1"/>
        <v>0</v>
      </c>
      <c r="L58" s="73">
        <f t="shared" si="2"/>
        <v>0</v>
      </c>
      <c r="M58" s="73">
        <f>SUM(J$6:J58)</f>
        <v>419864.91271989292</v>
      </c>
      <c r="N58" s="73">
        <f>SUM(J$6:J58)</f>
        <v>419864.91271989292</v>
      </c>
      <c r="P58" s="73">
        <f t="shared" si="3"/>
        <v>-0.22187799999999999</v>
      </c>
      <c r="Q58" s="73">
        <f t="shared" si="4"/>
        <v>0.22187799999999999</v>
      </c>
      <c r="R58" s="73">
        <f t="shared" si="5"/>
        <v>0</v>
      </c>
      <c r="S58" s="71">
        <f t="shared" si="6"/>
        <v>-1.7603899999999848</v>
      </c>
      <c r="T58" s="71">
        <f t="shared" si="7"/>
        <v>0</v>
      </c>
      <c r="U58" s="71">
        <f t="shared" si="8"/>
        <v>250.14982000000001</v>
      </c>
      <c r="V58" s="71">
        <f t="shared" si="9"/>
        <v>419.86491271989291</v>
      </c>
      <c r="W58" s="71">
        <f t="shared" si="10"/>
        <v>419.86491271989291</v>
      </c>
    </row>
    <row r="59" spans="1:23" hidden="1">
      <c r="A59" s="63">
        <f t="shared" si="11"/>
        <v>36945</v>
      </c>
      <c r="B59" s="65" t="str">
        <f>INDEX('Master Data'!$A$2:$B$8,MATCH(WEEKDAY('EZE Power Trading'!A59,3),'Master Data'!$A$2:$A$8,0),2)</f>
        <v>F</v>
      </c>
      <c r="D59" s="73">
        <v>-221195</v>
      </c>
      <c r="E59" s="73">
        <v>221195</v>
      </c>
      <c r="F59" s="73">
        <v>0</v>
      </c>
      <c r="G59" s="73">
        <v>250756.39</v>
      </c>
      <c r="I59" s="73">
        <f t="shared" si="14"/>
        <v>250756.39</v>
      </c>
      <c r="J59" s="73">
        <f t="shared" si="13"/>
        <v>606.57000000000698</v>
      </c>
      <c r="K59" s="73">
        <f t="shared" si="1"/>
        <v>0</v>
      </c>
      <c r="L59" s="73">
        <f t="shared" si="2"/>
        <v>0</v>
      </c>
      <c r="M59" s="73">
        <f>SUM(J$6:J59)</f>
        <v>420471.48271989293</v>
      </c>
      <c r="N59" s="73">
        <f>SUM(J$6:J59)</f>
        <v>420471.48271989293</v>
      </c>
      <c r="P59" s="73">
        <f t="shared" si="3"/>
        <v>-0.221195</v>
      </c>
      <c r="Q59" s="73">
        <f t="shared" si="4"/>
        <v>0.221195</v>
      </c>
      <c r="R59" s="73">
        <f t="shared" si="5"/>
        <v>0</v>
      </c>
      <c r="S59" s="71">
        <f t="shared" si="6"/>
        <v>0.60657000000000694</v>
      </c>
      <c r="T59" s="71">
        <f t="shared" si="7"/>
        <v>0</v>
      </c>
      <c r="U59" s="71">
        <f t="shared" si="8"/>
        <v>250.75639000000001</v>
      </c>
      <c r="V59" s="71">
        <f t="shared" si="9"/>
        <v>420.47148271989295</v>
      </c>
      <c r="W59" s="71">
        <f t="shared" si="10"/>
        <v>420.47148271989295</v>
      </c>
    </row>
    <row r="60" spans="1:23" hidden="1">
      <c r="A60" s="63">
        <f t="shared" si="11"/>
        <v>36946</v>
      </c>
      <c r="B60" s="65" t="str">
        <f>INDEX('Master Data'!$A$2:$B$8,MATCH(WEEKDAY('EZE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250756.39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420471.48271989293</v>
      </c>
      <c r="N60" s="73">
        <f>SUM(J$6:J60)</f>
        <v>420471.48271989293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250.75639000000001</v>
      </c>
      <c r="V60" s="71">
        <f t="shared" si="9"/>
        <v>420.47148271989295</v>
      </c>
      <c r="W60" s="71">
        <f t="shared" si="10"/>
        <v>420.47148271989295</v>
      </c>
    </row>
    <row r="61" spans="1:23" hidden="1">
      <c r="A61" s="63">
        <f t="shared" si="11"/>
        <v>36947</v>
      </c>
      <c r="B61" s="65" t="str">
        <f>INDEX('Master Data'!$A$2:$B$8,MATCH(WEEKDAY('EZE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250756.39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420471.48271989293</v>
      </c>
      <c r="N61" s="73">
        <f>SUM(J$6:J61)</f>
        <v>420471.48271989293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250.75639000000001</v>
      </c>
      <c r="V61" s="71">
        <f t="shared" si="9"/>
        <v>420.47148271989295</v>
      </c>
      <c r="W61" s="71">
        <f t="shared" si="10"/>
        <v>420.47148271989295</v>
      </c>
    </row>
    <row r="62" spans="1:23" hidden="1">
      <c r="A62" s="63">
        <f t="shared" si="11"/>
        <v>36948</v>
      </c>
      <c r="B62" s="65" t="str">
        <f>INDEX('Master Data'!$A$2:$B$8,MATCH(WEEKDAY('EZE Power Trading'!A62,3),'Master Data'!$A$2:$A$8,0),2)</f>
        <v>M</v>
      </c>
      <c r="D62" s="73">
        <v>-219264</v>
      </c>
      <c r="E62" s="73">
        <v>219264</v>
      </c>
      <c r="F62" s="73">
        <v>0</v>
      </c>
      <c r="G62" s="73">
        <v>242995.24</v>
      </c>
      <c r="I62" s="73">
        <f t="shared" si="14"/>
        <v>242995.24</v>
      </c>
      <c r="J62" s="73">
        <f t="shared" si="13"/>
        <v>-7761.1500000000233</v>
      </c>
      <c r="K62" s="73">
        <f t="shared" si="1"/>
        <v>0</v>
      </c>
      <c r="L62" s="73">
        <f t="shared" si="2"/>
        <v>0</v>
      </c>
      <c r="M62" s="73">
        <f>SUM(J$6:J62)</f>
        <v>412710.3327198929</v>
      </c>
      <c r="N62" s="73">
        <f>SUM(J$6:J62)</f>
        <v>412710.3327198929</v>
      </c>
      <c r="P62" s="73">
        <f t="shared" si="3"/>
        <v>-0.21926399999999999</v>
      </c>
      <c r="Q62" s="73">
        <f t="shared" si="4"/>
        <v>0.21926399999999999</v>
      </c>
      <c r="R62" s="73">
        <f t="shared" si="5"/>
        <v>0</v>
      </c>
      <c r="S62" s="71">
        <f t="shared" si="6"/>
        <v>-7.7611500000000229</v>
      </c>
      <c r="T62" s="71">
        <f t="shared" si="7"/>
        <v>0</v>
      </c>
      <c r="U62" s="71">
        <f t="shared" si="8"/>
        <v>242.99524</v>
      </c>
      <c r="V62" s="71">
        <f t="shared" si="9"/>
        <v>412.7103327198929</v>
      </c>
      <c r="W62" s="71">
        <f t="shared" si="10"/>
        <v>412.7103327198929</v>
      </c>
    </row>
    <row r="63" spans="1:23" hidden="1">
      <c r="A63" s="63">
        <f t="shared" si="11"/>
        <v>36949</v>
      </c>
      <c r="B63" s="65" t="str">
        <f>INDEX('Master Data'!$A$2:$B$8,MATCH(WEEKDAY('EZE Power Trading'!A63,3),'Master Data'!$A$2:$A$8,0),2)</f>
        <v>T</v>
      </c>
      <c r="D63" s="73">
        <v>-218621</v>
      </c>
      <c r="E63" s="73">
        <v>218621</v>
      </c>
      <c r="F63" s="73">
        <v>0</v>
      </c>
      <c r="G63" s="73">
        <v>244999.23</v>
      </c>
      <c r="I63" s="73">
        <f t="shared" si="14"/>
        <v>244999.23</v>
      </c>
      <c r="J63" s="73">
        <f t="shared" si="13"/>
        <v>2003.9900000000198</v>
      </c>
      <c r="K63" s="73">
        <f t="shared" si="1"/>
        <v>0</v>
      </c>
      <c r="L63" s="73">
        <f t="shared" si="2"/>
        <v>0</v>
      </c>
      <c r="M63" s="73">
        <f>SUM(J$6:J63)</f>
        <v>414714.32271989295</v>
      </c>
      <c r="N63" s="73">
        <f>SUM(J$6:J63)</f>
        <v>414714.32271989295</v>
      </c>
      <c r="P63" s="73">
        <f t="shared" si="3"/>
        <v>-0.21862100000000001</v>
      </c>
      <c r="Q63" s="73">
        <f t="shared" si="4"/>
        <v>0.21862100000000001</v>
      </c>
      <c r="R63" s="73">
        <f t="shared" si="5"/>
        <v>0</v>
      </c>
      <c r="S63" s="71">
        <f t="shared" si="6"/>
        <v>2.0039900000000199</v>
      </c>
      <c r="T63" s="71">
        <f t="shared" si="7"/>
        <v>0</v>
      </c>
      <c r="U63" s="71">
        <f t="shared" si="8"/>
        <v>244.99923000000001</v>
      </c>
      <c r="V63" s="71">
        <f t="shared" si="9"/>
        <v>414.71432271989295</v>
      </c>
      <c r="W63" s="71">
        <f t="shared" si="10"/>
        <v>414.71432271989295</v>
      </c>
    </row>
    <row r="64" spans="1:23">
      <c r="A64" s="63">
        <f t="shared" si="11"/>
        <v>36950</v>
      </c>
      <c r="B64" s="65" t="str">
        <f>INDEX('Master Data'!$A$2:$B$8,MATCH(WEEKDAY('EZE Power Trading'!A64,3),'Master Data'!$A$2:$A$8,0),2)</f>
        <v>W</v>
      </c>
      <c r="D64" s="73">
        <v>-217918</v>
      </c>
      <c r="E64" s="73">
        <v>217918</v>
      </c>
      <c r="F64" s="73">
        <v>0</v>
      </c>
      <c r="G64" s="73">
        <f>245150.510656253-462.28</f>
        <v>244688.230656253</v>
      </c>
      <c r="I64" s="73">
        <f t="shared" si="14"/>
        <v>244688.230656253</v>
      </c>
      <c r="J64" s="73">
        <f t="shared" si="13"/>
        <v>-310.99934374701115</v>
      </c>
      <c r="K64" s="73">
        <f t="shared" si="1"/>
        <v>0</v>
      </c>
      <c r="L64" s="73">
        <f t="shared" si="2"/>
        <v>0</v>
      </c>
      <c r="M64" s="73">
        <f>SUM(J$6:J64)</f>
        <v>414403.32337614591</v>
      </c>
      <c r="N64" s="73">
        <f>SUM(J$6:J64)</f>
        <v>414403.32337614591</v>
      </c>
      <c r="P64" s="73">
        <f t="shared" si="3"/>
        <v>-0.217918</v>
      </c>
      <c r="Q64" s="73">
        <f t="shared" si="4"/>
        <v>0.217918</v>
      </c>
      <c r="R64" s="73">
        <f t="shared" si="5"/>
        <v>0</v>
      </c>
      <c r="S64" s="71">
        <f t="shared" si="6"/>
        <v>-0.31099934374701116</v>
      </c>
      <c r="T64" s="71">
        <f t="shared" si="7"/>
        <v>0</v>
      </c>
      <c r="U64" s="71">
        <f t="shared" si="8"/>
        <v>244.68823065625301</v>
      </c>
      <c r="V64" s="71">
        <f t="shared" si="9"/>
        <v>414.40332337614592</v>
      </c>
      <c r="W64" s="71">
        <f t="shared" si="10"/>
        <v>414.40332337614592</v>
      </c>
    </row>
    <row r="65" spans="1:23" hidden="1">
      <c r="A65" s="63">
        <f t="shared" si="11"/>
        <v>36951</v>
      </c>
      <c r="B65" s="65" t="str">
        <f>INDEX('Master Data'!$A$2:$B$8,MATCH(WEEKDAY('EZE Power Trading'!A65,3),'Master Data'!$A$2:$A$8,0),2)</f>
        <v>Th</v>
      </c>
      <c r="D65" s="73">
        <v>-217195</v>
      </c>
      <c r="E65" s="73">
        <v>217195</v>
      </c>
      <c r="F65" s="73">
        <v>0</v>
      </c>
      <c r="G65" s="73">
        <v>406.06</v>
      </c>
      <c r="I65" s="73">
        <f t="shared" si="14"/>
        <v>406.06</v>
      </c>
      <c r="J65" s="73">
        <f t="shared" si="13"/>
        <v>406.06</v>
      </c>
      <c r="K65" s="73">
        <f t="shared" si="1"/>
        <v>0</v>
      </c>
      <c r="L65" s="73">
        <f t="shared" si="2"/>
        <v>0</v>
      </c>
      <c r="M65" s="73">
        <f>SUM(J$6:J65)</f>
        <v>414809.38337614591</v>
      </c>
      <c r="N65" s="73">
        <f>SUM(J$6:J65)</f>
        <v>414809.38337614591</v>
      </c>
      <c r="P65" s="73">
        <f t="shared" si="3"/>
        <v>-0.217195</v>
      </c>
      <c r="Q65" s="73">
        <f t="shared" si="4"/>
        <v>0.217195</v>
      </c>
      <c r="R65" s="73">
        <f t="shared" si="5"/>
        <v>0</v>
      </c>
      <c r="S65" s="71">
        <f t="shared" si="6"/>
        <v>0.40605999999999998</v>
      </c>
      <c r="T65" s="71">
        <f t="shared" si="7"/>
        <v>0</v>
      </c>
      <c r="U65" s="71">
        <f t="shared" si="8"/>
        <v>0.40605999999999998</v>
      </c>
      <c r="V65" s="71">
        <f t="shared" si="9"/>
        <v>414.80938337614589</v>
      </c>
      <c r="W65" s="71">
        <f t="shared" si="10"/>
        <v>414.80938337614589</v>
      </c>
    </row>
    <row r="66" spans="1:23" hidden="1">
      <c r="A66" s="63">
        <f t="shared" si="11"/>
        <v>36952</v>
      </c>
      <c r="B66" s="65" t="str">
        <f>INDEX('Master Data'!$A$2:$B$8,MATCH(WEEKDAY('EZE Power Trading'!A66,3),'Master Data'!$A$2:$A$8,0),2)</f>
        <v>F</v>
      </c>
      <c r="D66" s="73">
        <v>-216455</v>
      </c>
      <c r="E66" s="73">
        <v>216455</v>
      </c>
      <c r="F66" s="73">
        <v>0</v>
      </c>
      <c r="G66" s="73">
        <v>32866.660000000003</v>
      </c>
      <c r="I66" s="73">
        <f t="shared" si="14"/>
        <v>32866.660000000003</v>
      </c>
      <c r="J66" s="73">
        <f t="shared" si="13"/>
        <v>32460.600000000002</v>
      </c>
      <c r="K66" s="73">
        <f t="shared" si="1"/>
        <v>0</v>
      </c>
      <c r="L66" s="73">
        <f t="shared" si="2"/>
        <v>0</v>
      </c>
      <c r="M66" s="73">
        <f>SUM(J$6:J66)</f>
        <v>447269.98337614589</v>
      </c>
      <c r="N66" s="73">
        <f>SUM(J$6:J66)</f>
        <v>447269.98337614589</v>
      </c>
      <c r="P66" s="73">
        <f t="shared" si="3"/>
        <v>-0.21645500000000001</v>
      </c>
      <c r="Q66" s="73">
        <f t="shared" si="4"/>
        <v>0.21645500000000001</v>
      </c>
      <c r="R66" s="73">
        <f t="shared" si="5"/>
        <v>0</v>
      </c>
      <c r="S66" s="71">
        <f t="shared" si="6"/>
        <v>32.460599999999999</v>
      </c>
      <c r="T66" s="71">
        <f t="shared" si="7"/>
        <v>0</v>
      </c>
      <c r="U66" s="71">
        <f t="shared" si="8"/>
        <v>32.866660000000003</v>
      </c>
      <c r="V66" s="71">
        <f t="shared" si="9"/>
        <v>447.26998337614589</v>
      </c>
      <c r="W66" s="71">
        <f t="shared" si="10"/>
        <v>447.26998337614589</v>
      </c>
    </row>
    <row r="67" spans="1:23" hidden="1">
      <c r="A67" s="63">
        <f t="shared" si="11"/>
        <v>36953</v>
      </c>
      <c r="B67" s="65" t="str">
        <f>INDEX('Master Data'!$A$2:$B$8,MATCH(WEEKDAY('EZE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32866.660000000003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447269.98337614589</v>
      </c>
      <c r="N67" s="73">
        <f>SUM(J$6:J67)</f>
        <v>447269.98337614589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32.866660000000003</v>
      </c>
      <c r="V67" s="71">
        <f t="shared" si="9"/>
        <v>447.26998337614589</v>
      </c>
      <c r="W67" s="71">
        <f t="shared" si="10"/>
        <v>447.26998337614589</v>
      </c>
    </row>
    <row r="68" spans="1:23" hidden="1">
      <c r="A68" s="63">
        <f t="shared" si="11"/>
        <v>36954</v>
      </c>
      <c r="B68" s="65" t="str">
        <f>INDEX('Master Data'!$A$2:$B$8,MATCH(WEEKDAY('EZE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32866.660000000003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447269.98337614589</v>
      </c>
      <c r="N68" s="73">
        <f>SUM(J$6:J68)</f>
        <v>447269.98337614589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32.866660000000003</v>
      </c>
      <c r="V68" s="71">
        <f t="shared" si="9"/>
        <v>447.26998337614589</v>
      </c>
      <c r="W68" s="71">
        <f t="shared" si="10"/>
        <v>447.26998337614589</v>
      </c>
    </row>
    <row r="69" spans="1:23" hidden="1">
      <c r="A69" s="63">
        <f t="shared" si="11"/>
        <v>36955</v>
      </c>
      <c r="B69" s="65" t="str">
        <f>INDEX('Master Data'!$A$2:$B$8,MATCH(WEEKDAY('EZE Power Trading'!A69,3),'Master Data'!$A$2:$A$8,0),2)</f>
        <v>M</v>
      </c>
      <c r="D69" s="73">
        <v>-214436</v>
      </c>
      <c r="E69" s="73">
        <v>214436</v>
      </c>
      <c r="F69" s="73">
        <v>0</v>
      </c>
      <c r="G69" s="73">
        <v>45908.74</v>
      </c>
      <c r="I69" s="73">
        <f t="shared" si="14"/>
        <v>45908.74</v>
      </c>
      <c r="J69" s="73">
        <f t="shared" si="13"/>
        <v>13042.079999999994</v>
      </c>
      <c r="K69" s="73">
        <f t="shared" si="1"/>
        <v>0</v>
      </c>
      <c r="L69" s="73">
        <f t="shared" si="2"/>
        <v>0</v>
      </c>
      <c r="M69" s="73">
        <f>SUM(J$6:J69)</f>
        <v>460312.0633761459</v>
      </c>
      <c r="N69" s="73">
        <f>SUM(J$6:J69)</f>
        <v>460312.0633761459</v>
      </c>
      <c r="P69" s="73">
        <f t="shared" si="3"/>
        <v>-0.21443599999999999</v>
      </c>
      <c r="Q69" s="73">
        <f t="shared" si="4"/>
        <v>0.21443599999999999</v>
      </c>
      <c r="R69" s="73">
        <f t="shared" si="5"/>
        <v>0</v>
      </c>
      <c r="S69" s="71">
        <f t="shared" si="6"/>
        <v>13.042079999999995</v>
      </c>
      <c r="T69" s="71">
        <f t="shared" si="7"/>
        <v>0</v>
      </c>
      <c r="U69" s="71">
        <f t="shared" si="8"/>
        <v>45.908739999999995</v>
      </c>
      <c r="V69" s="71">
        <f t="shared" si="9"/>
        <v>460.31206337614589</v>
      </c>
      <c r="W69" s="71">
        <f t="shared" si="10"/>
        <v>460.31206337614589</v>
      </c>
    </row>
    <row r="70" spans="1:23" hidden="1">
      <c r="A70" s="63">
        <f t="shared" si="11"/>
        <v>36956</v>
      </c>
      <c r="B70" s="65" t="str">
        <f>INDEX('Master Data'!$A$2:$B$8,MATCH(WEEKDAY('EZE Power Trading'!A70,3),'Master Data'!$A$2:$A$8,0),2)</f>
        <v>T</v>
      </c>
      <c r="D70" s="73">
        <v>-213712</v>
      </c>
      <c r="E70" s="73">
        <v>213712</v>
      </c>
      <c r="F70" s="73">
        <v>0</v>
      </c>
      <c r="G70" s="73">
        <v>47150.62</v>
      </c>
      <c r="I70" s="73">
        <f t="shared" si="14"/>
        <v>47150.62</v>
      </c>
      <c r="J70" s="73">
        <f t="shared" si="13"/>
        <v>1241.8800000000047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461553.94337614591</v>
      </c>
      <c r="N70" s="73">
        <f>SUM(J$6:J70)</f>
        <v>461553.94337614591</v>
      </c>
      <c r="P70" s="73">
        <f t="shared" ref="P70:P133" si="17">D70/P$3</f>
        <v>-0.21371200000000001</v>
      </c>
      <c r="Q70" s="73">
        <f t="shared" ref="Q70:Q133" si="18">E70/P$3</f>
        <v>0.21371200000000001</v>
      </c>
      <c r="R70" s="73">
        <f t="shared" ref="R70:R133" si="19">F70/R$3</f>
        <v>0</v>
      </c>
      <c r="S70" s="71">
        <f t="shared" ref="S70:S133" si="20">J70/$R$3</f>
        <v>1.2418800000000048</v>
      </c>
      <c r="T70" s="71">
        <f t="shared" ref="T70:T133" si="21">L70/$R$3</f>
        <v>0</v>
      </c>
      <c r="U70" s="71">
        <f t="shared" ref="U70:U133" si="22">I70/$R$3</f>
        <v>47.150620000000004</v>
      </c>
      <c r="V70" s="71">
        <f t="shared" ref="V70:V133" si="23">M70/$R$3</f>
        <v>461.55394337614592</v>
      </c>
      <c r="W70" s="71">
        <f t="shared" ref="W70:W133" si="24">N70/$R$3</f>
        <v>461.55394337614592</v>
      </c>
    </row>
    <row r="71" spans="1:23" hidden="1">
      <c r="A71" s="63">
        <f t="shared" ref="A71:A134" si="25">A70+1</f>
        <v>36957</v>
      </c>
      <c r="B71" s="65" t="str">
        <f>INDEX('Master Data'!$A$2:$B$8,MATCH(WEEKDAY('EZE Power Trading'!A71,3),'Master Data'!$A$2:$A$8,0),2)</f>
        <v>W</v>
      </c>
      <c r="D71" s="73">
        <v>-213000</v>
      </c>
      <c r="E71" s="73">
        <v>213000</v>
      </c>
      <c r="F71" s="73">
        <v>0</v>
      </c>
      <c r="G71" s="73">
        <v>50937.96</v>
      </c>
      <c r="I71" s="73">
        <f t="shared" si="14"/>
        <v>50937.96</v>
      </c>
      <c r="J71" s="73">
        <f t="shared" ref="J71:J134" si="26">IF(MONTH($A71)=MONTH($A70),SUM(I71-I70),I71)</f>
        <v>3787.3399999999965</v>
      </c>
      <c r="K71" s="73">
        <f t="shared" si="15"/>
        <v>0</v>
      </c>
      <c r="L71" s="73">
        <f t="shared" si="16"/>
        <v>0</v>
      </c>
      <c r="M71" s="73">
        <f>SUM(J$6:J71)</f>
        <v>465341.28337614588</v>
      </c>
      <c r="N71" s="73">
        <f>SUM(J$6:J71)</f>
        <v>465341.28337614588</v>
      </c>
      <c r="P71" s="73">
        <f t="shared" si="17"/>
        <v>-0.21299999999999999</v>
      </c>
      <c r="Q71" s="73">
        <f t="shared" si="18"/>
        <v>0.21299999999999999</v>
      </c>
      <c r="R71" s="73">
        <f t="shared" si="19"/>
        <v>0</v>
      </c>
      <c r="S71" s="71">
        <f t="shared" si="20"/>
        <v>3.7873399999999964</v>
      </c>
      <c r="T71" s="71">
        <f t="shared" si="21"/>
        <v>0</v>
      </c>
      <c r="U71" s="71">
        <f t="shared" si="22"/>
        <v>50.937959999999997</v>
      </c>
      <c r="V71" s="71">
        <f t="shared" si="23"/>
        <v>465.3412833761459</v>
      </c>
      <c r="W71" s="71">
        <f t="shared" si="24"/>
        <v>465.3412833761459</v>
      </c>
    </row>
    <row r="72" spans="1:23" hidden="1">
      <c r="A72" s="63">
        <f t="shared" si="25"/>
        <v>36958</v>
      </c>
      <c r="B72" s="65" t="str">
        <f>INDEX('Master Data'!$A$2:$B$8,MATCH(WEEKDAY('EZE Power Trading'!A72,3),'Master Data'!$A$2:$A$8,0),2)</f>
        <v>Th</v>
      </c>
      <c r="D72" s="73">
        <v>-212299</v>
      </c>
      <c r="E72" s="73">
        <v>212299</v>
      </c>
      <c r="F72" s="73">
        <v>0</v>
      </c>
      <c r="G72" s="73">
        <v>54782.01</v>
      </c>
      <c r="I72" s="73">
        <f t="shared" si="14"/>
        <v>54782.01</v>
      </c>
      <c r="J72" s="73">
        <f t="shared" si="26"/>
        <v>3844.0500000000029</v>
      </c>
      <c r="K72" s="73">
        <f t="shared" si="15"/>
        <v>0</v>
      </c>
      <c r="L72" s="73">
        <f t="shared" si="16"/>
        <v>0</v>
      </c>
      <c r="M72" s="73">
        <f>SUM(J$6:J72)</f>
        <v>469185.33337614586</v>
      </c>
      <c r="N72" s="73">
        <f>SUM(J$6:J72)</f>
        <v>469185.33337614586</v>
      </c>
      <c r="P72" s="73">
        <f t="shared" si="17"/>
        <v>-0.21229899999999999</v>
      </c>
      <c r="Q72" s="73">
        <f t="shared" si="18"/>
        <v>0.21229899999999999</v>
      </c>
      <c r="R72" s="73">
        <f t="shared" si="19"/>
        <v>0</v>
      </c>
      <c r="S72" s="71">
        <f t="shared" si="20"/>
        <v>3.8440500000000029</v>
      </c>
      <c r="T72" s="71">
        <f t="shared" si="21"/>
        <v>0</v>
      </c>
      <c r="U72" s="71">
        <f t="shared" si="22"/>
        <v>54.78201</v>
      </c>
      <c r="V72" s="71">
        <f t="shared" si="23"/>
        <v>469.18533337614588</v>
      </c>
      <c r="W72" s="71">
        <f t="shared" si="24"/>
        <v>469.18533337614588</v>
      </c>
    </row>
    <row r="73" spans="1:23" hidden="1">
      <c r="A73" s="63">
        <f t="shared" si="25"/>
        <v>36959</v>
      </c>
      <c r="B73" s="65" t="str">
        <f>INDEX('Master Data'!$A$2:$B$8,MATCH(WEEKDAY('EZE Power Trading'!A73,3),'Master Data'!$A$2:$A$8,0),2)</f>
        <v>F</v>
      </c>
      <c r="D73" s="73">
        <v>-211581</v>
      </c>
      <c r="E73" s="73">
        <v>211581</v>
      </c>
      <c r="F73" s="73">
        <v>0</v>
      </c>
      <c r="G73" s="73">
        <v>54833.99</v>
      </c>
      <c r="I73" s="73">
        <f t="shared" si="14"/>
        <v>54833.99</v>
      </c>
      <c r="J73" s="73">
        <f t="shared" si="26"/>
        <v>51.979999999995925</v>
      </c>
      <c r="K73" s="73">
        <f t="shared" si="15"/>
        <v>0</v>
      </c>
      <c r="L73" s="73">
        <f t="shared" si="16"/>
        <v>0</v>
      </c>
      <c r="M73" s="73">
        <f>SUM(J$6:J73)</f>
        <v>469237.31337614584</v>
      </c>
      <c r="N73" s="73">
        <f>SUM(J$6:J73)</f>
        <v>469237.31337614584</v>
      </c>
      <c r="P73" s="73">
        <f t="shared" si="17"/>
        <v>-0.21158099999999999</v>
      </c>
      <c r="Q73" s="73">
        <f t="shared" si="18"/>
        <v>0.21158099999999999</v>
      </c>
      <c r="R73" s="73">
        <f t="shared" si="19"/>
        <v>0</v>
      </c>
      <c r="S73" s="71">
        <f t="shared" si="20"/>
        <v>5.1979999999995925E-2</v>
      </c>
      <c r="T73" s="71">
        <f t="shared" si="21"/>
        <v>0</v>
      </c>
      <c r="U73" s="71">
        <f t="shared" si="22"/>
        <v>54.83399</v>
      </c>
      <c r="V73" s="71">
        <f t="shared" si="23"/>
        <v>469.23731337614583</v>
      </c>
      <c r="W73" s="71">
        <f t="shared" si="24"/>
        <v>469.23731337614583</v>
      </c>
    </row>
    <row r="74" spans="1:23" hidden="1">
      <c r="A74" s="63">
        <f t="shared" si="25"/>
        <v>36960</v>
      </c>
      <c r="B74" s="65" t="str">
        <f>INDEX('Master Data'!$A$2:$B$8,MATCH(WEEKDAY('EZE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54833.99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469237.31337614584</v>
      </c>
      <c r="N74" s="73">
        <f>SUM(J$6:J74)</f>
        <v>469237.31337614584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54.83399</v>
      </c>
      <c r="V74" s="71">
        <f t="shared" si="23"/>
        <v>469.23731337614583</v>
      </c>
      <c r="W74" s="71">
        <f t="shared" si="24"/>
        <v>469.23731337614583</v>
      </c>
    </row>
    <row r="75" spans="1:23" hidden="1">
      <c r="A75" s="63">
        <f t="shared" si="25"/>
        <v>36961</v>
      </c>
      <c r="B75" s="65" t="str">
        <f>INDEX('Master Data'!$A$2:$B$8,MATCH(WEEKDAY('EZE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54833.99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469237.31337614584</v>
      </c>
      <c r="N75" s="73">
        <f>SUM(J$6:J75)</f>
        <v>469237.31337614584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54.83399</v>
      </c>
      <c r="V75" s="71">
        <f t="shared" si="23"/>
        <v>469.23731337614583</v>
      </c>
      <c r="W75" s="71">
        <f t="shared" si="24"/>
        <v>469.23731337614583</v>
      </c>
    </row>
    <row r="76" spans="1:23" hidden="1">
      <c r="A76" s="63">
        <f t="shared" si="25"/>
        <v>36962</v>
      </c>
      <c r="B76" s="65" t="str">
        <f>INDEX('Master Data'!$A$2:$B$8,MATCH(WEEKDAY('EZE Power Trading'!A76,3),'Master Data'!$A$2:$A$8,0),2)</f>
        <v>M</v>
      </c>
      <c r="D76" s="73">
        <v>-209534</v>
      </c>
      <c r="E76" s="73">
        <v>209534</v>
      </c>
      <c r="F76" s="73">
        <v>0</v>
      </c>
      <c r="G76" s="73">
        <v>52596.68</v>
      </c>
      <c r="I76" s="73">
        <f t="shared" si="14"/>
        <v>52596.68</v>
      </c>
      <c r="J76" s="73">
        <f t="shared" si="26"/>
        <v>-2237.3099999999977</v>
      </c>
      <c r="K76" s="73">
        <f t="shared" si="15"/>
        <v>0</v>
      </c>
      <c r="L76" s="73">
        <f t="shared" si="16"/>
        <v>0</v>
      </c>
      <c r="M76" s="73">
        <f>SUM(J$6:J76)</f>
        <v>467000.00337614585</v>
      </c>
      <c r="N76" s="73">
        <f>SUM(J$6:J76)</f>
        <v>467000.00337614585</v>
      </c>
      <c r="P76" s="73">
        <f t="shared" si="17"/>
        <v>-0.209534</v>
      </c>
      <c r="Q76" s="73">
        <f t="shared" si="18"/>
        <v>0.209534</v>
      </c>
      <c r="R76" s="73">
        <f t="shared" si="19"/>
        <v>0</v>
      </c>
      <c r="S76" s="71">
        <f t="shared" si="20"/>
        <v>-2.2373099999999977</v>
      </c>
      <c r="T76" s="71">
        <f t="shared" si="21"/>
        <v>0</v>
      </c>
      <c r="U76" s="71">
        <f t="shared" si="22"/>
        <v>52.596679999999999</v>
      </c>
      <c r="V76" s="71">
        <f t="shared" si="23"/>
        <v>467.00000337614586</v>
      </c>
      <c r="W76" s="71">
        <f t="shared" si="24"/>
        <v>467.00000337614586</v>
      </c>
    </row>
    <row r="77" spans="1:23" hidden="1">
      <c r="A77" s="63">
        <f t="shared" si="25"/>
        <v>36963</v>
      </c>
      <c r="B77" s="65" t="str">
        <f>INDEX('Master Data'!$A$2:$B$8,MATCH(WEEKDAY('EZE Power Trading'!A77,3),'Master Data'!$A$2:$A$8,0),2)</f>
        <v>T</v>
      </c>
      <c r="D77" s="73">
        <v>-208831</v>
      </c>
      <c r="E77" s="73">
        <v>208831</v>
      </c>
      <c r="F77" s="73">
        <v>0</v>
      </c>
      <c r="G77" s="73">
        <v>51447.48</v>
      </c>
      <c r="I77" s="73">
        <f t="shared" si="14"/>
        <v>51447.48</v>
      </c>
      <c r="J77" s="73">
        <f t="shared" si="26"/>
        <v>-1149.1999999999971</v>
      </c>
      <c r="K77" s="73">
        <f t="shared" si="15"/>
        <v>0</v>
      </c>
      <c r="L77" s="73">
        <f t="shared" si="16"/>
        <v>0</v>
      </c>
      <c r="M77" s="73">
        <f>SUM(J$6:J77)</f>
        <v>465850.80337614584</v>
      </c>
      <c r="N77" s="73">
        <f>SUM(J$6:J77)</f>
        <v>465850.80337614584</v>
      </c>
      <c r="P77" s="73">
        <f t="shared" si="17"/>
        <v>-0.20883099999999999</v>
      </c>
      <c r="Q77" s="73">
        <f t="shared" si="18"/>
        <v>0.20883099999999999</v>
      </c>
      <c r="R77" s="73">
        <f t="shared" si="19"/>
        <v>0</v>
      </c>
      <c r="S77" s="71">
        <f t="shared" si="20"/>
        <v>-1.1491999999999971</v>
      </c>
      <c r="T77" s="71">
        <f t="shared" si="21"/>
        <v>0</v>
      </c>
      <c r="U77" s="71">
        <f t="shared" si="22"/>
        <v>51.447480000000006</v>
      </c>
      <c r="V77" s="71">
        <f t="shared" si="23"/>
        <v>465.85080337614585</v>
      </c>
      <c r="W77" s="71">
        <f t="shared" si="24"/>
        <v>465.85080337614585</v>
      </c>
    </row>
    <row r="78" spans="1:23" hidden="1">
      <c r="A78" s="63">
        <f t="shared" si="25"/>
        <v>36964</v>
      </c>
      <c r="B78" s="65" t="str">
        <f>INDEX('Master Data'!$A$2:$B$8,MATCH(WEEKDAY('EZE Power Trading'!A78,3),'Master Data'!$A$2:$A$8,0),2)</f>
        <v>W</v>
      </c>
      <c r="D78" s="73">
        <v>-208114</v>
      </c>
      <c r="E78" s="73">
        <v>208114</v>
      </c>
      <c r="F78" s="73">
        <v>0</v>
      </c>
      <c r="G78" s="73">
        <v>49153.75</v>
      </c>
      <c r="I78" s="73">
        <f t="shared" si="14"/>
        <v>49153.75</v>
      </c>
      <c r="J78" s="73">
        <f t="shared" si="26"/>
        <v>-2293.7300000000032</v>
      </c>
      <c r="K78" s="73">
        <f t="shared" si="15"/>
        <v>0</v>
      </c>
      <c r="L78" s="73">
        <f t="shared" si="16"/>
        <v>0</v>
      </c>
      <c r="M78" s="73">
        <f>SUM(J$6:J78)</f>
        <v>463557.07337614585</v>
      </c>
      <c r="N78" s="73">
        <f>SUM(J$6:J78)</f>
        <v>463557.07337614585</v>
      </c>
      <c r="P78" s="73">
        <f t="shared" si="17"/>
        <v>-0.20811399999999999</v>
      </c>
      <c r="Q78" s="73">
        <f t="shared" si="18"/>
        <v>0.20811399999999999</v>
      </c>
      <c r="R78" s="73">
        <f t="shared" si="19"/>
        <v>0</v>
      </c>
      <c r="S78" s="71">
        <f t="shared" si="20"/>
        <v>-2.2937300000000032</v>
      </c>
      <c r="T78" s="71">
        <f t="shared" si="21"/>
        <v>0</v>
      </c>
      <c r="U78" s="71">
        <f t="shared" si="22"/>
        <v>49.153750000000002</v>
      </c>
      <c r="V78" s="71">
        <f t="shared" si="23"/>
        <v>463.55707337614587</v>
      </c>
      <c r="W78" s="71">
        <f t="shared" si="24"/>
        <v>463.55707337614587</v>
      </c>
    </row>
    <row r="79" spans="1:23" hidden="1">
      <c r="A79" s="63">
        <f t="shared" si="25"/>
        <v>36965</v>
      </c>
      <c r="B79" s="65" t="str">
        <f>INDEX('Master Data'!$A$2:$B$8,MATCH(WEEKDAY('EZE Power Trading'!A79,3),'Master Data'!$A$2:$A$8,0),2)</f>
        <v>Th</v>
      </c>
      <c r="D79" s="73">
        <v>-207474</v>
      </c>
      <c r="E79" s="73">
        <v>207474</v>
      </c>
      <c r="F79" s="73">
        <v>0</v>
      </c>
      <c r="G79" s="73">
        <v>49751.96</v>
      </c>
      <c r="I79" s="73">
        <f t="shared" si="14"/>
        <v>49751.96</v>
      </c>
      <c r="J79" s="73">
        <f t="shared" si="26"/>
        <v>598.20999999999913</v>
      </c>
      <c r="K79" s="73">
        <f t="shared" si="15"/>
        <v>0</v>
      </c>
      <c r="L79" s="73">
        <f t="shared" si="16"/>
        <v>0</v>
      </c>
      <c r="M79" s="73">
        <f>SUM(J$6:J79)</f>
        <v>464155.28337614588</v>
      </c>
      <c r="N79" s="73">
        <f>SUM(J$6:J79)</f>
        <v>464155.28337614588</v>
      </c>
      <c r="P79" s="73">
        <f t="shared" si="17"/>
        <v>-0.20747399999999999</v>
      </c>
      <c r="Q79" s="73">
        <f t="shared" si="18"/>
        <v>0.20747399999999999</v>
      </c>
      <c r="R79" s="73">
        <f t="shared" si="19"/>
        <v>0</v>
      </c>
      <c r="S79" s="71">
        <f t="shared" si="20"/>
        <v>0.59820999999999913</v>
      </c>
      <c r="T79" s="71">
        <f t="shared" si="21"/>
        <v>0</v>
      </c>
      <c r="U79" s="71">
        <f t="shared" si="22"/>
        <v>49.751959999999997</v>
      </c>
      <c r="V79" s="71">
        <f t="shared" si="23"/>
        <v>464.15528337614586</v>
      </c>
      <c r="W79" s="71">
        <f t="shared" si="24"/>
        <v>464.15528337614586</v>
      </c>
    </row>
    <row r="80" spans="1:23" hidden="1">
      <c r="A80" s="63">
        <f t="shared" si="25"/>
        <v>36966</v>
      </c>
      <c r="B80" s="65" t="str">
        <f>INDEX('Master Data'!$A$2:$B$8,MATCH(WEEKDAY('EZE Power Trading'!A80,3),'Master Data'!$A$2:$A$8,0),2)</f>
        <v>F</v>
      </c>
      <c r="D80" s="73">
        <v>-206821</v>
      </c>
      <c r="E80" s="73">
        <v>206821</v>
      </c>
      <c r="F80" s="73">
        <v>0</v>
      </c>
      <c r="G80" s="73">
        <v>15253.21</v>
      </c>
      <c r="I80" s="73">
        <f t="shared" si="14"/>
        <v>15253.21</v>
      </c>
      <c r="J80" s="73">
        <f t="shared" si="26"/>
        <v>-34498.75</v>
      </c>
      <c r="K80" s="73">
        <f t="shared" si="15"/>
        <v>0</v>
      </c>
      <c r="L80" s="73">
        <f t="shared" si="16"/>
        <v>0</v>
      </c>
      <c r="M80" s="73">
        <f>SUM(J$6:J80)</f>
        <v>429656.53337614588</v>
      </c>
      <c r="N80" s="73">
        <f>SUM(J$6:J80)</f>
        <v>429656.53337614588</v>
      </c>
      <c r="P80" s="73">
        <f t="shared" si="17"/>
        <v>-0.206821</v>
      </c>
      <c r="Q80" s="73">
        <f t="shared" si="18"/>
        <v>0.206821</v>
      </c>
      <c r="R80" s="73">
        <f t="shared" si="19"/>
        <v>0</v>
      </c>
      <c r="S80" s="71">
        <f t="shared" si="20"/>
        <v>-34.498750000000001</v>
      </c>
      <c r="T80" s="71">
        <f t="shared" si="21"/>
        <v>0</v>
      </c>
      <c r="U80" s="71">
        <f t="shared" si="22"/>
        <v>15.253209999999999</v>
      </c>
      <c r="V80" s="71">
        <f t="shared" si="23"/>
        <v>429.65653337614589</v>
      </c>
      <c r="W80" s="71">
        <f t="shared" si="24"/>
        <v>429.65653337614589</v>
      </c>
    </row>
    <row r="81" spans="1:23" hidden="1">
      <c r="A81" s="63">
        <f t="shared" si="25"/>
        <v>36967</v>
      </c>
      <c r="B81" s="65" t="str">
        <f>INDEX('Master Data'!$A$2:$B$8,MATCH(WEEKDAY('EZE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15253.21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429656.53337614588</v>
      </c>
      <c r="N81" s="73">
        <f>SUM(J$6:J81)</f>
        <v>429656.53337614588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15.253209999999999</v>
      </c>
      <c r="V81" s="71">
        <f t="shared" si="23"/>
        <v>429.65653337614589</v>
      </c>
      <c r="W81" s="71">
        <f t="shared" si="24"/>
        <v>429.65653337614589</v>
      </c>
    </row>
    <row r="82" spans="1:23" hidden="1">
      <c r="A82" s="63">
        <f t="shared" si="25"/>
        <v>36968</v>
      </c>
      <c r="B82" s="65" t="str">
        <f>INDEX('Master Data'!$A$2:$B$8,MATCH(WEEKDAY('EZE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15253.21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429656.53337614588</v>
      </c>
      <c r="N82" s="73">
        <f>SUM(J$6:J82)</f>
        <v>429656.53337614588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15.253209999999999</v>
      </c>
      <c r="V82" s="71">
        <f t="shared" si="23"/>
        <v>429.65653337614589</v>
      </c>
      <c r="W82" s="71">
        <f t="shared" si="24"/>
        <v>429.65653337614589</v>
      </c>
    </row>
    <row r="83" spans="1:23" hidden="1">
      <c r="A83" s="63">
        <f t="shared" si="25"/>
        <v>36969</v>
      </c>
      <c r="B83" s="65" t="str">
        <f>INDEX('Master Data'!$A$2:$B$8,MATCH(WEEKDAY('EZE Power Trading'!A83,3),'Master Data'!$A$2:$A$8,0),2)</f>
        <v>M</v>
      </c>
      <c r="D83" s="73">
        <v>-204813</v>
      </c>
      <c r="E83" s="73">
        <v>204813</v>
      </c>
      <c r="F83" s="73">
        <v>0</v>
      </c>
      <c r="G83" s="73">
        <v>18287.71</v>
      </c>
      <c r="I83" s="73">
        <f t="shared" si="14"/>
        <v>18287.71</v>
      </c>
      <c r="J83" s="73">
        <f t="shared" si="26"/>
        <v>3034.5</v>
      </c>
      <c r="K83" s="73">
        <f t="shared" si="15"/>
        <v>0</v>
      </c>
      <c r="L83" s="73">
        <f t="shared" si="16"/>
        <v>0</v>
      </c>
      <c r="M83" s="73">
        <f>SUM(J$6:J83)</f>
        <v>432691.03337614588</v>
      </c>
      <c r="N83" s="73">
        <f>SUM(J$6:J83)</f>
        <v>432691.03337614588</v>
      </c>
      <c r="P83" s="73">
        <f t="shared" si="17"/>
        <v>-0.204813</v>
      </c>
      <c r="Q83" s="73">
        <f t="shared" si="18"/>
        <v>0.204813</v>
      </c>
      <c r="R83" s="73">
        <f t="shared" si="19"/>
        <v>0</v>
      </c>
      <c r="S83" s="71">
        <f t="shared" si="20"/>
        <v>3.0345</v>
      </c>
      <c r="T83" s="71">
        <f t="shared" si="21"/>
        <v>0</v>
      </c>
      <c r="U83" s="71">
        <f t="shared" si="22"/>
        <v>18.287710000000001</v>
      </c>
      <c r="V83" s="71">
        <f t="shared" si="23"/>
        <v>432.69103337614587</v>
      </c>
      <c r="W83" s="71">
        <f t="shared" si="24"/>
        <v>432.69103337614587</v>
      </c>
    </row>
    <row r="84" spans="1:23" hidden="1">
      <c r="A84" s="63">
        <f t="shared" si="25"/>
        <v>36970</v>
      </c>
      <c r="B84" s="65" t="str">
        <f>INDEX('Master Data'!$A$2:$B$8,MATCH(WEEKDAY('EZE Power Trading'!A84,3),'Master Data'!$A$2:$A$8,0),2)</f>
        <v>T</v>
      </c>
      <c r="D84" s="73">
        <v>-204072</v>
      </c>
      <c r="E84" s="73">
        <v>204072</v>
      </c>
      <c r="F84" s="73">
        <v>0</v>
      </c>
      <c r="G84" s="73">
        <v>18732.02</v>
      </c>
      <c r="I84" s="73">
        <f t="shared" si="14"/>
        <v>18732.02</v>
      </c>
      <c r="J84" s="73">
        <f t="shared" si="26"/>
        <v>444.31000000000131</v>
      </c>
      <c r="K84" s="73">
        <f t="shared" si="15"/>
        <v>0</v>
      </c>
      <c r="L84" s="73">
        <f t="shared" si="16"/>
        <v>0</v>
      </c>
      <c r="M84" s="73">
        <f>SUM(J$6:J84)</f>
        <v>433135.34337614587</v>
      </c>
      <c r="N84" s="73">
        <f>SUM(J$6:J84)</f>
        <v>433135.34337614587</v>
      </c>
      <c r="P84" s="73">
        <f t="shared" si="17"/>
        <v>-0.204072</v>
      </c>
      <c r="Q84" s="73">
        <f t="shared" si="18"/>
        <v>0.204072</v>
      </c>
      <c r="R84" s="73">
        <f t="shared" si="19"/>
        <v>0</v>
      </c>
      <c r="S84" s="71">
        <f t="shared" si="20"/>
        <v>0.44431000000000132</v>
      </c>
      <c r="T84" s="71">
        <f t="shared" si="21"/>
        <v>0</v>
      </c>
      <c r="U84" s="71">
        <f t="shared" si="22"/>
        <v>18.732020000000002</v>
      </c>
      <c r="V84" s="71">
        <f t="shared" si="23"/>
        <v>433.1353433761459</v>
      </c>
      <c r="W84" s="71">
        <f t="shared" si="24"/>
        <v>433.1353433761459</v>
      </c>
    </row>
    <row r="85" spans="1:23" hidden="1">
      <c r="A85" s="63">
        <f t="shared" si="25"/>
        <v>36971</v>
      </c>
      <c r="B85" s="65" t="str">
        <f>INDEX('Master Data'!$A$2:$B$8,MATCH(WEEKDAY('EZE Power Trading'!A85,3),'Master Data'!$A$2:$A$8,0),2)</f>
        <v>W</v>
      </c>
      <c r="D85" s="73">
        <v>-203379</v>
      </c>
      <c r="E85" s="73">
        <v>203379</v>
      </c>
      <c r="F85" s="73">
        <v>0</v>
      </c>
      <c r="G85" s="73">
        <v>31859.16</v>
      </c>
      <c r="I85" s="73">
        <f t="shared" si="14"/>
        <v>31859.16</v>
      </c>
      <c r="J85" s="73">
        <f t="shared" si="26"/>
        <v>13127.14</v>
      </c>
      <c r="K85" s="73">
        <f t="shared" si="15"/>
        <v>0</v>
      </c>
      <c r="L85" s="73">
        <f t="shared" si="16"/>
        <v>0</v>
      </c>
      <c r="M85" s="73">
        <f>SUM(J$6:J85)</f>
        <v>446262.48337614589</v>
      </c>
      <c r="N85" s="73">
        <f>SUM(J$6:J85)</f>
        <v>446262.48337614589</v>
      </c>
      <c r="P85" s="73">
        <f t="shared" si="17"/>
        <v>-0.203379</v>
      </c>
      <c r="Q85" s="73">
        <f t="shared" si="18"/>
        <v>0.203379</v>
      </c>
      <c r="R85" s="73">
        <f t="shared" si="19"/>
        <v>0</v>
      </c>
      <c r="S85" s="71">
        <f t="shared" si="20"/>
        <v>13.127139999999999</v>
      </c>
      <c r="T85" s="71">
        <f t="shared" si="21"/>
        <v>0</v>
      </c>
      <c r="U85" s="71">
        <f t="shared" si="22"/>
        <v>31.859159999999999</v>
      </c>
      <c r="V85" s="71">
        <f t="shared" si="23"/>
        <v>446.26248337614589</v>
      </c>
      <c r="W85" s="71">
        <f t="shared" si="24"/>
        <v>446.26248337614589</v>
      </c>
    </row>
    <row r="86" spans="1:23" hidden="1">
      <c r="A86" s="63">
        <f t="shared" si="25"/>
        <v>36972</v>
      </c>
      <c r="B86" s="65" t="str">
        <f>INDEX('Master Data'!$A$2:$B$8,MATCH(WEEKDAY('EZE Power Trading'!A86,3),'Master Data'!$A$2:$A$8,0),2)</f>
        <v>Th</v>
      </c>
      <c r="D86" s="73">
        <v>-202683</v>
      </c>
      <c r="E86" s="73">
        <v>202683</v>
      </c>
      <c r="F86" s="73">
        <v>0</v>
      </c>
      <c r="G86" s="73">
        <v>33831.160000000003</v>
      </c>
      <c r="I86" s="73">
        <f t="shared" si="14"/>
        <v>33831.160000000003</v>
      </c>
      <c r="J86" s="73">
        <f t="shared" si="26"/>
        <v>1972.0000000000036</v>
      </c>
      <c r="K86" s="73">
        <f t="shared" si="15"/>
        <v>0</v>
      </c>
      <c r="L86" s="73">
        <f t="shared" si="16"/>
        <v>0</v>
      </c>
      <c r="M86" s="73">
        <f>SUM(J$6:J86)</f>
        <v>448234.48337614589</v>
      </c>
      <c r="N86" s="73">
        <f>SUM(J$6:J86)</f>
        <v>448234.48337614589</v>
      </c>
      <c r="P86" s="73">
        <f t="shared" si="17"/>
        <v>-0.202683</v>
      </c>
      <c r="Q86" s="73">
        <f t="shared" si="18"/>
        <v>0.202683</v>
      </c>
      <c r="R86" s="73">
        <f t="shared" si="19"/>
        <v>0</v>
      </c>
      <c r="S86" s="71">
        <f t="shared" si="20"/>
        <v>1.9720000000000035</v>
      </c>
      <c r="T86" s="71">
        <f t="shared" si="21"/>
        <v>0</v>
      </c>
      <c r="U86" s="71">
        <f t="shared" si="22"/>
        <v>33.831160000000004</v>
      </c>
      <c r="V86" s="71">
        <f t="shared" si="23"/>
        <v>448.23448337614587</v>
      </c>
      <c r="W86" s="71">
        <f t="shared" si="24"/>
        <v>448.23448337614587</v>
      </c>
    </row>
    <row r="87" spans="1:23" hidden="1">
      <c r="A87" s="63">
        <f t="shared" si="25"/>
        <v>36973</v>
      </c>
      <c r="B87" s="65" t="str">
        <f>INDEX('Master Data'!$A$2:$B$8,MATCH(WEEKDAY('EZE Power Trading'!A87,3),'Master Data'!$A$2:$A$8,0),2)</f>
        <v>F</v>
      </c>
      <c r="D87" s="73">
        <v>-201968</v>
      </c>
      <c r="E87" s="73">
        <v>201968</v>
      </c>
      <c r="F87" s="73">
        <v>0</v>
      </c>
      <c r="G87" s="73">
        <v>34228.03</v>
      </c>
      <c r="I87" s="73">
        <f t="shared" si="14"/>
        <v>34228.03</v>
      </c>
      <c r="J87" s="73">
        <f t="shared" si="26"/>
        <v>396.86999999999534</v>
      </c>
      <c r="K87" s="73">
        <f t="shared" si="15"/>
        <v>0</v>
      </c>
      <c r="L87" s="73">
        <f t="shared" si="16"/>
        <v>0</v>
      </c>
      <c r="M87" s="73">
        <f>SUM(J$6:J87)</f>
        <v>448631.35337614588</v>
      </c>
      <c r="N87" s="73">
        <f>SUM(J$6:J87)</f>
        <v>448631.35337614588</v>
      </c>
      <c r="P87" s="73">
        <f t="shared" si="17"/>
        <v>-0.20196800000000001</v>
      </c>
      <c r="Q87" s="73">
        <f t="shared" si="18"/>
        <v>0.20196800000000001</v>
      </c>
      <c r="R87" s="73">
        <f t="shared" si="19"/>
        <v>0</v>
      </c>
      <c r="S87" s="71">
        <f t="shared" si="20"/>
        <v>0.39686999999999534</v>
      </c>
      <c r="T87" s="71">
        <f t="shared" si="21"/>
        <v>0</v>
      </c>
      <c r="U87" s="71">
        <f t="shared" si="22"/>
        <v>34.228029999999997</v>
      </c>
      <c r="V87" s="71">
        <f t="shared" si="23"/>
        <v>448.63135337614591</v>
      </c>
      <c r="W87" s="71">
        <f t="shared" si="24"/>
        <v>448.63135337614591</v>
      </c>
    </row>
    <row r="88" spans="1:23" hidden="1">
      <c r="A88" s="63">
        <f t="shared" si="25"/>
        <v>36974</v>
      </c>
      <c r="B88" s="65" t="str">
        <f>INDEX('Master Data'!$A$2:$B$8,MATCH(WEEKDAY('EZE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34228.03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448631.35337614588</v>
      </c>
      <c r="N88" s="73">
        <f>SUM(J$6:J88)</f>
        <v>448631.35337614588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34.228029999999997</v>
      </c>
      <c r="V88" s="71">
        <f t="shared" si="23"/>
        <v>448.63135337614591</v>
      </c>
      <c r="W88" s="71">
        <f t="shared" si="24"/>
        <v>448.63135337614591</v>
      </c>
    </row>
    <row r="89" spans="1:23" hidden="1">
      <c r="A89" s="63">
        <f t="shared" si="25"/>
        <v>36975</v>
      </c>
      <c r="B89" s="65" t="str">
        <f>INDEX('Master Data'!$A$2:$B$8,MATCH(WEEKDAY('EZE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34228.03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448631.35337614588</v>
      </c>
      <c r="N89" s="73">
        <f>SUM(J$6:J89)</f>
        <v>448631.35337614588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34.228029999999997</v>
      </c>
      <c r="V89" s="71">
        <f t="shared" si="23"/>
        <v>448.63135337614591</v>
      </c>
      <c r="W89" s="71">
        <f t="shared" si="24"/>
        <v>448.63135337614591</v>
      </c>
    </row>
    <row r="90" spans="1:23" hidden="1">
      <c r="A90" s="63">
        <f t="shared" si="25"/>
        <v>36976</v>
      </c>
      <c r="B90" s="65" t="str">
        <f>INDEX('Master Data'!$A$2:$B$8,MATCH(WEEKDAY('EZE Power Trading'!A90,3),'Master Data'!$A$2:$A$8,0),2)</f>
        <v>M</v>
      </c>
      <c r="D90" s="73">
        <v>-199920</v>
      </c>
      <c r="E90" s="73">
        <v>199920</v>
      </c>
      <c r="F90" s="73">
        <v>0</v>
      </c>
      <c r="G90" s="73">
        <v>44868.59</v>
      </c>
      <c r="I90" s="73">
        <f t="shared" si="14"/>
        <v>44868.59</v>
      </c>
      <c r="J90" s="73">
        <f t="shared" si="26"/>
        <v>10640.559999999998</v>
      </c>
      <c r="K90" s="73">
        <f t="shared" si="15"/>
        <v>0</v>
      </c>
      <c r="L90" s="73">
        <f t="shared" si="16"/>
        <v>0</v>
      </c>
      <c r="M90" s="73">
        <f>SUM(J$6:J90)</f>
        <v>459271.91337614588</v>
      </c>
      <c r="N90" s="73">
        <f>SUM(J$6:J90)</f>
        <v>459271.91337614588</v>
      </c>
      <c r="P90" s="73">
        <f t="shared" si="17"/>
        <v>-0.19991999999999999</v>
      </c>
      <c r="Q90" s="73">
        <f t="shared" si="18"/>
        <v>0.19991999999999999</v>
      </c>
      <c r="R90" s="73">
        <f t="shared" si="19"/>
        <v>0</v>
      </c>
      <c r="S90" s="71">
        <f t="shared" si="20"/>
        <v>10.640559999999997</v>
      </c>
      <c r="T90" s="71">
        <f t="shared" si="21"/>
        <v>0</v>
      </c>
      <c r="U90" s="71">
        <f t="shared" si="22"/>
        <v>44.868589999999998</v>
      </c>
      <c r="V90" s="71">
        <f t="shared" si="23"/>
        <v>459.2719133761459</v>
      </c>
      <c r="W90" s="71">
        <f t="shared" si="24"/>
        <v>459.2719133761459</v>
      </c>
    </row>
    <row r="91" spans="1:23" hidden="1">
      <c r="A91" s="63">
        <f t="shared" si="25"/>
        <v>36977</v>
      </c>
      <c r="B91" s="65" t="str">
        <f>INDEX('Master Data'!$A$2:$B$8,MATCH(WEEKDAY('EZE Power Trading'!A91,3),'Master Data'!$A$2:$A$8,0),2)</f>
        <v>T</v>
      </c>
      <c r="D91" s="73">
        <v>-199188</v>
      </c>
      <c r="E91" s="73">
        <v>199188</v>
      </c>
      <c r="F91" s="73">
        <v>0</v>
      </c>
      <c r="G91" s="73">
        <v>45931.6</v>
      </c>
      <c r="I91" s="73">
        <f t="shared" si="14"/>
        <v>45931.6</v>
      </c>
      <c r="J91" s="73">
        <f t="shared" si="26"/>
        <v>1063.010000000002</v>
      </c>
      <c r="K91" s="73">
        <f t="shared" si="15"/>
        <v>0</v>
      </c>
      <c r="L91" s="73">
        <f t="shared" si="16"/>
        <v>0</v>
      </c>
      <c r="M91" s="73">
        <f>SUM(J$6:J91)</f>
        <v>460334.92337614589</v>
      </c>
      <c r="N91" s="73">
        <f>SUM(J$6:J91)</f>
        <v>460334.92337614589</v>
      </c>
      <c r="P91" s="73">
        <f t="shared" si="17"/>
        <v>-0.199188</v>
      </c>
      <c r="Q91" s="73">
        <f t="shared" si="18"/>
        <v>0.199188</v>
      </c>
      <c r="R91" s="73">
        <f t="shared" si="19"/>
        <v>0</v>
      </c>
      <c r="S91" s="71">
        <f t="shared" si="20"/>
        <v>1.063010000000002</v>
      </c>
      <c r="T91" s="71">
        <f t="shared" si="21"/>
        <v>0</v>
      </c>
      <c r="U91" s="71">
        <f t="shared" si="22"/>
        <v>45.931599999999996</v>
      </c>
      <c r="V91" s="71">
        <f t="shared" si="23"/>
        <v>460.33492337614587</v>
      </c>
      <c r="W91" s="71">
        <f t="shared" si="24"/>
        <v>460.33492337614587</v>
      </c>
    </row>
    <row r="92" spans="1:23" hidden="1">
      <c r="A92" s="63">
        <f t="shared" si="25"/>
        <v>36978</v>
      </c>
      <c r="B92" s="65" t="str">
        <f>INDEX('Master Data'!$A$2:$B$8,MATCH(WEEKDAY('EZE Power Trading'!A92,3),'Master Data'!$A$2:$A$8,0),2)</f>
        <v>W</v>
      </c>
      <c r="D92" s="73">
        <v>-198411</v>
      </c>
      <c r="E92" s="73">
        <v>198411</v>
      </c>
      <c r="F92" s="73">
        <v>0</v>
      </c>
      <c r="G92" s="73">
        <v>48361.25</v>
      </c>
      <c r="I92" s="73">
        <f t="shared" si="14"/>
        <v>48361.25</v>
      </c>
      <c r="J92" s="73">
        <f t="shared" si="26"/>
        <v>2429.6500000000015</v>
      </c>
      <c r="K92" s="73">
        <f t="shared" si="15"/>
        <v>0</v>
      </c>
      <c r="L92" s="73">
        <f t="shared" si="16"/>
        <v>0</v>
      </c>
      <c r="M92" s="73">
        <f>SUM(J$6:J92)</f>
        <v>462764.57337614591</v>
      </c>
      <c r="N92" s="73">
        <f>SUM(J$6:J92)</f>
        <v>462764.57337614591</v>
      </c>
      <c r="P92" s="73">
        <f t="shared" si="17"/>
        <v>-0.198411</v>
      </c>
      <c r="Q92" s="73">
        <f t="shared" si="18"/>
        <v>0.198411</v>
      </c>
      <c r="R92" s="73">
        <f t="shared" si="19"/>
        <v>0</v>
      </c>
      <c r="S92" s="71">
        <f t="shared" si="20"/>
        <v>2.4296500000000014</v>
      </c>
      <c r="T92" s="71">
        <f t="shared" si="21"/>
        <v>0</v>
      </c>
      <c r="U92" s="71">
        <f t="shared" si="22"/>
        <v>48.361249999999998</v>
      </c>
      <c r="V92" s="71">
        <f t="shared" si="23"/>
        <v>462.7645733761459</v>
      </c>
      <c r="W92" s="71">
        <f t="shared" si="24"/>
        <v>462.7645733761459</v>
      </c>
    </row>
    <row r="93" spans="1:23" hidden="1">
      <c r="A93" s="63">
        <f t="shared" si="25"/>
        <v>36979</v>
      </c>
      <c r="B93" s="65" t="str">
        <f>INDEX('Master Data'!$A$2:$B$8,MATCH(WEEKDAY('EZE Power Trading'!A93,3),'Master Data'!$A$2:$A$8,0),2)</f>
        <v>Th</v>
      </c>
      <c r="D93" s="73">
        <v>-197677</v>
      </c>
      <c r="E93" s="73">
        <v>197677</v>
      </c>
      <c r="F93" s="73">
        <v>0</v>
      </c>
      <c r="G93" s="73">
        <v>59334.59</v>
      </c>
      <c r="I93" s="73">
        <f t="shared" si="14"/>
        <v>59334.59</v>
      </c>
      <c r="J93" s="73">
        <f t="shared" si="26"/>
        <v>10973.339999999997</v>
      </c>
      <c r="K93" s="73">
        <f t="shared" si="15"/>
        <v>0</v>
      </c>
      <c r="L93" s="73">
        <f t="shared" si="16"/>
        <v>0</v>
      </c>
      <c r="M93" s="73">
        <f>SUM(J$6:J93)</f>
        <v>473737.91337614588</v>
      </c>
      <c r="N93" s="73">
        <f>SUM(J$6:J93)</f>
        <v>473737.91337614588</v>
      </c>
      <c r="P93" s="73">
        <f t="shared" si="17"/>
        <v>-0.19767699999999999</v>
      </c>
      <c r="Q93" s="73">
        <f t="shared" si="18"/>
        <v>0.19767699999999999</v>
      </c>
      <c r="R93" s="73">
        <f t="shared" si="19"/>
        <v>0</v>
      </c>
      <c r="S93" s="71">
        <f t="shared" si="20"/>
        <v>10.973339999999997</v>
      </c>
      <c r="T93" s="71">
        <f t="shared" si="21"/>
        <v>0</v>
      </c>
      <c r="U93" s="71">
        <f t="shared" si="22"/>
        <v>59.334589999999999</v>
      </c>
      <c r="V93" s="71">
        <f t="shared" si="23"/>
        <v>473.73791337614585</v>
      </c>
      <c r="W93" s="71">
        <f t="shared" si="24"/>
        <v>473.73791337614585</v>
      </c>
    </row>
    <row r="94" spans="1:23">
      <c r="A94" s="63">
        <f t="shared" si="25"/>
        <v>36980</v>
      </c>
      <c r="B94" s="65" t="str">
        <f>INDEX('Master Data'!$A$2:$B$8,MATCH(WEEKDAY('EZE Power Trading'!A94,3),'Master Data'!$A$2:$A$8,0),2)</f>
        <v>F</v>
      </c>
      <c r="D94" s="73">
        <v>-196318</v>
      </c>
      <c r="E94" s="73">
        <v>196318</v>
      </c>
      <c r="F94" s="73">
        <v>0</v>
      </c>
      <c r="G94" s="73">
        <v>69321.062041657045</v>
      </c>
      <c r="I94" s="73">
        <f t="shared" si="14"/>
        <v>69321.062041657045</v>
      </c>
      <c r="J94" s="73">
        <f t="shared" si="26"/>
        <v>9986.472041657049</v>
      </c>
      <c r="K94" s="73">
        <f t="shared" si="15"/>
        <v>0</v>
      </c>
      <c r="L94" s="73">
        <f t="shared" si="16"/>
        <v>0</v>
      </c>
      <c r="M94" s="73">
        <f>SUM(J$6:J94)</f>
        <v>483724.38541780296</v>
      </c>
      <c r="N94" s="73">
        <f>SUM(J$6:J94)</f>
        <v>483724.38541780296</v>
      </c>
      <c r="P94" s="73">
        <f t="shared" si="17"/>
        <v>-0.19631799999999999</v>
      </c>
      <c r="Q94" s="73">
        <f t="shared" si="18"/>
        <v>0.19631799999999999</v>
      </c>
      <c r="R94" s="73">
        <f t="shared" si="19"/>
        <v>0</v>
      </c>
      <c r="S94" s="71">
        <f t="shared" si="20"/>
        <v>9.9864720416570485</v>
      </c>
      <c r="T94" s="71">
        <f t="shared" si="21"/>
        <v>0</v>
      </c>
      <c r="U94" s="71">
        <f t="shared" si="22"/>
        <v>69.321062041657044</v>
      </c>
      <c r="V94" s="71">
        <f t="shared" si="23"/>
        <v>483.72438541780298</v>
      </c>
      <c r="W94" s="71">
        <f t="shared" si="24"/>
        <v>483.72438541780298</v>
      </c>
    </row>
    <row r="95" spans="1:23" hidden="1">
      <c r="A95" s="63">
        <f t="shared" si="25"/>
        <v>36981</v>
      </c>
      <c r="B95" s="65" t="str">
        <f>INDEX('Master Data'!$A$2:$B$8,MATCH(WEEKDAY('EZE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69321.062041657045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483724.38541780296</v>
      </c>
      <c r="N95" s="73">
        <f>SUM(J$6:J95)</f>
        <v>483724.38541780296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69.321062041657044</v>
      </c>
      <c r="V95" s="71">
        <f t="shared" si="23"/>
        <v>483.72438541780298</v>
      </c>
      <c r="W95" s="71">
        <f t="shared" si="24"/>
        <v>483.72438541780298</v>
      </c>
    </row>
    <row r="96" spans="1:23" hidden="1">
      <c r="A96" s="63">
        <f t="shared" si="25"/>
        <v>36982</v>
      </c>
      <c r="B96" s="65" t="str">
        <f>INDEX('Master Data'!$A$2:$B$8,MATCH(WEEKDAY('EZE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483724.38541780296</v>
      </c>
      <c r="N96" s="73">
        <f>SUM(J$6:J96)</f>
        <v>483724.38541780296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483.72438541780298</v>
      </c>
      <c r="W96" s="71">
        <f t="shared" si="24"/>
        <v>483.72438541780298</v>
      </c>
    </row>
    <row r="97" spans="1:23" hidden="1">
      <c r="A97" s="63">
        <f t="shared" si="25"/>
        <v>36983</v>
      </c>
      <c r="B97" s="65" t="str">
        <f>INDEX('Master Data'!$A$2:$B$8,MATCH(WEEKDAY('EZE Power Trading'!A97,3),'Master Data'!$A$2:$A$8,0),2)</f>
        <v>M</v>
      </c>
      <c r="D97" s="73">
        <v>-194974</v>
      </c>
      <c r="E97" s="73">
        <v>194974</v>
      </c>
      <c r="F97" s="73">
        <v>0</v>
      </c>
      <c r="G97" s="73">
        <v>183.6</v>
      </c>
      <c r="I97" s="73">
        <f t="shared" si="14"/>
        <v>183.6</v>
      </c>
      <c r="J97" s="73">
        <f t="shared" si="26"/>
        <v>183.6</v>
      </c>
      <c r="K97" s="73">
        <f t="shared" si="15"/>
        <v>0</v>
      </c>
      <c r="L97" s="73">
        <f t="shared" si="16"/>
        <v>0</v>
      </c>
      <c r="M97" s="73">
        <f>SUM(J$97:J97)</f>
        <v>183.6</v>
      </c>
      <c r="N97" s="73">
        <f>SUM(J$6:J97)</f>
        <v>483907.98541780293</v>
      </c>
      <c r="P97" s="73">
        <f t="shared" si="17"/>
        <v>-0.19497400000000001</v>
      </c>
      <c r="Q97" s="73">
        <f t="shared" si="18"/>
        <v>0.19497400000000001</v>
      </c>
      <c r="R97" s="73">
        <f t="shared" si="19"/>
        <v>0</v>
      </c>
      <c r="S97" s="71">
        <f t="shared" si="20"/>
        <v>0.18359999999999999</v>
      </c>
      <c r="T97" s="71">
        <f t="shared" si="21"/>
        <v>0</v>
      </c>
      <c r="U97" s="71">
        <f t="shared" si="22"/>
        <v>0.18359999999999999</v>
      </c>
      <c r="V97" s="71">
        <f t="shared" si="23"/>
        <v>0.18359999999999999</v>
      </c>
      <c r="W97" s="71">
        <f t="shared" si="24"/>
        <v>483.90798541780293</v>
      </c>
    </row>
    <row r="98" spans="1:23" hidden="1">
      <c r="A98" s="63">
        <f t="shared" si="25"/>
        <v>36984</v>
      </c>
      <c r="B98" s="65" t="str">
        <f>INDEX('Master Data'!$A$2:$B$8,MATCH(WEEKDAY('EZE Power Trading'!A98,3),'Master Data'!$A$2:$A$8,0),2)</f>
        <v>T</v>
      </c>
      <c r="D98" s="73">
        <v>-194256</v>
      </c>
      <c r="E98" s="73">
        <v>194256</v>
      </c>
      <c r="F98" s="73">
        <v>0</v>
      </c>
      <c r="G98" s="73">
        <v>8473.08</v>
      </c>
      <c r="I98" s="73">
        <f t="shared" si="14"/>
        <v>8473.08</v>
      </c>
      <c r="J98" s="73">
        <f t="shared" si="26"/>
        <v>8289.48</v>
      </c>
      <c r="K98" s="73">
        <f t="shared" si="15"/>
        <v>0</v>
      </c>
      <c r="L98" s="73">
        <f t="shared" si="16"/>
        <v>0</v>
      </c>
      <c r="M98" s="73">
        <f>SUM(J$97:J98)</f>
        <v>8473.08</v>
      </c>
      <c r="N98" s="73">
        <f>SUM(J$6:J98)</f>
        <v>492197.46541780292</v>
      </c>
      <c r="P98" s="73">
        <f t="shared" si="17"/>
        <v>-0.19425600000000001</v>
      </c>
      <c r="Q98" s="73">
        <f t="shared" si="18"/>
        <v>0.19425600000000001</v>
      </c>
      <c r="R98" s="73">
        <f t="shared" si="19"/>
        <v>0</v>
      </c>
      <c r="S98" s="71">
        <f t="shared" si="20"/>
        <v>8.2894799999999993</v>
      </c>
      <c r="T98" s="71">
        <f t="shared" si="21"/>
        <v>0</v>
      </c>
      <c r="U98" s="71">
        <f t="shared" si="22"/>
        <v>8.4730799999999995</v>
      </c>
      <c r="V98" s="71">
        <f t="shared" si="23"/>
        <v>8.4730799999999995</v>
      </c>
      <c r="W98" s="71">
        <f t="shared" si="24"/>
        <v>492.1974654178029</v>
      </c>
    </row>
    <row r="99" spans="1:23" hidden="1">
      <c r="A99" s="63">
        <f t="shared" si="25"/>
        <v>36985</v>
      </c>
      <c r="B99" s="65" t="str">
        <f>INDEX('Master Data'!$A$2:$B$8,MATCH(WEEKDAY('EZE Power Trading'!A99,3),'Master Data'!$A$2:$A$8,0),2)</f>
        <v>W</v>
      </c>
      <c r="D99" s="73">
        <v>-193547</v>
      </c>
      <c r="E99" s="73">
        <v>193547</v>
      </c>
      <c r="F99" s="73">
        <v>0</v>
      </c>
      <c r="G99" s="73">
        <v>5765.21</v>
      </c>
      <c r="I99" s="73">
        <f>IF(MONTH($A99)=MONTH($A98),IF(G99=0,I98,G99),G99)</f>
        <v>5765.21</v>
      </c>
      <c r="J99" s="73">
        <f>IF(MONTH($A99)=MONTH($A98),SUM(I99-I98),I99)</f>
        <v>-2707.87</v>
      </c>
      <c r="K99" s="73">
        <f t="shared" si="15"/>
        <v>0</v>
      </c>
      <c r="L99" s="73">
        <f t="shared" si="16"/>
        <v>0</v>
      </c>
      <c r="M99" s="73">
        <f>SUM(J$97:J99)</f>
        <v>5765.21</v>
      </c>
      <c r="N99" s="73">
        <f>SUM(J$6:J99)</f>
        <v>489489.59541780292</v>
      </c>
      <c r="P99" s="73">
        <f t="shared" si="17"/>
        <v>-0.193547</v>
      </c>
      <c r="Q99" s="73">
        <f t="shared" si="18"/>
        <v>0.193547</v>
      </c>
      <c r="R99" s="73">
        <f t="shared" si="19"/>
        <v>0</v>
      </c>
      <c r="S99" s="71">
        <f t="shared" si="20"/>
        <v>-2.7078699999999998</v>
      </c>
      <c r="T99" s="71">
        <f t="shared" si="21"/>
        <v>0</v>
      </c>
      <c r="U99" s="71">
        <f t="shared" si="22"/>
        <v>5.7652099999999997</v>
      </c>
      <c r="V99" s="71">
        <f t="shared" si="23"/>
        <v>5.7652099999999997</v>
      </c>
      <c r="W99" s="71">
        <f t="shared" si="24"/>
        <v>489.48959541780295</v>
      </c>
    </row>
    <row r="100" spans="1:23" hidden="1">
      <c r="A100" s="63">
        <f t="shared" si="25"/>
        <v>36986</v>
      </c>
      <c r="B100" s="65" t="str">
        <f>INDEX('Master Data'!$A$2:$B$8,MATCH(WEEKDAY('EZE Power Trading'!A100,3),'Master Data'!$A$2:$A$8,0),2)</f>
        <v>Th</v>
      </c>
      <c r="D100" s="73">
        <v>-192857</v>
      </c>
      <c r="E100" s="73">
        <v>192857</v>
      </c>
      <c r="F100" s="73">
        <v>0</v>
      </c>
      <c r="G100" s="73">
        <v>6352.62</v>
      </c>
      <c r="I100" s="73">
        <f t="shared" si="14"/>
        <v>6352.62</v>
      </c>
      <c r="J100" s="73">
        <f t="shared" si="26"/>
        <v>587.40999999999985</v>
      </c>
      <c r="K100" s="73">
        <f t="shared" si="15"/>
        <v>0</v>
      </c>
      <c r="L100" s="73">
        <f t="shared" si="16"/>
        <v>0</v>
      </c>
      <c r="M100" s="73">
        <f>SUM(J$97:J100)</f>
        <v>6352.62</v>
      </c>
      <c r="N100" s="73">
        <f>SUM(J$6:J100)</f>
        <v>490077.00541780289</v>
      </c>
      <c r="P100" s="73">
        <f t="shared" si="17"/>
        <v>-0.192857</v>
      </c>
      <c r="Q100" s="73">
        <f t="shared" si="18"/>
        <v>0.192857</v>
      </c>
      <c r="R100" s="73">
        <f t="shared" si="19"/>
        <v>0</v>
      </c>
      <c r="S100" s="71">
        <f t="shared" si="20"/>
        <v>0.58740999999999988</v>
      </c>
      <c r="T100" s="71">
        <f t="shared" si="21"/>
        <v>0</v>
      </c>
      <c r="U100" s="71">
        <f t="shared" si="22"/>
        <v>6.3526199999999999</v>
      </c>
      <c r="V100" s="71">
        <f t="shared" si="23"/>
        <v>6.3526199999999999</v>
      </c>
      <c r="W100" s="71">
        <f t="shared" si="24"/>
        <v>490.07700541780292</v>
      </c>
    </row>
    <row r="101" spans="1:23" hidden="1">
      <c r="A101" s="63">
        <f t="shared" si="25"/>
        <v>36987</v>
      </c>
      <c r="B101" s="65" t="str">
        <f>INDEX('Master Data'!$A$2:$B$8,MATCH(WEEKDAY('EZE Power Trading'!A101,3),'Master Data'!$A$2:$A$8,0),2)</f>
        <v>F</v>
      </c>
      <c r="D101" s="73">
        <v>-192102</v>
      </c>
      <c r="E101" s="73">
        <v>192102</v>
      </c>
      <c r="F101" s="73">
        <v>0</v>
      </c>
      <c r="G101" s="73">
        <v>7090.37</v>
      </c>
      <c r="I101" s="73">
        <f t="shared" ref="I101:I164" si="27">IF(MONTH($A101)=MONTH($A100),IF(G101=0,I100,G101),G101)</f>
        <v>7090.37</v>
      </c>
      <c r="J101" s="73">
        <f t="shared" si="26"/>
        <v>737.75</v>
      </c>
      <c r="K101" s="73">
        <f t="shared" si="15"/>
        <v>0</v>
      </c>
      <c r="L101" s="73">
        <f t="shared" si="16"/>
        <v>0</v>
      </c>
      <c r="M101" s="73">
        <f>SUM(J$97:J101)</f>
        <v>7090.37</v>
      </c>
      <c r="N101" s="73">
        <f>SUM(J$6:J101)</f>
        <v>490814.75541780289</v>
      </c>
      <c r="P101" s="73">
        <f t="shared" si="17"/>
        <v>-0.19210199999999999</v>
      </c>
      <c r="Q101" s="73">
        <f t="shared" si="18"/>
        <v>0.19210199999999999</v>
      </c>
      <c r="R101" s="73">
        <f t="shared" si="19"/>
        <v>0</v>
      </c>
      <c r="S101" s="71">
        <f t="shared" si="20"/>
        <v>0.73775000000000002</v>
      </c>
      <c r="T101" s="71">
        <f t="shared" si="21"/>
        <v>0</v>
      </c>
      <c r="U101" s="71">
        <f t="shared" si="22"/>
        <v>7.0903700000000001</v>
      </c>
      <c r="V101" s="71">
        <f t="shared" si="23"/>
        <v>7.0903700000000001</v>
      </c>
      <c r="W101" s="71">
        <f t="shared" si="24"/>
        <v>490.81475541780287</v>
      </c>
    </row>
    <row r="102" spans="1:23" hidden="1">
      <c r="A102" s="63">
        <f t="shared" si="25"/>
        <v>36988</v>
      </c>
      <c r="B102" s="65" t="str">
        <f>INDEX('Master Data'!$A$2:$B$8,MATCH(WEEKDAY('EZE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7090.37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7090.37</v>
      </c>
      <c r="N102" s="73">
        <f>SUM(J$6:J102)</f>
        <v>490814.75541780289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7.0903700000000001</v>
      </c>
      <c r="V102" s="71">
        <f t="shared" si="23"/>
        <v>7.0903700000000001</v>
      </c>
      <c r="W102" s="71">
        <f t="shared" si="24"/>
        <v>490.81475541780287</v>
      </c>
    </row>
    <row r="103" spans="1:23" hidden="1">
      <c r="A103" s="63">
        <f t="shared" si="25"/>
        <v>36989</v>
      </c>
      <c r="B103" s="65" t="str">
        <f>INDEX('Master Data'!$A$2:$B$8,MATCH(WEEKDAY('EZE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7090.37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7090.37</v>
      </c>
      <c r="N103" s="73">
        <f>SUM(J$6:J103)</f>
        <v>490814.75541780289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7.0903700000000001</v>
      </c>
      <c r="V103" s="71">
        <f t="shared" si="23"/>
        <v>7.0903700000000001</v>
      </c>
      <c r="W103" s="71">
        <f t="shared" si="24"/>
        <v>490.81475541780287</v>
      </c>
    </row>
    <row r="104" spans="1:23" hidden="1">
      <c r="A104" s="63">
        <f t="shared" si="25"/>
        <v>36990</v>
      </c>
      <c r="B104" s="65" t="str">
        <f>INDEX('Master Data'!$A$2:$B$8,MATCH(WEEKDAY('EZE Power Trading'!A104,3),'Master Data'!$A$2:$A$8,0),2)</f>
        <v>M</v>
      </c>
      <c r="D104" s="73">
        <v>-190112</v>
      </c>
      <c r="E104" s="73">
        <v>190112</v>
      </c>
      <c r="F104" s="73">
        <v>0</v>
      </c>
      <c r="G104" s="73">
        <v>7790.28</v>
      </c>
      <c r="I104" s="73">
        <f t="shared" si="27"/>
        <v>7790.28</v>
      </c>
      <c r="J104" s="73">
        <f t="shared" si="26"/>
        <v>699.90999999999985</v>
      </c>
      <c r="K104" s="73">
        <f t="shared" si="15"/>
        <v>0</v>
      </c>
      <c r="L104" s="73">
        <f t="shared" si="16"/>
        <v>0</v>
      </c>
      <c r="M104" s="73">
        <f>SUM(J$97:J104)</f>
        <v>7790.28</v>
      </c>
      <c r="N104" s="73">
        <f>SUM(J$6:J104)</f>
        <v>491514.66541780287</v>
      </c>
      <c r="P104" s="73">
        <f t="shared" si="17"/>
        <v>-0.190112</v>
      </c>
      <c r="Q104" s="73">
        <f t="shared" si="18"/>
        <v>0.190112</v>
      </c>
      <c r="R104" s="73">
        <f t="shared" si="19"/>
        <v>0</v>
      </c>
      <c r="S104" s="71">
        <f t="shared" si="20"/>
        <v>0.69990999999999981</v>
      </c>
      <c r="T104" s="71">
        <f t="shared" si="21"/>
        <v>0</v>
      </c>
      <c r="U104" s="71">
        <f t="shared" si="22"/>
        <v>7.7902800000000001</v>
      </c>
      <c r="V104" s="71">
        <f t="shared" si="23"/>
        <v>7.7902800000000001</v>
      </c>
      <c r="W104" s="71">
        <f t="shared" si="24"/>
        <v>491.51466541780286</v>
      </c>
    </row>
    <row r="105" spans="1:23" hidden="1">
      <c r="A105" s="63">
        <f t="shared" si="25"/>
        <v>36991</v>
      </c>
      <c r="B105" s="65" t="str">
        <f>INDEX('Master Data'!$A$2:$B$8,MATCH(WEEKDAY('EZE Power Trading'!A105,3),'Master Data'!$A$2:$A$8,0),2)</f>
        <v>T</v>
      </c>
      <c r="D105" s="73">
        <v>-189822</v>
      </c>
      <c r="E105" s="73">
        <v>189822</v>
      </c>
      <c r="F105" s="73">
        <v>0</v>
      </c>
      <c r="G105" s="73">
        <v>8592.25</v>
      </c>
      <c r="I105" s="73">
        <f t="shared" si="27"/>
        <v>8592.25</v>
      </c>
      <c r="J105" s="73">
        <f t="shared" si="26"/>
        <v>801.97000000000025</v>
      </c>
      <c r="K105" s="73">
        <f t="shared" si="15"/>
        <v>0</v>
      </c>
      <c r="L105" s="73">
        <f t="shared" si="16"/>
        <v>0</v>
      </c>
      <c r="M105" s="73">
        <f>SUM(J$97:J105)</f>
        <v>8592.25</v>
      </c>
      <c r="N105" s="73">
        <f>SUM(J$6:J105)</f>
        <v>492316.63541780284</v>
      </c>
      <c r="P105" s="73">
        <f t="shared" si="17"/>
        <v>-0.18982199999999999</v>
      </c>
      <c r="Q105" s="73">
        <f t="shared" si="18"/>
        <v>0.18982199999999999</v>
      </c>
      <c r="R105" s="73">
        <f t="shared" si="19"/>
        <v>0</v>
      </c>
      <c r="S105" s="71">
        <f t="shared" si="20"/>
        <v>0.80197000000000029</v>
      </c>
      <c r="T105" s="71">
        <f t="shared" si="21"/>
        <v>0</v>
      </c>
      <c r="U105" s="71">
        <f t="shared" si="22"/>
        <v>8.5922499999999999</v>
      </c>
      <c r="V105" s="71">
        <f t="shared" si="23"/>
        <v>8.5922499999999999</v>
      </c>
      <c r="W105" s="71">
        <f t="shared" si="24"/>
        <v>492.31663541780284</v>
      </c>
    </row>
    <row r="106" spans="1:23" hidden="1">
      <c r="A106" s="63">
        <f t="shared" si="25"/>
        <v>36992</v>
      </c>
      <c r="B106" s="65" t="str">
        <f>INDEX('Master Data'!$A$2:$B$8,MATCH(WEEKDAY('EZE Power Trading'!A106,3),'Master Data'!$A$2:$A$8,0),2)</f>
        <v>W</v>
      </c>
      <c r="D106" s="73">
        <v>-188583</v>
      </c>
      <c r="E106" s="73">
        <v>188583</v>
      </c>
      <c r="F106" s="73">
        <v>0</v>
      </c>
      <c r="G106" s="73">
        <v>20143.61</v>
      </c>
      <c r="I106" s="73">
        <f>IF(MONTH($A106)=MONTH($A105),IF(G106=0,I105,G106),G106)</f>
        <v>20143.61</v>
      </c>
      <c r="J106" s="73">
        <f>IF(MONTH($A106)=MONTH($A105),SUM(I106-I105),I106)</f>
        <v>11551.36</v>
      </c>
      <c r="K106" s="73">
        <f t="shared" si="15"/>
        <v>0</v>
      </c>
      <c r="L106" s="73">
        <f t="shared" si="16"/>
        <v>0</v>
      </c>
      <c r="M106" s="73">
        <f>SUM(J$97:J106)</f>
        <v>20143.61</v>
      </c>
      <c r="N106" s="73">
        <f>SUM(J$6:J106)</f>
        <v>503867.99541780283</v>
      </c>
      <c r="P106" s="73">
        <f t="shared" si="17"/>
        <v>-0.188583</v>
      </c>
      <c r="Q106" s="73">
        <f t="shared" si="18"/>
        <v>0.188583</v>
      </c>
      <c r="R106" s="73">
        <f t="shared" si="19"/>
        <v>0</v>
      </c>
      <c r="S106" s="71">
        <f t="shared" si="20"/>
        <v>11.551360000000001</v>
      </c>
      <c r="T106" s="71">
        <f t="shared" si="21"/>
        <v>0</v>
      </c>
      <c r="U106" s="71">
        <f t="shared" si="22"/>
        <v>20.143609999999999</v>
      </c>
      <c r="V106" s="71">
        <f t="shared" si="23"/>
        <v>20.143609999999999</v>
      </c>
      <c r="W106" s="71">
        <f t="shared" si="24"/>
        <v>503.86799541780283</v>
      </c>
    </row>
    <row r="107" spans="1:23" hidden="1">
      <c r="A107" s="63">
        <f t="shared" si="25"/>
        <v>36993</v>
      </c>
      <c r="B107" s="65" t="str">
        <f>INDEX('Master Data'!$A$2:$B$8,MATCH(WEEKDAY('EZE Power Trading'!A107,3),'Master Data'!$A$2:$A$8,0),2)</f>
        <v>Th</v>
      </c>
      <c r="D107" s="73">
        <v>-187943</v>
      </c>
      <c r="E107" s="73">
        <v>187943</v>
      </c>
      <c r="F107" s="73">
        <v>0</v>
      </c>
      <c r="G107" s="73">
        <v>20274.54</v>
      </c>
      <c r="I107" s="73">
        <f t="shared" si="27"/>
        <v>20274.54</v>
      </c>
      <c r="J107" s="73">
        <f t="shared" si="26"/>
        <v>130.93000000000029</v>
      </c>
      <c r="K107" s="73">
        <f t="shared" si="15"/>
        <v>0</v>
      </c>
      <c r="L107" s="73">
        <f t="shared" si="16"/>
        <v>0</v>
      </c>
      <c r="M107" s="73">
        <f>SUM(J$97:J107)</f>
        <v>20274.54</v>
      </c>
      <c r="N107" s="73">
        <f>SUM(J$6:J107)</f>
        <v>503998.92541780282</v>
      </c>
      <c r="P107" s="73">
        <f t="shared" si="17"/>
        <v>-0.187943</v>
      </c>
      <c r="Q107" s="73">
        <f t="shared" si="18"/>
        <v>0.187943</v>
      </c>
      <c r="R107" s="73">
        <f t="shared" si="19"/>
        <v>0</v>
      </c>
      <c r="S107" s="71">
        <f t="shared" si="20"/>
        <v>0.1309300000000003</v>
      </c>
      <c r="T107" s="71">
        <f t="shared" si="21"/>
        <v>0</v>
      </c>
      <c r="U107" s="71">
        <f t="shared" si="22"/>
        <v>20.274540000000002</v>
      </c>
      <c r="V107" s="71">
        <f t="shared" si="23"/>
        <v>20.274540000000002</v>
      </c>
      <c r="W107" s="71">
        <f t="shared" si="24"/>
        <v>503.99892541780281</v>
      </c>
    </row>
    <row r="108" spans="1:23" hidden="1">
      <c r="A108" s="63">
        <f t="shared" si="25"/>
        <v>36994</v>
      </c>
      <c r="B108" s="65" t="str">
        <f>INDEX('Master Data'!$A$2:$B$8,MATCH(WEEKDAY('EZE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20274.54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20274.54</v>
      </c>
      <c r="N108" s="73">
        <f>SUM(J$6:J108)</f>
        <v>503998.92541780282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20.274540000000002</v>
      </c>
      <c r="V108" s="71">
        <f t="shared" si="23"/>
        <v>20.274540000000002</v>
      </c>
      <c r="W108" s="71">
        <f t="shared" si="24"/>
        <v>503.99892541780281</v>
      </c>
    </row>
    <row r="109" spans="1:23" hidden="1">
      <c r="A109" s="63">
        <f t="shared" si="25"/>
        <v>36995</v>
      </c>
      <c r="B109" s="65" t="str">
        <f>INDEX('Master Data'!$A$2:$B$8,MATCH(WEEKDAY('EZE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20274.54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20274.54</v>
      </c>
      <c r="N109" s="73">
        <f>SUM(J$6:J109)</f>
        <v>503998.92541780282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20.274540000000002</v>
      </c>
      <c r="V109" s="71">
        <f t="shared" si="23"/>
        <v>20.274540000000002</v>
      </c>
      <c r="W109" s="71">
        <f t="shared" si="24"/>
        <v>503.99892541780281</v>
      </c>
    </row>
    <row r="110" spans="1:23" hidden="1">
      <c r="A110" s="63">
        <f t="shared" si="25"/>
        <v>36996</v>
      </c>
      <c r="B110" s="65" t="str">
        <f>INDEX('Master Data'!$A$2:$B$8,MATCH(WEEKDAY('EZE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20274.54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20274.54</v>
      </c>
      <c r="N110" s="73">
        <f>SUM(J$6:J110)</f>
        <v>503998.92541780282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20.274540000000002</v>
      </c>
      <c r="V110" s="71">
        <f t="shared" si="23"/>
        <v>20.274540000000002</v>
      </c>
      <c r="W110" s="71">
        <f t="shared" si="24"/>
        <v>503.99892541780281</v>
      </c>
    </row>
    <row r="111" spans="1:23" hidden="1">
      <c r="A111" s="63">
        <f t="shared" si="25"/>
        <v>36997</v>
      </c>
      <c r="B111" s="65" t="str">
        <f>INDEX('Master Data'!$A$2:$B$8,MATCH(WEEKDAY('EZE Power Trading'!A111,3),'Master Data'!$A$2:$A$8,0),2)</f>
        <v>M</v>
      </c>
      <c r="D111" s="73">
        <v>-185252</v>
      </c>
      <c r="E111" s="73">
        <v>185252</v>
      </c>
      <c r="F111" s="73">
        <v>0</v>
      </c>
      <c r="G111" s="73">
        <v>12619.19</v>
      </c>
      <c r="I111" s="73">
        <f t="shared" si="27"/>
        <v>12619.19</v>
      </c>
      <c r="J111" s="73">
        <f t="shared" si="26"/>
        <v>-7655.35</v>
      </c>
      <c r="K111" s="73">
        <f t="shared" si="15"/>
        <v>0</v>
      </c>
      <c r="L111" s="73">
        <f t="shared" si="16"/>
        <v>0</v>
      </c>
      <c r="M111" s="73">
        <f>SUM(J$97:J111)</f>
        <v>12619.19</v>
      </c>
      <c r="N111" s="73">
        <f>SUM(J$6:J111)</f>
        <v>496343.57541780284</v>
      </c>
      <c r="P111" s="73">
        <f t="shared" si="17"/>
        <v>-0.185252</v>
      </c>
      <c r="Q111" s="73">
        <f t="shared" si="18"/>
        <v>0.185252</v>
      </c>
      <c r="R111" s="73">
        <f t="shared" si="19"/>
        <v>0</v>
      </c>
      <c r="S111" s="71">
        <f t="shared" si="20"/>
        <v>-7.6553500000000003</v>
      </c>
      <c r="T111" s="71">
        <f t="shared" si="21"/>
        <v>0</v>
      </c>
      <c r="U111" s="71">
        <f t="shared" si="22"/>
        <v>12.61919</v>
      </c>
      <c r="V111" s="71">
        <f t="shared" si="23"/>
        <v>12.61919</v>
      </c>
      <c r="W111" s="71">
        <f t="shared" si="24"/>
        <v>496.34357541780287</v>
      </c>
    </row>
    <row r="112" spans="1:23" hidden="1">
      <c r="A112" s="63">
        <f t="shared" si="25"/>
        <v>36998</v>
      </c>
      <c r="B112" s="65" t="str">
        <f>INDEX('Master Data'!$A$2:$B$8,MATCH(WEEKDAY('EZE Power Trading'!A112,3),'Master Data'!$A$2:$A$8,0),2)</f>
        <v>T</v>
      </c>
      <c r="D112" s="73">
        <v>-184480</v>
      </c>
      <c r="E112" s="73">
        <v>184480</v>
      </c>
      <c r="F112" s="73">
        <v>0</v>
      </c>
      <c r="G112" s="73">
        <v>8574.17</v>
      </c>
      <c r="I112" s="73">
        <f t="shared" si="27"/>
        <v>8574.17</v>
      </c>
      <c r="J112" s="73">
        <f t="shared" si="26"/>
        <v>-4045.0200000000004</v>
      </c>
      <c r="K112" s="73">
        <f t="shared" si="15"/>
        <v>0</v>
      </c>
      <c r="L112" s="73">
        <f t="shared" si="16"/>
        <v>0</v>
      </c>
      <c r="M112" s="73">
        <f>SUM(J$97:J112)</f>
        <v>8574.17</v>
      </c>
      <c r="N112" s="73">
        <f>SUM(J$6:J112)</f>
        <v>492298.55541780283</v>
      </c>
      <c r="P112" s="73">
        <f t="shared" si="17"/>
        <v>-0.18448000000000001</v>
      </c>
      <c r="Q112" s="73">
        <f t="shared" si="18"/>
        <v>0.18448000000000001</v>
      </c>
      <c r="R112" s="73">
        <f t="shared" si="19"/>
        <v>0</v>
      </c>
      <c r="S112" s="71">
        <f t="shared" si="20"/>
        <v>-4.0450200000000001</v>
      </c>
      <c r="T112" s="71">
        <f t="shared" si="21"/>
        <v>0</v>
      </c>
      <c r="U112" s="71">
        <f t="shared" si="22"/>
        <v>8.5741700000000005</v>
      </c>
      <c r="V112" s="71">
        <f t="shared" si="23"/>
        <v>8.5741700000000005</v>
      </c>
      <c r="W112" s="71">
        <f t="shared" si="24"/>
        <v>492.29855541780285</v>
      </c>
    </row>
    <row r="113" spans="1:23" hidden="1">
      <c r="A113" s="63">
        <f t="shared" si="25"/>
        <v>36999</v>
      </c>
      <c r="B113" s="65" t="str">
        <f>INDEX('Master Data'!$A$2:$B$8,MATCH(WEEKDAY('EZE Power Trading'!A113,3),'Master Data'!$A$2:$A$8,0),2)</f>
        <v>W</v>
      </c>
      <c r="D113" s="73">
        <v>-183770</v>
      </c>
      <c r="E113" s="73">
        <v>183770</v>
      </c>
      <c r="F113" s="73">
        <v>0</v>
      </c>
      <c r="G113" s="73">
        <v>4963.91</v>
      </c>
      <c r="I113" s="73">
        <f t="shared" si="27"/>
        <v>4963.91</v>
      </c>
      <c r="J113" s="73">
        <f t="shared" si="26"/>
        <v>-3610.26</v>
      </c>
      <c r="K113" s="73">
        <f t="shared" si="15"/>
        <v>0</v>
      </c>
      <c r="L113" s="73">
        <f t="shared" si="16"/>
        <v>0</v>
      </c>
      <c r="M113" s="73">
        <f>SUM(J$97:J113)</f>
        <v>4963.91</v>
      </c>
      <c r="N113" s="73">
        <f>SUM(J$6:J113)</f>
        <v>488688.29541780282</v>
      </c>
      <c r="P113" s="73">
        <f t="shared" si="17"/>
        <v>-0.18376999999999999</v>
      </c>
      <c r="Q113" s="73">
        <f t="shared" si="18"/>
        <v>0.18376999999999999</v>
      </c>
      <c r="R113" s="73">
        <f t="shared" si="19"/>
        <v>0</v>
      </c>
      <c r="S113" s="71">
        <f t="shared" si="20"/>
        <v>-3.6102600000000002</v>
      </c>
      <c r="T113" s="71">
        <f t="shared" si="21"/>
        <v>0</v>
      </c>
      <c r="U113" s="71">
        <f t="shared" si="22"/>
        <v>4.9639100000000003</v>
      </c>
      <c r="V113" s="71">
        <f t="shared" si="23"/>
        <v>4.9639100000000003</v>
      </c>
      <c r="W113" s="71">
        <f t="shared" si="24"/>
        <v>488.68829541780281</v>
      </c>
    </row>
    <row r="114" spans="1:23" hidden="1">
      <c r="A114" s="63">
        <f t="shared" si="25"/>
        <v>37000</v>
      </c>
      <c r="B114" s="65" t="str">
        <f>INDEX('Master Data'!$A$2:$B$8,MATCH(WEEKDAY('EZE Power Trading'!A114,3),'Master Data'!$A$2:$A$8,0),2)</f>
        <v>Th</v>
      </c>
      <c r="D114" s="73">
        <v>-184312</v>
      </c>
      <c r="E114" s="73">
        <v>184312</v>
      </c>
      <c r="F114" s="73">
        <v>0</v>
      </c>
      <c r="G114" s="73">
        <v>1212.99</v>
      </c>
      <c r="I114" s="73">
        <f t="shared" si="27"/>
        <v>1212.99</v>
      </c>
      <c r="J114" s="73">
        <f t="shared" si="26"/>
        <v>-3750.92</v>
      </c>
      <c r="K114" s="73">
        <f t="shared" si="15"/>
        <v>0</v>
      </c>
      <c r="L114" s="73">
        <f t="shared" si="16"/>
        <v>0</v>
      </c>
      <c r="M114" s="73">
        <f>SUM(J$97:J114)</f>
        <v>1212.9899999999998</v>
      </c>
      <c r="N114" s="73">
        <f>SUM(J$6:J114)</f>
        <v>484937.37541780283</v>
      </c>
      <c r="P114" s="73">
        <f t="shared" si="17"/>
        <v>-0.184312</v>
      </c>
      <c r="Q114" s="73">
        <f t="shared" si="18"/>
        <v>0.184312</v>
      </c>
      <c r="R114" s="73">
        <f t="shared" si="19"/>
        <v>0</v>
      </c>
      <c r="S114" s="71">
        <f t="shared" si="20"/>
        <v>-3.7509200000000003</v>
      </c>
      <c r="T114" s="71">
        <f t="shared" si="21"/>
        <v>0</v>
      </c>
      <c r="U114" s="71">
        <f t="shared" si="22"/>
        <v>1.21299</v>
      </c>
      <c r="V114" s="71">
        <f t="shared" si="23"/>
        <v>1.2129899999999998</v>
      </c>
      <c r="W114" s="71">
        <f t="shared" si="24"/>
        <v>484.93737541780285</v>
      </c>
    </row>
    <row r="115" spans="1:23" hidden="1">
      <c r="A115" s="63">
        <f t="shared" si="25"/>
        <v>37001</v>
      </c>
      <c r="B115" s="65" t="str">
        <f>INDEX('Master Data'!$A$2:$B$8,MATCH(WEEKDAY('EZE Power Trading'!A115,3),'Master Data'!$A$2:$A$8,0),2)</f>
        <v>F</v>
      </c>
      <c r="D115" s="73">
        <v>-182588</v>
      </c>
      <c r="E115" s="73">
        <v>182588</v>
      </c>
      <c r="F115" s="73">
        <v>0</v>
      </c>
      <c r="G115" s="73">
        <v>-1474.91</v>
      </c>
      <c r="I115" s="73">
        <f t="shared" si="27"/>
        <v>-1474.91</v>
      </c>
      <c r="J115" s="73">
        <f t="shared" si="26"/>
        <v>-2687.9</v>
      </c>
      <c r="K115" s="73">
        <f t="shared" si="15"/>
        <v>0</v>
      </c>
      <c r="L115" s="73">
        <f t="shared" si="16"/>
        <v>0</v>
      </c>
      <c r="M115" s="73">
        <f>SUM(J$97:J115)</f>
        <v>-1474.9100000000003</v>
      </c>
      <c r="N115" s="73">
        <f>SUM(J$6:J115)</f>
        <v>482249.47541780281</v>
      </c>
      <c r="P115" s="73">
        <f t="shared" si="17"/>
        <v>-0.182588</v>
      </c>
      <c r="Q115" s="73">
        <f t="shared" si="18"/>
        <v>0.182588</v>
      </c>
      <c r="R115" s="73">
        <f t="shared" si="19"/>
        <v>0</v>
      </c>
      <c r="S115" s="71">
        <f t="shared" si="20"/>
        <v>-2.6879</v>
      </c>
      <c r="T115" s="71">
        <f t="shared" si="21"/>
        <v>0</v>
      </c>
      <c r="U115" s="71">
        <f t="shared" si="22"/>
        <v>-1.4749100000000002</v>
      </c>
      <c r="V115" s="71">
        <f t="shared" si="23"/>
        <v>-1.4749100000000004</v>
      </c>
      <c r="W115" s="71">
        <f t="shared" si="24"/>
        <v>482.24947541780278</v>
      </c>
    </row>
    <row r="116" spans="1:23" hidden="1">
      <c r="A116" s="63">
        <f t="shared" si="25"/>
        <v>37002</v>
      </c>
      <c r="B116" s="65" t="str">
        <f>INDEX('Master Data'!$A$2:$B$8,MATCH(WEEKDAY('EZE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-1474.91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-1474.9100000000003</v>
      </c>
      <c r="N116" s="73">
        <f>SUM(J$6:J116)</f>
        <v>482249.47541780281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-1.4749100000000002</v>
      </c>
      <c r="V116" s="71">
        <f t="shared" si="23"/>
        <v>-1.4749100000000004</v>
      </c>
      <c r="W116" s="71">
        <f t="shared" si="24"/>
        <v>482.24947541780278</v>
      </c>
    </row>
    <row r="117" spans="1:23" hidden="1">
      <c r="A117" s="63">
        <f t="shared" si="25"/>
        <v>37003</v>
      </c>
      <c r="B117" s="65" t="str">
        <f>INDEX('Master Data'!$A$2:$B$8,MATCH(WEEKDAY('EZE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-1474.91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-1474.9100000000003</v>
      </c>
      <c r="N117" s="73">
        <f>SUM(J$6:J117)</f>
        <v>482249.47541780281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-1.4749100000000002</v>
      </c>
      <c r="V117" s="71">
        <f t="shared" si="23"/>
        <v>-1.4749100000000004</v>
      </c>
      <c r="W117" s="71">
        <f t="shared" si="24"/>
        <v>482.24947541780278</v>
      </c>
    </row>
    <row r="118" spans="1:23" hidden="1">
      <c r="A118" s="63">
        <f t="shared" si="25"/>
        <v>37004</v>
      </c>
      <c r="B118" s="65" t="str">
        <f>INDEX('Master Data'!$A$2:$B$8,MATCH(WEEKDAY('EZE Power Trading'!A118,3),'Master Data'!$A$2:$A$8,0),2)</f>
        <v>M</v>
      </c>
      <c r="D118" s="73">
        <v>-180574</v>
      </c>
      <c r="E118" s="73">
        <v>180574</v>
      </c>
      <c r="F118" s="73">
        <v>0</v>
      </c>
      <c r="G118" s="73">
        <v>-13020.08</v>
      </c>
      <c r="I118" s="73">
        <f t="shared" si="27"/>
        <v>-13020.08</v>
      </c>
      <c r="J118" s="73">
        <f t="shared" si="26"/>
        <v>-11545.17</v>
      </c>
      <c r="K118" s="73">
        <f t="shared" si="15"/>
        <v>0</v>
      </c>
      <c r="L118" s="73">
        <f t="shared" si="16"/>
        <v>0</v>
      </c>
      <c r="M118" s="73">
        <f>SUM(J$97:J118)</f>
        <v>-13020.08</v>
      </c>
      <c r="N118" s="73">
        <f>SUM(J$6:J118)</f>
        <v>470704.30541780283</v>
      </c>
      <c r="P118" s="73">
        <f t="shared" si="17"/>
        <v>-0.18057400000000001</v>
      </c>
      <c r="Q118" s="73">
        <f t="shared" si="18"/>
        <v>0.18057400000000001</v>
      </c>
      <c r="R118" s="73">
        <f t="shared" si="19"/>
        <v>0</v>
      </c>
      <c r="S118" s="71">
        <f t="shared" si="20"/>
        <v>-11.545170000000001</v>
      </c>
      <c r="T118" s="71">
        <f t="shared" si="21"/>
        <v>0</v>
      </c>
      <c r="U118" s="71">
        <f t="shared" si="22"/>
        <v>-13.02008</v>
      </c>
      <c r="V118" s="71">
        <f t="shared" si="23"/>
        <v>-13.02008</v>
      </c>
      <c r="W118" s="71">
        <f t="shared" si="24"/>
        <v>470.7043054178028</v>
      </c>
    </row>
    <row r="119" spans="1:23" hidden="1">
      <c r="A119" s="63">
        <f t="shared" si="25"/>
        <v>37005</v>
      </c>
      <c r="B119" s="65" t="str">
        <f>INDEX('Master Data'!$A$2:$B$8,MATCH(WEEKDAY('EZE Power Trading'!A119,3),'Master Data'!$A$2:$A$8,0),2)</f>
        <v>T</v>
      </c>
      <c r="D119" s="73">
        <v>-179875</v>
      </c>
      <c r="E119" s="73">
        <v>179875</v>
      </c>
      <c r="F119" s="73">
        <v>0</v>
      </c>
      <c r="G119" s="73">
        <v>-12436.19</v>
      </c>
      <c r="I119" s="73">
        <f t="shared" si="27"/>
        <v>-12436.19</v>
      </c>
      <c r="J119" s="73">
        <f t="shared" si="26"/>
        <v>583.88999999999942</v>
      </c>
      <c r="K119" s="73">
        <f t="shared" si="15"/>
        <v>0</v>
      </c>
      <c r="L119" s="73">
        <f t="shared" si="16"/>
        <v>0</v>
      </c>
      <c r="M119" s="73">
        <f>SUM(J$97:J119)</f>
        <v>-12436.19</v>
      </c>
      <c r="N119" s="73">
        <f>SUM(J$6:J119)</f>
        <v>471288.19541780284</v>
      </c>
      <c r="P119" s="73">
        <f t="shared" si="17"/>
        <v>-0.17987500000000001</v>
      </c>
      <c r="Q119" s="73">
        <f t="shared" si="18"/>
        <v>0.17987500000000001</v>
      </c>
      <c r="R119" s="73">
        <f t="shared" si="19"/>
        <v>0</v>
      </c>
      <c r="S119" s="71">
        <f t="shared" si="20"/>
        <v>0.58388999999999946</v>
      </c>
      <c r="T119" s="71">
        <f t="shared" si="21"/>
        <v>0</v>
      </c>
      <c r="U119" s="71">
        <f t="shared" si="22"/>
        <v>-12.43619</v>
      </c>
      <c r="V119" s="71">
        <f t="shared" si="23"/>
        <v>-12.43619</v>
      </c>
      <c r="W119" s="71">
        <f t="shared" si="24"/>
        <v>471.28819541780285</v>
      </c>
    </row>
    <row r="120" spans="1:23" hidden="1">
      <c r="A120" s="63">
        <f t="shared" si="25"/>
        <v>37006</v>
      </c>
      <c r="B120" s="65" t="str">
        <f>INDEX('Master Data'!$A$2:$B$8,MATCH(WEEKDAY('EZE Power Trading'!A120,3),'Master Data'!$A$2:$A$8,0),2)</f>
        <v>W</v>
      </c>
      <c r="D120" s="73">
        <v>-179146</v>
      </c>
      <c r="E120" s="73">
        <v>179146</v>
      </c>
      <c r="F120" s="73">
        <v>0</v>
      </c>
      <c r="G120" s="73">
        <v>-11028.85</v>
      </c>
      <c r="I120" s="73">
        <f t="shared" si="27"/>
        <v>-11028.85</v>
      </c>
      <c r="J120" s="73">
        <f t="shared" si="26"/>
        <v>1407.3400000000001</v>
      </c>
      <c r="K120" s="73">
        <f t="shared" si="15"/>
        <v>0</v>
      </c>
      <c r="L120" s="73">
        <f t="shared" si="16"/>
        <v>0</v>
      </c>
      <c r="M120" s="73">
        <f>SUM(J$97:J120)</f>
        <v>-11028.85</v>
      </c>
      <c r="N120" s="73">
        <f>SUM(J$6:J120)</f>
        <v>472695.53541780286</v>
      </c>
      <c r="P120" s="73">
        <f t="shared" si="17"/>
        <v>-0.179146</v>
      </c>
      <c r="Q120" s="73">
        <f t="shared" si="18"/>
        <v>0.179146</v>
      </c>
      <c r="R120" s="73">
        <f t="shared" si="19"/>
        <v>0</v>
      </c>
      <c r="S120" s="71">
        <f t="shared" si="20"/>
        <v>1.40734</v>
      </c>
      <c r="T120" s="71">
        <f t="shared" si="21"/>
        <v>0</v>
      </c>
      <c r="U120" s="71">
        <f t="shared" si="22"/>
        <v>-11.02885</v>
      </c>
      <c r="V120" s="71">
        <f t="shared" si="23"/>
        <v>-11.02885</v>
      </c>
      <c r="W120" s="71">
        <f t="shared" si="24"/>
        <v>472.69553541780289</v>
      </c>
    </row>
    <row r="121" spans="1:23" hidden="1">
      <c r="A121" s="63">
        <f t="shared" si="25"/>
        <v>37007</v>
      </c>
      <c r="B121" s="65" t="str">
        <f>INDEX('Master Data'!$A$2:$B$8,MATCH(WEEKDAY('EZE Power Trading'!A121,3),'Master Data'!$A$2:$A$8,0),2)</f>
        <v>Th</v>
      </c>
      <c r="D121" s="73">
        <v>-178399</v>
      </c>
      <c r="E121" s="73">
        <v>178399</v>
      </c>
      <c r="F121" s="73">
        <v>0</v>
      </c>
      <c r="G121" s="73">
        <v>-10023.11</v>
      </c>
      <c r="I121" s="73">
        <f t="shared" si="27"/>
        <v>-10023.11</v>
      </c>
      <c r="J121" s="73">
        <f t="shared" si="26"/>
        <v>1005.7399999999998</v>
      </c>
      <c r="K121" s="73">
        <f t="shared" si="15"/>
        <v>0</v>
      </c>
      <c r="L121" s="73">
        <f t="shared" si="16"/>
        <v>0</v>
      </c>
      <c r="M121" s="73">
        <f>SUM(J$97:J121)</f>
        <v>-10023.11</v>
      </c>
      <c r="N121" s="73">
        <f>SUM(J$6:J121)</f>
        <v>473701.27541780286</v>
      </c>
      <c r="P121" s="73">
        <f t="shared" si="17"/>
        <v>-0.178399</v>
      </c>
      <c r="Q121" s="73">
        <f t="shared" si="18"/>
        <v>0.178399</v>
      </c>
      <c r="R121" s="73">
        <f t="shared" si="19"/>
        <v>0</v>
      </c>
      <c r="S121" s="71">
        <f t="shared" si="20"/>
        <v>1.0057399999999999</v>
      </c>
      <c r="T121" s="71">
        <f t="shared" si="21"/>
        <v>0</v>
      </c>
      <c r="U121" s="71">
        <f t="shared" si="22"/>
        <v>-10.023110000000001</v>
      </c>
      <c r="V121" s="71">
        <f t="shared" si="23"/>
        <v>-10.023110000000001</v>
      </c>
      <c r="W121" s="71">
        <f t="shared" si="24"/>
        <v>473.70127541780283</v>
      </c>
    </row>
    <row r="122" spans="1:23" hidden="1">
      <c r="A122" s="63">
        <f t="shared" si="25"/>
        <v>37008</v>
      </c>
      <c r="B122" s="65" t="str">
        <f>INDEX('Master Data'!$A$2:$B$8,MATCH(WEEKDAY('EZE Power Trading'!A122,3),'Master Data'!$A$2:$A$8,0),2)</f>
        <v>F</v>
      </c>
      <c r="D122" s="73">
        <v>-177674</v>
      </c>
      <c r="E122" s="73">
        <v>177674</v>
      </c>
      <c r="F122" s="73">
        <v>0</v>
      </c>
      <c r="G122" s="73">
        <v>12450.48</v>
      </c>
      <c r="I122" s="73">
        <f t="shared" si="27"/>
        <v>12450.48</v>
      </c>
      <c r="J122" s="73">
        <f t="shared" si="26"/>
        <v>22473.59</v>
      </c>
      <c r="K122" s="73">
        <f t="shared" si="15"/>
        <v>0</v>
      </c>
      <c r="L122" s="73">
        <f t="shared" si="16"/>
        <v>0</v>
      </c>
      <c r="M122" s="73">
        <f>SUM(J$97:J122)</f>
        <v>12450.48</v>
      </c>
      <c r="N122" s="73">
        <f>SUM(J$6:J122)</f>
        <v>496174.86541780288</v>
      </c>
      <c r="P122" s="73">
        <f t="shared" si="17"/>
        <v>-0.177674</v>
      </c>
      <c r="Q122" s="73">
        <f t="shared" si="18"/>
        <v>0.177674</v>
      </c>
      <c r="R122" s="73">
        <f t="shared" si="19"/>
        <v>0</v>
      </c>
      <c r="S122" s="71">
        <f t="shared" si="20"/>
        <v>22.473590000000002</v>
      </c>
      <c r="T122" s="71">
        <f t="shared" si="21"/>
        <v>0</v>
      </c>
      <c r="U122" s="71">
        <f t="shared" si="22"/>
        <v>12.450479999999999</v>
      </c>
      <c r="V122" s="71">
        <f t="shared" si="23"/>
        <v>12.450479999999999</v>
      </c>
      <c r="W122" s="71">
        <f t="shared" si="24"/>
        <v>496.17486541780289</v>
      </c>
    </row>
    <row r="123" spans="1:23" hidden="1">
      <c r="A123" s="63">
        <f t="shared" si="25"/>
        <v>37009</v>
      </c>
      <c r="B123" s="65" t="str">
        <f>INDEX('Master Data'!$A$2:$B$8,MATCH(WEEKDAY('EZE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12450.48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12450.48</v>
      </c>
      <c r="N123" s="73">
        <f>SUM(J$6:J123)</f>
        <v>496174.86541780288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12.450479999999999</v>
      </c>
      <c r="V123" s="71">
        <f t="shared" si="23"/>
        <v>12.450479999999999</v>
      </c>
      <c r="W123" s="71">
        <f t="shared" si="24"/>
        <v>496.17486541780289</v>
      </c>
    </row>
    <row r="124" spans="1:23" hidden="1">
      <c r="A124" s="63">
        <f t="shared" si="25"/>
        <v>37010</v>
      </c>
      <c r="B124" s="65" t="str">
        <f>INDEX('Master Data'!$A$2:$B$8,MATCH(WEEKDAY('EZE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12450.48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12450.48</v>
      </c>
      <c r="N124" s="73">
        <f>SUM(J$6:J124)</f>
        <v>496174.86541780288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12.450479999999999</v>
      </c>
      <c r="V124" s="71">
        <f t="shared" si="23"/>
        <v>12.450479999999999</v>
      </c>
      <c r="W124" s="71">
        <f t="shared" si="24"/>
        <v>496.17486541780289</v>
      </c>
    </row>
    <row r="125" spans="1:23">
      <c r="A125" s="63">
        <f t="shared" si="25"/>
        <v>37011</v>
      </c>
      <c r="B125" s="65" t="str">
        <f>INDEX('Master Data'!$A$2:$B$8,MATCH(WEEKDAY('EZE Power Trading'!A125,3),'Master Data'!$A$2:$A$8,0),2)</f>
        <v>M</v>
      </c>
      <c r="D125" s="73">
        <v>-175610</v>
      </c>
      <c r="E125" s="73">
        <v>175610</v>
      </c>
      <c r="F125" s="73">
        <v>0</v>
      </c>
      <c r="G125" s="73">
        <f>966+1+11.095</f>
        <v>978.09500000000003</v>
      </c>
      <c r="I125" s="73">
        <f t="shared" si="27"/>
        <v>978.09500000000003</v>
      </c>
      <c r="J125" s="73">
        <f t="shared" si="26"/>
        <v>-11472.385</v>
      </c>
      <c r="K125" s="73">
        <f t="shared" si="15"/>
        <v>0</v>
      </c>
      <c r="L125" s="73">
        <f t="shared" si="16"/>
        <v>0</v>
      </c>
      <c r="M125" s="73">
        <f>SUM(J$97:J125)</f>
        <v>978.09499999999935</v>
      </c>
      <c r="N125" s="73">
        <f>SUM(J$6:J125)</f>
        <v>484702.48041780287</v>
      </c>
      <c r="P125" s="73">
        <f t="shared" si="17"/>
        <v>-0.17560999999999999</v>
      </c>
      <c r="Q125" s="73">
        <f t="shared" si="18"/>
        <v>0.17560999999999999</v>
      </c>
      <c r="R125" s="73">
        <f t="shared" si="19"/>
        <v>0</v>
      </c>
      <c r="S125" s="71">
        <f t="shared" si="20"/>
        <v>-11.472385000000001</v>
      </c>
      <c r="T125" s="71">
        <f t="shared" si="21"/>
        <v>0</v>
      </c>
      <c r="U125" s="71">
        <f t="shared" si="22"/>
        <v>0.97809500000000005</v>
      </c>
      <c r="V125" s="71">
        <f t="shared" si="23"/>
        <v>0.97809499999999938</v>
      </c>
      <c r="W125" s="71">
        <f t="shared" si="24"/>
        <v>484.70248041780286</v>
      </c>
    </row>
    <row r="126" spans="1:23" hidden="1">
      <c r="A126" s="63">
        <f t="shared" si="25"/>
        <v>37012</v>
      </c>
      <c r="B126" s="65" t="str">
        <f>INDEX('Master Data'!$A$2:$B$8,MATCH(WEEKDAY('EZE Power Trading'!A126,3),'Master Data'!$A$2:$A$8,0),2)</f>
        <v>T</v>
      </c>
      <c r="D126" s="73">
        <v>-174983</v>
      </c>
      <c r="E126" s="73">
        <v>174983</v>
      </c>
      <c r="F126" s="73">
        <v>0</v>
      </c>
      <c r="G126" s="73">
        <v>5.85</v>
      </c>
      <c r="I126" s="73">
        <f t="shared" si="27"/>
        <v>5.85</v>
      </c>
      <c r="J126" s="73">
        <f t="shared" si="26"/>
        <v>5.85</v>
      </c>
      <c r="K126" s="73">
        <f t="shared" si="15"/>
        <v>0</v>
      </c>
      <c r="L126" s="73">
        <f t="shared" si="16"/>
        <v>0</v>
      </c>
      <c r="M126" s="73">
        <f>SUM(J$97:J126)</f>
        <v>983.94499999999937</v>
      </c>
      <c r="N126" s="73">
        <f>SUM(J$6:J126)</f>
        <v>484708.33041780285</v>
      </c>
      <c r="P126" s="73">
        <f t="shared" si="17"/>
        <v>-0.174983</v>
      </c>
      <c r="Q126" s="73">
        <f t="shared" si="18"/>
        <v>0.174983</v>
      </c>
      <c r="R126" s="73">
        <f t="shared" si="19"/>
        <v>0</v>
      </c>
      <c r="S126" s="71">
        <f t="shared" si="20"/>
        <v>5.8499999999999993E-3</v>
      </c>
      <c r="T126" s="71">
        <f t="shared" si="21"/>
        <v>0</v>
      </c>
      <c r="U126" s="71">
        <f t="shared" si="22"/>
        <v>5.8499999999999993E-3</v>
      </c>
      <c r="V126" s="71">
        <f t="shared" si="23"/>
        <v>0.9839449999999994</v>
      </c>
      <c r="W126" s="71">
        <f t="shared" si="24"/>
        <v>484.70833041780287</v>
      </c>
    </row>
    <row r="127" spans="1:23" hidden="1">
      <c r="A127" s="63">
        <f t="shared" si="25"/>
        <v>37013</v>
      </c>
      <c r="B127" s="65" t="str">
        <f>INDEX('Master Data'!$A$2:$B$8,MATCH(WEEKDAY('EZE Power Trading'!A127,3),'Master Data'!$A$2:$A$8,0),2)</f>
        <v>W</v>
      </c>
      <c r="D127" s="73">
        <v>-174382</v>
      </c>
      <c r="E127" s="73">
        <v>174382</v>
      </c>
      <c r="F127" s="73">
        <v>0</v>
      </c>
      <c r="G127" s="73">
        <v>18814.48</v>
      </c>
      <c r="I127" s="73">
        <f t="shared" si="27"/>
        <v>18814.48</v>
      </c>
      <c r="J127" s="73">
        <f t="shared" si="26"/>
        <v>18808.63</v>
      </c>
      <c r="K127" s="73">
        <f t="shared" si="15"/>
        <v>0</v>
      </c>
      <c r="L127" s="73">
        <f t="shared" si="16"/>
        <v>0</v>
      </c>
      <c r="M127" s="73">
        <f>SUM(J$97:J127)</f>
        <v>19792.575000000001</v>
      </c>
      <c r="N127" s="73">
        <f>SUM(J$6:J127)</f>
        <v>503516.96041780285</v>
      </c>
      <c r="P127" s="73">
        <f t="shared" si="17"/>
        <v>-0.17438200000000001</v>
      </c>
      <c r="Q127" s="73">
        <f t="shared" si="18"/>
        <v>0.17438200000000001</v>
      </c>
      <c r="R127" s="73">
        <f t="shared" si="19"/>
        <v>0</v>
      </c>
      <c r="S127" s="71">
        <f t="shared" si="20"/>
        <v>18.808630000000001</v>
      </c>
      <c r="T127" s="71">
        <f t="shared" si="21"/>
        <v>0</v>
      </c>
      <c r="U127" s="71">
        <f t="shared" si="22"/>
        <v>18.81448</v>
      </c>
      <c r="V127" s="71">
        <f t="shared" si="23"/>
        <v>19.792574999999999</v>
      </c>
      <c r="W127" s="71">
        <f t="shared" si="24"/>
        <v>503.51696041780286</v>
      </c>
    </row>
    <row r="128" spans="1:23" hidden="1">
      <c r="A128" s="63">
        <f t="shared" si="25"/>
        <v>37014</v>
      </c>
      <c r="B128" s="65" t="str">
        <f>INDEX('Master Data'!$A$2:$B$8,MATCH(WEEKDAY('EZE Power Trading'!A128,3),'Master Data'!$A$2:$A$8,0),2)</f>
        <v>Th</v>
      </c>
      <c r="D128" s="73">
        <v>-496398</v>
      </c>
      <c r="E128" s="73">
        <v>496398</v>
      </c>
      <c r="F128" s="73">
        <v>0</v>
      </c>
      <c r="G128" s="73">
        <v>23700.12</v>
      </c>
      <c r="I128" s="73">
        <f t="shared" si="27"/>
        <v>23700.12</v>
      </c>
      <c r="J128" s="73">
        <f t="shared" si="26"/>
        <v>4885.6399999999994</v>
      </c>
      <c r="K128" s="73">
        <f t="shared" si="15"/>
        <v>0</v>
      </c>
      <c r="L128" s="73">
        <f t="shared" si="16"/>
        <v>0</v>
      </c>
      <c r="M128" s="73">
        <f>SUM(J$97:J128)</f>
        <v>24678.215</v>
      </c>
      <c r="N128" s="73">
        <f>SUM(J$6:J128)</f>
        <v>508402.60041780287</v>
      </c>
      <c r="P128" s="73">
        <f t="shared" si="17"/>
        <v>-0.49639800000000001</v>
      </c>
      <c r="Q128" s="73">
        <f t="shared" si="18"/>
        <v>0.49639800000000001</v>
      </c>
      <c r="R128" s="73">
        <f t="shared" si="19"/>
        <v>0</v>
      </c>
      <c r="S128" s="71">
        <f t="shared" si="20"/>
        <v>4.8856399999999995</v>
      </c>
      <c r="T128" s="71">
        <f t="shared" si="21"/>
        <v>0</v>
      </c>
      <c r="U128" s="71">
        <f t="shared" si="22"/>
        <v>23.700119999999998</v>
      </c>
      <c r="V128" s="71">
        <f t="shared" si="23"/>
        <v>24.678215000000002</v>
      </c>
      <c r="W128" s="71">
        <f t="shared" si="24"/>
        <v>508.40260041780289</v>
      </c>
    </row>
    <row r="129" spans="1:23" hidden="1">
      <c r="A129" s="63">
        <f t="shared" si="25"/>
        <v>37015</v>
      </c>
      <c r="B129" s="65" t="str">
        <f>INDEX('Master Data'!$A$2:$B$8,MATCH(WEEKDAY('EZE Power Trading'!A129,3),'Master Data'!$A$2:$A$8,0),2)</f>
        <v>F</v>
      </c>
      <c r="D129" s="73">
        <v>-495221</v>
      </c>
      <c r="E129" s="73">
        <v>495221</v>
      </c>
      <c r="F129" s="73">
        <v>0</v>
      </c>
      <c r="G129" s="73">
        <v>20646.768486253946</v>
      </c>
      <c r="I129" s="73">
        <f t="shared" si="27"/>
        <v>20646.768486253946</v>
      </c>
      <c r="J129" s="73">
        <f t="shared" si="26"/>
        <v>-3053.3515137460527</v>
      </c>
      <c r="K129" s="73">
        <f t="shared" si="15"/>
        <v>0</v>
      </c>
      <c r="L129" s="73">
        <f t="shared" si="16"/>
        <v>0</v>
      </c>
      <c r="M129" s="73">
        <f>SUM(J$97:J129)</f>
        <v>21624.863486253947</v>
      </c>
      <c r="N129" s="73">
        <f>SUM(J$6:J129)</f>
        <v>505349.24890405679</v>
      </c>
      <c r="P129" s="73">
        <f t="shared" si="17"/>
        <v>-0.49522100000000002</v>
      </c>
      <c r="Q129" s="73">
        <f t="shared" si="18"/>
        <v>0.49522100000000002</v>
      </c>
      <c r="R129" s="73">
        <f t="shared" si="19"/>
        <v>0</v>
      </c>
      <c r="S129" s="71">
        <f t="shared" si="20"/>
        <v>-3.0533515137460525</v>
      </c>
      <c r="T129" s="71">
        <f t="shared" si="21"/>
        <v>0</v>
      </c>
      <c r="U129" s="71">
        <f t="shared" si="22"/>
        <v>20.646768486253947</v>
      </c>
      <c r="V129" s="71">
        <f t="shared" si="23"/>
        <v>21.624863486253947</v>
      </c>
      <c r="W129" s="71">
        <f t="shared" si="24"/>
        <v>505.34924890405676</v>
      </c>
    </row>
    <row r="130" spans="1:23" hidden="1">
      <c r="A130" s="63">
        <f t="shared" si="25"/>
        <v>37016</v>
      </c>
      <c r="B130" s="65" t="str">
        <f>INDEX('Master Data'!$A$2:$B$8,MATCH(WEEKDAY('EZE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20646.768486253946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21624.863486253947</v>
      </c>
      <c r="N130" s="73">
        <f>SUM(J$6:J130)</f>
        <v>505349.24890405679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20.646768486253947</v>
      </c>
      <c r="V130" s="71">
        <f t="shared" si="23"/>
        <v>21.624863486253947</v>
      </c>
      <c r="W130" s="71">
        <f t="shared" si="24"/>
        <v>505.34924890405676</v>
      </c>
    </row>
    <row r="131" spans="1:23" hidden="1">
      <c r="A131" s="63">
        <f t="shared" si="25"/>
        <v>37017</v>
      </c>
      <c r="B131" s="65" t="str">
        <f>INDEX('Master Data'!$A$2:$B$8,MATCH(WEEKDAY('EZE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20646.768486253946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21624.863486253947</v>
      </c>
      <c r="N131" s="73">
        <f>SUM(J$6:J131)</f>
        <v>505349.24890405679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20.646768486253947</v>
      </c>
      <c r="V131" s="71">
        <f t="shared" si="23"/>
        <v>21.624863486253947</v>
      </c>
      <c r="W131" s="71">
        <f t="shared" si="24"/>
        <v>505.34924890405676</v>
      </c>
    </row>
    <row r="132" spans="1:23" hidden="1">
      <c r="A132" s="63">
        <f t="shared" si="25"/>
        <v>37018</v>
      </c>
      <c r="B132" s="65" t="str">
        <f>INDEX('Master Data'!$A$2:$B$8,MATCH(WEEKDAY('EZE Power Trading'!A132,3),'Master Data'!$A$2:$A$8,0),2)</f>
        <v>M</v>
      </c>
      <c r="D132" s="73">
        <v>-491578</v>
      </c>
      <c r="E132" s="73">
        <v>491578</v>
      </c>
      <c r="F132" s="73"/>
      <c r="G132" s="73">
        <f>16874.17</f>
        <v>16874.169999999998</v>
      </c>
      <c r="I132" s="73">
        <f t="shared" si="27"/>
        <v>16874.169999999998</v>
      </c>
      <c r="J132" s="73">
        <f t="shared" si="26"/>
        <v>-3772.5984862539481</v>
      </c>
      <c r="K132" s="73">
        <f t="shared" si="15"/>
        <v>0</v>
      </c>
      <c r="L132" s="73">
        <f t="shared" si="16"/>
        <v>0</v>
      </c>
      <c r="M132" s="73">
        <f>SUM(J$97:J132)</f>
        <v>17852.264999999999</v>
      </c>
      <c r="N132" s="73">
        <f>SUM(J$6:J132)</f>
        <v>501576.65041780286</v>
      </c>
      <c r="P132" s="73">
        <f t="shared" si="17"/>
        <v>-0.49157800000000001</v>
      </c>
      <c r="Q132" s="73">
        <f t="shared" si="18"/>
        <v>0.49157800000000001</v>
      </c>
      <c r="R132" s="73">
        <f t="shared" si="19"/>
        <v>0</v>
      </c>
      <c r="S132" s="71">
        <f t="shared" si="20"/>
        <v>-3.7725984862539481</v>
      </c>
      <c r="T132" s="71">
        <f t="shared" si="21"/>
        <v>0</v>
      </c>
      <c r="U132" s="71">
        <f t="shared" si="22"/>
        <v>16.874169999999999</v>
      </c>
      <c r="V132" s="71">
        <f t="shared" si="23"/>
        <v>17.852264999999999</v>
      </c>
      <c r="W132" s="71">
        <f t="shared" si="24"/>
        <v>501.57665041780285</v>
      </c>
    </row>
    <row r="133" spans="1:23" hidden="1">
      <c r="A133" s="63">
        <f t="shared" si="25"/>
        <v>37019</v>
      </c>
      <c r="B133" s="65" t="str">
        <f>INDEX('Master Data'!$A$2:$B$8,MATCH(WEEKDAY('EZE Power Trading'!A133,3),'Master Data'!$A$2:$A$8,0),2)</f>
        <v>T</v>
      </c>
      <c r="D133" s="73">
        <v>-502964</v>
      </c>
      <c r="E133" s="73">
        <v>502964</v>
      </c>
      <c r="F133" s="73">
        <v>0</v>
      </c>
      <c r="G133" s="73">
        <v>22612.48336367762</v>
      </c>
      <c r="I133" s="73">
        <f t="shared" si="27"/>
        <v>22612.48336367762</v>
      </c>
      <c r="J133" s="73">
        <f t="shared" si="26"/>
        <v>5738.313363677622</v>
      </c>
      <c r="K133" s="73">
        <f t="shared" si="15"/>
        <v>0</v>
      </c>
      <c r="L133" s="73">
        <f t="shared" si="16"/>
        <v>0</v>
      </c>
      <c r="M133" s="73">
        <f>SUM(J$97:J133)</f>
        <v>23590.578363677621</v>
      </c>
      <c r="N133" s="73">
        <f>SUM(J$6:J133)</f>
        <v>507314.9637814805</v>
      </c>
      <c r="P133" s="73">
        <f t="shared" si="17"/>
        <v>-0.50296399999999997</v>
      </c>
      <c r="Q133" s="73">
        <f t="shared" si="18"/>
        <v>0.50296399999999997</v>
      </c>
      <c r="R133" s="73">
        <f t="shared" si="19"/>
        <v>0</v>
      </c>
      <c r="S133" s="71">
        <f t="shared" si="20"/>
        <v>5.738313363677622</v>
      </c>
      <c r="T133" s="71">
        <f t="shared" si="21"/>
        <v>0</v>
      </c>
      <c r="U133" s="71">
        <f t="shared" si="22"/>
        <v>22.612483363677619</v>
      </c>
      <c r="V133" s="71">
        <f t="shared" si="23"/>
        <v>23.590578363677622</v>
      </c>
      <c r="W133" s="71">
        <f t="shared" si="24"/>
        <v>507.31496378148051</v>
      </c>
    </row>
    <row r="134" spans="1:23" hidden="1">
      <c r="A134" s="63">
        <f t="shared" si="25"/>
        <v>37020</v>
      </c>
      <c r="B134" s="65" t="str">
        <f>INDEX('Master Data'!$A$2:$B$8,MATCH(WEEKDAY('EZE Power Trading'!A134,3),'Master Data'!$A$2:$A$8,0),2)</f>
        <v>W</v>
      </c>
      <c r="D134" s="73">
        <v>-315593</v>
      </c>
      <c r="E134" s="73">
        <v>315593</v>
      </c>
      <c r="F134" s="73">
        <v>0</v>
      </c>
      <c r="G134" s="109">
        <f>22612-7729</f>
        <v>14883</v>
      </c>
      <c r="I134" s="73">
        <f t="shared" si="27"/>
        <v>14883</v>
      </c>
      <c r="J134" s="73">
        <f t="shared" si="26"/>
        <v>-7729.4833636776202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15861.095000000001</v>
      </c>
      <c r="N134" s="73">
        <f>SUM(J$6:J134)</f>
        <v>499585.48041780287</v>
      </c>
      <c r="P134" s="73">
        <f t="shared" ref="P134:P197" si="30">D134/P$3</f>
        <v>-0.31559300000000001</v>
      </c>
      <c r="Q134" s="73">
        <f t="shared" ref="Q134:Q197" si="31">E134/P$3</f>
        <v>0.31559300000000001</v>
      </c>
      <c r="R134" s="73">
        <f t="shared" ref="R134:R197" si="32">F134/R$3</f>
        <v>0</v>
      </c>
      <c r="S134" s="71">
        <f t="shared" ref="S134:S197" si="33">J134/$R$3</f>
        <v>-7.7294833636776206</v>
      </c>
      <c r="T134" s="71">
        <f t="shared" ref="T134:T197" si="34">L134/$R$3</f>
        <v>0</v>
      </c>
      <c r="U134" s="71">
        <f t="shared" ref="U134:U197" si="35">I134/$R$3</f>
        <v>14.882999999999999</v>
      </c>
      <c r="V134" s="71">
        <f t="shared" ref="V134:V197" si="36">M134/$R$3</f>
        <v>15.861095000000001</v>
      </c>
      <c r="W134" s="71">
        <f t="shared" ref="W134:W197" si="37">N134/$R$3</f>
        <v>499.5854804178029</v>
      </c>
    </row>
    <row r="135" spans="1:23" hidden="1">
      <c r="A135" s="63">
        <f t="shared" ref="A135:A198" si="38">A134+1</f>
        <v>37021</v>
      </c>
      <c r="B135" s="65" t="str">
        <f>INDEX('Master Data'!$A$2:$B$8,MATCH(WEEKDAY('EZE Power Trading'!A135,3),'Master Data'!$A$2:$A$8,0),2)</f>
        <v>Th</v>
      </c>
      <c r="D135" s="73">
        <v>-501514</v>
      </c>
      <c r="E135" s="73">
        <v>501514</v>
      </c>
      <c r="F135" s="73">
        <v>0</v>
      </c>
      <c r="G135" s="73">
        <v>49759</v>
      </c>
      <c r="I135" s="73">
        <f t="shared" si="27"/>
        <v>49759</v>
      </c>
      <c r="J135" s="73">
        <f t="shared" ref="J135:J198" si="39">IF(MONTH($A135)=MONTH($A134),SUM(I135-I134),I135)</f>
        <v>34876</v>
      </c>
      <c r="K135" s="73">
        <f t="shared" si="28"/>
        <v>0</v>
      </c>
      <c r="L135" s="73">
        <f t="shared" si="29"/>
        <v>0</v>
      </c>
      <c r="M135" s="73">
        <f>SUM(J$97:J135)</f>
        <v>50737.095000000001</v>
      </c>
      <c r="N135" s="73">
        <f>SUM(J$6:J135)</f>
        <v>534461.48041780293</v>
      </c>
      <c r="P135" s="73">
        <f t="shared" si="30"/>
        <v>-0.50151400000000002</v>
      </c>
      <c r="Q135" s="73">
        <f t="shared" si="31"/>
        <v>0.50151400000000002</v>
      </c>
      <c r="R135" s="73">
        <f t="shared" si="32"/>
        <v>0</v>
      </c>
      <c r="S135" s="71">
        <f t="shared" si="33"/>
        <v>34.875999999999998</v>
      </c>
      <c r="T135" s="71">
        <f t="shared" si="34"/>
        <v>0</v>
      </c>
      <c r="U135" s="71">
        <f t="shared" si="35"/>
        <v>49.759</v>
      </c>
      <c r="V135" s="71">
        <f t="shared" si="36"/>
        <v>50.737095000000004</v>
      </c>
      <c r="W135" s="71">
        <f t="shared" si="37"/>
        <v>534.46148041780293</v>
      </c>
    </row>
    <row r="136" spans="1:23" hidden="1">
      <c r="A136" s="63">
        <f t="shared" si="38"/>
        <v>37022</v>
      </c>
      <c r="B136" s="65" t="str">
        <f>INDEX('Master Data'!$A$2:$B$8,MATCH(WEEKDAY('EZE Power Trading'!A136,3),'Master Data'!$A$2:$A$8,0),2)</f>
        <v>F</v>
      </c>
      <c r="D136" s="73">
        <v>-493707</v>
      </c>
      <c r="E136" s="73">
        <v>493707</v>
      </c>
      <c r="F136" s="73">
        <v>0</v>
      </c>
      <c r="G136" s="73">
        <v>40353</v>
      </c>
      <c r="I136" s="73">
        <f t="shared" si="27"/>
        <v>40353</v>
      </c>
      <c r="J136" s="73">
        <f t="shared" si="39"/>
        <v>-9406</v>
      </c>
      <c r="K136" s="73">
        <f t="shared" si="28"/>
        <v>0</v>
      </c>
      <c r="L136" s="73">
        <f t="shared" si="29"/>
        <v>0</v>
      </c>
      <c r="M136" s="73">
        <f>SUM(J$97:J136)</f>
        <v>41331.095000000001</v>
      </c>
      <c r="N136" s="73">
        <f>SUM(J$6:J136)</f>
        <v>525055.48041780293</v>
      </c>
      <c r="P136" s="73">
        <f t="shared" si="30"/>
        <v>-0.49370700000000001</v>
      </c>
      <c r="Q136" s="73">
        <f t="shared" si="31"/>
        <v>0.49370700000000001</v>
      </c>
      <c r="R136" s="73">
        <f t="shared" si="32"/>
        <v>0</v>
      </c>
      <c r="S136" s="71">
        <f t="shared" si="33"/>
        <v>-9.4060000000000006</v>
      </c>
      <c r="T136" s="71">
        <f t="shared" si="34"/>
        <v>0</v>
      </c>
      <c r="U136" s="71">
        <f t="shared" si="35"/>
        <v>40.353000000000002</v>
      </c>
      <c r="V136" s="71">
        <f t="shared" si="36"/>
        <v>41.331094999999998</v>
      </c>
      <c r="W136" s="71">
        <f t="shared" si="37"/>
        <v>525.05548041780298</v>
      </c>
    </row>
    <row r="137" spans="1:23" hidden="1">
      <c r="A137" s="63">
        <f t="shared" si="38"/>
        <v>37023</v>
      </c>
      <c r="B137" s="65" t="str">
        <f>INDEX('Master Data'!$A$2:$B$8,MATCH(WEEKDAY('EZE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40353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41331.095000000001</v>
      </c>
      <c r="N137" s="73">
        <f>SUM(J$6:J137)</f>
        <v>525055.48041780293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40.353000000000002</v>
      </c>
      <c r="V137" s="71">
        <f t="shared" si="36"/>
        <v>41.331094999999998</v>
      </c>
      <c r="W137" s="71">
        <f t="shared" si="37"/>
        <v>525.05548041780298</v>
      </c>
    </row>
    <row r="138" spans="1:23" hidden="1">
      <c r="A138" s="63">
        <f t="shared" si="38"/>
        <v>37024</v>
      </c>
      <c r="B138" s="65" t="str">
        <f>INDEX('Master Data'!$A$2:$B$8,MATCH(WEEKDAY('EZE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40353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41331.095000000001</v>
      </c>
      <c r="N138" s="73">
        <f>SUM(J$6:J138)</f>
        <v>525055.48041780293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40.353000000000002</v>
      </c>
      <c r="V138" s="71">
        <f t="shared" si="36"/>
        <v>41.331094999999998</v>
      </c>
      <c r="W138" s="71">
        <f t="shared" si="37"/>
        <v>525.05548041780298</v>
      </c>
    </row>
    <row r="139" spans="1:23" hidden="1">
      <c r="A139" s="63">
        <f t="shared" si="38"/>
        <v>37025</v>
      </c>
      <c r="B139" s="65" t="str">
        <f>INDEX('Master Data'!$A$2:$B$8,MATCH(WEEKDAY('EZE Power Trading'!A139,3),'Master Data'!$A$2:$A$8,0),2)</f>
        <v>M</v>
      </c>
      <c r="D139" s="73">
        <v>-481801</v>
      </c>
      <c r="E139" s="73">
        <v>489161</v>
      </c>
      <c r="F139" s="73">
        <v>0</v>
      </c>
      <c r="G139" s="73">
        <v>31645</v>
      </c>
      <c r="I139" s="73">
        <f t="shared" si="27"/>
        <v>31645</v>
      </c>
      <c r="J139" s="73">
        <f t="shared" si="39"/>
        <v>-8708</v>
      </c>
      <c r="K139" s="73">
        <f t="shared" si="28"/>
        <v>0</v>
      </c>
      <c r="L139" s="73">
        <f t="shared" si="29"/>
        <v>0</v>
      </c>
      <c r="M139" s="73">
        <f>SUM(J$97:J139)</f>
        <v>32623.095000000001</v>
      </c>
      <c r="N139" s="73">
        <f>SUM(J$6:J139)</f>
        <v>516347.48041780293</v>
      </c>
      <c r="P139" s="73">
        <f t="shared" si="30"/>
        <v>-0.48180099999999998</v>
      </c>
      <c r="Q139" s="73">
        <f t="shared" si="31"/>
        <v>0.48916100000000001</v>
      </c>
      <c r="R139" s="73">
        <f t="shared" si="32"/>
        <v>0</v>
      </c>
      <c r="S139" s="71">
        <f t="shared" si="33"/>
        <v>-8.7080000000000002</v>
      </c>
      <c r="T139" s="71">
        <f t="shared" si="34"/>
        <v>0</v>
      </c>
      <c r="U139" s="71">
        <f t="shared" si="35"/>
        <v>31.645</v>
      </c>
      <c r="V139" s="71">
        <f t="shared" si="36"/>
        <v>32.623094999999999</v>
      </c>
      <c r="W139" s="71">
        <f t="shared" si="37"/>
        <v>516.3474804178029</v>
      </c>
    </row>
    <row r="140" spans="1:23" hidden="1">
      <c r="A140" s="63">
        <f t="shared" si="38"/>
        <v>37026</v>
      </c>
      <c r="B140" s="65" t="str">
        <f>INDEX('Master Data'!$A$2:$B$8,MATCH(WEEKDAY('EZE Power Trading'!A140,3),'Master Data'!$A$2:$A$8,0),2)</f>
        <v>T</v>
      </c>
      <c r="D140" s="73">
        <v>-480631</v>
      </c>
      <c r="E140" s="73">
        <v>487972</v>
      </c>
      <c r="F140" s="73">
        <v>0</v>
      </c>
      <c r="G140" s="73">
        <v>6678</v>
      </c>
      <c r="I140" s="73">
        <f t="shared" si="27"/>
        <v>6678</v>
      </c>
      <c r="J140" s="73">
        <f t="shared" si="39"/>
        <v>-24967</v>
      </c>
      <c r="K140" s="73">
        <f t="shared" si="28"/>
        <v>0</v>
      </c>
      <c r="L140" s="73">
        <f t="shared" si="29"/>
        <v>0</v>
      </c>
      <c r="M140" s="73">
        <f>SUM(J$97:J140)</f>
        <v>7656.0950000000012</v>
      </c>
      <c r="N140" s="73">
        <f>SUM(J$6:J140)</f>
        <v>491380.48041780293</v>
      </c>
      <c r="P140" s="73">
        <f t="shared" si="30"/>
        <v>-0.48063099999999997</v>
      </c>
      <c r="Q140" s="73">
        <f t="shared" si="31"/>
        <v>0.48797200000000002</v>
      </c>
      <c r="R140" s="73">
        <f t="shared" si="32"/>
        <v>0</v>
      </c>
      <c r="S140" s="71">
        <f t="shared" si="33"/>
        <v>-24.966999999999999</v>
      </c>
      <c r="T140" s="71">
        <f t="shared" si="34"/>
        <v>0</v>
      </c>
      <c r="U140" s="71">
        <f t="shared" si="35"/>
        <v>6.6779999999999999</v>
      </c>
      <c r="V140" s="71">
        <f t="shared" si="36"/>
        <v>7.6560950000000014</v>
      </c>
      <c r="W140" s="71">
        <f t="shared" si="37"/>
        <v>491.38048041780291</v>
      </c>
    </row>
    <row r="141" spans="1:23" hidden="1">
      <c r="A141" s="63">
        <f t="shared" si="38"/>
        <v>37027</v>
      </c>
      <c r="B141" s="65" t="str">
        <f>INDEX('Master Data'!$A$2:$B$8,MATCH(WEEKDAY('EZE Power Trading'!A141,3),'Master Data'!$A$2:$A$8,0),2)</f>
        <v>W</v>
      </c>
      <c r="D141" s="73">
        <v>-479482</v>
      </c>
      <c r="E141" s="73">
        <v>1325411</v>
      </c>
      <c r="F141" s="73">
        <v>0</v>
      </c>
      <c r="G141" s="73">
        <v>-12510</v>
      </c>
      <c r="I141" s="73">
        <f t="shared" si="27"/>
        <v>-12510</v>
      </c>
      <c r="J141" s="73">
        <f t="shared" si="39"/>
        <v>-19188</v>
      </c>
      <c r="K141" s="73">
        <f t="shared" si="28"/>
        <v>0</v>
      </c>
      <c r="L141" s="73">
        <f t="shared" si="29"/>
        <v>0</v>
      </c>
      <c r="M141" s="73">
        <f>SUM(J$97:J141)</f>
        <v>-11531.904999999999</v>
      </c>
      <c r="N141" s="73">
        <f>SUM(J$6:J141)</f>
        <v>472192.48041780293</v>
      </c>
      <c r="P141" s="73">
        <f t="shared" si="30"/>
        <v>-0.47948200000000002</v>
      </c>
      <c r="Q141" s="73">
        <f t="shared" si="31"/>
        <v>1.3254109999999999</v>
      </c>
      <c r="R141" s="73">
        <f t="shared" si="32"/>
        <v>0</v>
      </c>
      <c r="S141" s="71">
        <f t="shared" si="33"/>
        <v>-19.187999999999999</v>
      </c>
      <c r="T141" s="71">
        <f t="shared" si="34"/>
        <v>0</v>
      </c>
      <c r="U141" s="71">
        <f t="shared" si="35"/>
        <v>-12.51</v>
      </c>
      <c r="V141" s="71">
        <f t="shared" si="36"/>
        <v>-11.531904999999998</v>
      </c>
      <c r="W141" s="71">
        <f t="shared" si="37"/>
        <v>472.19248041780293</v>
      </c>
    </row>
    <row r="142" spans="1:23" hidden="1">
      <c r="A142" s="63">
        <f t="shared" si="38"/>
        <v>37028</v>
      </c>
      <c r="B142" s="65" t="str">
        <f>INDEX('Master Data'!$A$2:$B$8,MATCH(WEEKDAY('EZE Power Trading'!A142,3),'Master Data'!$A$2:$A$8,0),2)</f>
        <v>Th</v>
      </c>
      <c r="D142" s="73">
        <v>-325293</v>
      </c>
      <c r="E142" s="73">
        <v>1478380.0119661018</v>
      </c>
      <c r="F142" s="73">
        <v>0</v>
      </c>
      <c r="G142" s="73">
        <v>-258988</v>
      </c>
      <c r="I142" s="73">
        <f t="shared" si="27"/>
        <v>-258988</v>
      </c>
      <c r="J142" s="73">
        <f t="shared" si="39"/>
        <v>-246478</v>
      </c>
      <c r="K142" s="73">
        <f t="shared" si="28"/>
        <v>0</v>
      </c>
      <c r="L142" s="73">
        <f t="shared" si="29"/>
        <v>0</v>
      </c>
      <c r="M142" s="73">
        <f>SUM(J$97:J142)</f>
        <v>-258009.905</v>
      </c>
      <c r="N142" s="73">
        <f>SUM(J$6:J142)</f>
        <v>225714.48041780293</v>
      </c>
      <c r="P142" s="73">
        <f t="shared" si="30"/>
        <v>-0.325293</v>
      </c>
      <c r="Q142" s="73">
        <f t="shared" si="31"/>
        <v>1.4783800119661019</v>
      </c>
      <c r="R142" s="73">
        <f t="shared" si="32"/>
        <v>0</v>
      </c>
      <c r="S142" s="71">
        <f t="shared" si="33"/>
        <v>-246.47800000000001</v>
      </c>
      <c r="T142" s="71">
        <f t="shared" si="34"/>
        <v>0</v>
      </c>
      <c r="U142" s="71">
        <f t="shared" si="35"/>
        <v>-258.988</v>
      </c>
      <c r="V142" s="71">
        <f t="shared" si="36"/>
        <v>-258.009905</v>
      </c>
      <c r="W142" s="71">
        <f t="shared" si="37"/>
        <v>225.71448041780292</v>
      </c>
    </row>
    <row r="143" spans="1:23" hidden="1">
      <c r="A143" s="63">
        <f t="shared" si="38"/>
        <v>37029</v>
      </c>
      <c r="B143" s="65" t="str">
        <f>INDEX('Master Data'!$A$2:$B$8,MATCH(WEEKDAY('EZE Power Trading'!A143,3),'Master Data'!$A$2:$A$8,0),2)</f>
        <v>F</v>
      </c>
      <c r="D143" s="73">
        <v>-324325</v>
      </c>
      <c r="E143" s="73">
        <v>1476872.2505076998</v>
      </c>
      <c r="F143" s="73">
        <v>0</v>
      </c>
      <c r="G143" s="73">
        <v>-271145</v>
      </c>
      <c r="I143" s="73">
        <f t="shared" si="27"/>
        <v>-271145</v>
      </c>
      <c r="J143" s="73">
        <f t="shared" si="39"/>
        <v>-12157</v>
      </c>
      <c r="K143" s="73">
        <f t="shared" si="28"/>
        <v>0</v>
      </c>
      <c r="L143" s="73">
        <f t="shared" si="29"/>
        <v>0</v>
      </c>
      <c r="M143" s="73">
        <f>SUM(J$97:J143)</f>
        <v>-270166.90500000003</v>
      </c>
      <c r="N143" s="73">
        <f>SUM(J$6:J143)</f>
        <v>213557.48041780293</v>
      </c>
      <c r="P143" s="73">
        <f t="shared" si="30"/>
        <v>-0.32432499999999997</v>
      </c>
      <c r="Q143" s="73">
        <f t="shared" si="31"/>
        <v>1.4768722505076999</v>
      </c>
      <c r="R143" s="73">
        <f t="shared" si="32"/>
        <v>0</v>
      </c>
      <c r="S143" s="71">
        <f t="shared" si="33"/>
        <v>-12.157</v>
      </c>
      <c r="T143" s="71">
        <f t="shared" si="34"/>
        <v>0</v>
      </c>
      <c r="U143" s="71">
        <f t="shared" si="35"/>
        <v>-271.14499999999998</v>
      </c>
      <c r="V143" s="71">
        <f t="shared" si="36"/>
        <v>-270.16690500000004</v>
      </c>
      <c r="W143" s="71">
        <f t="shared" si="37"/>
        <v>213.55748041780294</v>
      </c>
    </row>
    <row r="144" spans="1:23" hidden="1">
      <c r="A144" s="63">
        <f t="shared" si="38"/>
        <v>37030</v>
      </c>
      <c r="B144" s="65" t="str">
        <f>INDEX('Master Data'!$A$2:$B$8,MATCH(WEEKDAY('EZE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-271145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-270166.90500000003</v>
      </c>
      <c r="N144" s="73">
        <f>SUM(J$6:J144)</f>
        <v>213557.48041780293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-271.14499999999998</v>
      </c>
      <c r="V144" s="71">
        <f t="shared" si="36"/>
        <v>-270.16690500000004</v>
      </c>
      <c r="W144" s="71">
        <f t="shared" si="37"/>
        <v>213.55748041780294</v>
      </c>
    </row>
    <row r="145" spans="1:23" hidden="1">
      <c r="A145" s="63">
        <f t="shared" si="38"/>
        <v>37031</v>
      </c>
      <c r="B145" s="65" t="str">
        <f>INDEX('Master Data'!$A$2:$B$8,MATCH(WEEKDAY('EZE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-271145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-270166.90500000003</v>
      </c>
      <c r="N145" s="73">
        <f>SUM(J$6:J145)</f>
        <v>213557.48041780293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-271.14499999999998</v>
      </c>
      <c r="V145" s="71">
        <f t="shared" si="36"/>
        <v>-270.16690500000004</v>
      </c>
      <c r="W145" s="71">
        <f t="shared" si="37"/>
        <v>213.55748041780294</v>
      </c>
    </row>
    <row r="146" spans="1:23" hidden="1">
      <c r="A146" s="63">
        <f t="shared" si="38"/>
        <v>37032</v>
      </c>
      <c r="B146" s="65" t="str">
        <f>INDEX('Master Data'!$A$2:$B$8,MATCH(WEEKDAY('EZE Power Trading'!A146,3),'Master Data'!$A$2:$A$8,0),2)</f>
        <v>M</v>
      </c>
      <c r="D146" s="73">
        <v>-321953</v>
      </c>
      <c r="E146" s="73">
        <v>1478704.5858182567</v>
      </c>
      <c r="F146" s="73">
        <v>0</v>
      </c>
      <c r="G146" s="73">
        <v>-283411</v>
      </c>
      <c r="I146" s="73">
        <f t="shared" si="27"/>
        <v>-283411</v>
      </c>
      <c r="J146" s="73">
        <f t="shared" si="39"/>
        <v>-12266</v>
      </c>
      <c r="K146" s="73">
        <f t="shared" si="28"/>
        <v>0</v>
      </c>
      <c r="L146" s="73">
        <f t="shared" si="29"/>
        <v>0</v>
      </c>
      <c r="M146" s="73">
        <f>SUM(J$97:J146)</f>
        <v>-282432.90500000003</v>
      </c>
      <c r="N146" s="73">
        <f>SUM(J$6:J146)</f>
        <v>201291.48041780293</v>
      </c>
      <c r="P146" s="73">
        <f t="shared" si="30"/>
        <v>-0.32195299999999999</v>
      </c>
      <c r="Q146" s="73">
        <f t="shared" si="31"/>
        <v>1.4787045858182568</v>
      </c>
      <c r="R146" s="73">
        <f t="shared" si="32"/>
        <v>0</v>
      </c>
      <c r="S146" s="71">
        <f t="shared" si="33"/>
        <v>-12.266</v>
      </c>
      <c r="T146" s="71">
        <f t="shared" si="34"/>
        <v>0</v>
      </c>
      <c r="U146" s="71">
        <f t="shared" si="35"/>
        <v>-283.411</v>
      </c>
      <c r="V146" s="71">
        <f t="shared" si="36"/>
        <v>-282.43290500000001</v>
      </c>
      <c r="W146" s="71">
        <f t="shared" si="37"/>
        <v>201.29148041780292</v>
      </c>
    </row>
    <row r="147" spans="1:23" hidden="1">
      <c r="A147" s="63">
        <f t="shared" si="38"/>
        <v>37033</v>
      </c>
      <c r="B147" s="65" t="str">
        <f>INDEX('Master Data'!$A$2:$B$8,MATCH(WEEKDAY('EZE Power Trading'!A147,3),'Master Data'!$A$2:$A$8,0),2)</f>
        <v>T</v>
      </c>
      <c r="D147" s="73">
        <v>-321142.51</v>
      </c>
      <c r="E147" s="73">
        <v>1479290.2869637362</v>
      </c>
      <c r="F147" s="73">
        <v>0</v>
      </c>
      <c r="G147" s="73">
        <v>-295871</v>
      </c>
      <c r="I147" s="73">
        <f t="shared" si="27"/>
        <v>-295871</v>
      </c>
      <c r="J147" s="73">
        <f t="shared" si="39"/>
        <v>-12460</v>
      </c>
      <c r="K147" s="73">
        <f t="shared" si="28"/>
        <v>0</v>
      </c>
      <c r="L147" s="73">
        <f t="shared" si="29"/>
        <v>0</v>
      </c>
      <c r="M147" s="73">
        <f>SUM(J$97:J147)</f>
        <v>-294892.90500000003</v>
      </c>
      <c r="N147" s="73">
        <f>SUM(J$6:J147)</f>
        <v>188831.48041780293</v>
      </c>
      <c r="P147" s="73">
        <f t="shared" si="30"/>
        <v>-0.32114250999999999</v>
      </c>
      <c r="Q147" s="73">
        <f t="shared" si="31"/>
        <v>1.4792902869637361</v>
      </c>
      <c r="R147" s="73">
        <f t="shared" si="32"/>
        <v>0</v>
      </c>
      <c r="S147" s="71">
        <f t="shared" si="33"/>
        <v>-12.46</v>
      </c>
      <c r="T147" s="71">
        <f t="shared" si="34"/>
        <v>0</v>
      </c>
      <c r="U147" s="71">
        <f t="shared" si="35"/>
        <v>-295.87099999999998</v>
      </c>
      <c r="V147" s="71">
        <f t="shared" si="36"/>
        <v>-294.89290500000004</v>
      </c>
      <c r="W147" s="71">
        <f t="shared" si="37"/>
        <v>188.83148041780294</v>
      </c>
    </row>
    <row r="148" spans="1:23" hidden="1">
      <c r="A148" s="63">
        <f t="shared" si="38"/>
        <v>37034</v>
      </c>
      <c r="B148" s="65" t="str">
        <f>INDEX('Master Data'!$A$2:$B$8,MATCH(WEEKDAY('EZE Power Trading'!A148,3),'Master Data'!$A$2:$A$8,0),2)</f>
        <v>W</v>
      </c>
      <c r="D148" s="73">
        <v>-171050</v>
      </c>
      <c r="E148" s="73">
        <v>352177.56696501991</v>
      </c>
      <c r="F148" s="73">
        <v>0</v>
      </c>
      <c r="G148" s="73">
        <f>-59694+24031</f>
        <v>-35663</v>
      </c>
      <c r="I148" s="73">
        <f t="shared" si="27"/>
        <v>-35663</v>
      </c>
      <c r="J148" s="73">
        <f t="shared" si="39"/>
        <v>260208</v>
      </c>
      <c r="K148" s="73">
        <f t="shared" si="28"/>
        <v>0</v>
      </c>
      <c r="L148" s="73">
        <f t="shared" si="29"/>
        <v>0</v>
      </c>
      <c r="M148" s="73">
        <f>SUM(J$97:J148)</f>
        <v>-34684.905000000028</v>
      </c>
      <c r="N148" s="73">
        <f>SUM(J$6:J148)</f>
        <v>449039.48041780293</v>
      </c>
      <c r="P148" s="73">
        <f t="shared" si="30"/>
        <v>-0.17105000000000001</v>
      </c>
      <c r="Q148" s="73">
        <f t="shared" si="31"/>
        <v>0.35217756696501989</v>
      </c>
      <c r="R148" s="73">
        <f t="shared" si="32"/>
        <v>0</v>
      </c>
      <c r="S148" s="71">
        <f t="shared" si="33"/>
        <v>260.20800000000003</v>
      </c>
      <c r="T148" s="71">
        <f t="shared" si="34"/>
        <v>0</v>
      </c>
      <c r="U148" s="71">
        <f t="shared" si="35"/>
        <v>-35.662999999999997</v>
      </c>
      <c r="V148" s="71">
        <f t="shared" si="36"/>
        <v>-34.684905000000029</v>
      </c>
      <c r="W148" s="71">
        <f t="shared" si="37"/>
        <v>449.03948041780291</v>
      </c>
    </row>
    <row r="149" spans="1:23" hidden="1">
      <c r="A149" s="63">
        <f t="shared" si="38"/>
        <v>37035</v>
      </c>
      <c r="B149" s="65" t="str">
        <f>INDEX('Master Data'!$A$2:$B$8,MATCH(WEEKDAY('EZE Power Trading'!A149,3),'Master Data'!$A$2:$A$8,0),2)</f>
        <v>Th</v>
      </c>
      <c r="D149" s="73">
        <v>-170941</v>
      </c>
      <c r="E149" s="73">
        <v>352177.56696501991</v>
      </c>
      <c r="F149" s="73">
        <v>0</v>
      </c>
      <c r="G149" s="73">
        <f>-64472+31146</f>
        <v>-33326</v>
      </c>
      <c r="I149" s="73">
        <f t="shared" si="27"/>
        <v>-33326</v>
      </c>
      <c r="J149" s="73">
        <f t="shared" si="39"/>
        <v>2337</v>
      </c>
      <c r="K149" s="73">
        <f t="shared" si="28"/>
        <v>0</v>
      </c>
      <c r="L149" s="73">
        <f t="shared" si="29"/>
        <v>0</v>
      </c>
      <c r="M149" s="73">
        <f>SUM(J$97:J149)</f>
        <v>-32347.905000000028</v>
      </c>
      <c r="N149" s="73">
        <f>SUM(J$6:J149)</f>
        <v>451376.48041780293</v>
      </c>
      <c r="P149" s="73">
        <f t="shared" si="30"/>
        <v>-0.17094100000000001</v>
      </c>
      <c r="Q149" s="73">
        <f t="shared" si="31"/>
        <v>0.35217756696501989</v>
      </c>
      <c r="R149" s="73">
        <f t="shared" si="32"/>
        <v>0</v>
      </c>
      <c r="S149" s="71">
        <f t="shared" si="33"/>
        <v>2.3370000000000002</v>
      </c>
      <c r="T149" s="71">
        <f t="shared" si="34"/>
        <v>0</v>
      </c>
      <c r="U149" s="71">
        <f t="shared" si="35"/>
        <v>-33.326000000000001</v>
      </c>
      <c r="V149" s="71">
        <f t="shared" si="36"/>
        <v>-32.347905000000026</v>
      </c>
      <c r="W149" s="71">
        <f t="shared" si="37"/>
        <v>451.37648041780295</v>
      </c>
    </row>
    <row r="150" spans="1:23" hidden="1">
      <c r="A150" s="63">
        <f t="shared" si="38"/>
        <v>37036</v>
      </c>
      <c r="B150" s="65" t="str">
        <f>INDEX('Master Data'!$A$2:$B$8,MATCH(WEEKDAY('EZE Power Trading'!A150,3),'Master Data'!$A$2:$A$8,0),2)</f>
        <v>F</v>
      </c>
      <c r="D150" s="73">
        <v>-170693</v>
      </c>
      <c r="E150" s="73">
        <v>352177.56696501991</v>
      </c>
      <c r="F150" s="73">
        <v>0</v>
      </c>
      <c r="G150" s="73">
        <f>-63989+35805</f>
        <v>-28184</v>
      </c>
      <c r="I150" s="73">
        <f t="shared" si="27"/>
        <v>-28184</v>
      </c>
      <c r="J150" s="73">
        <f t="shared" si="39"/>
        <v>5142</v>
      </c>
      <c r="K150" s="73">
        <f t="shared" si="28"/>
        <v>0</v>
      </c>
      <c r="L150" s="73">
        <f t="shared" si="29"/>
        <v>0</v>
      </c>
      <c r="M150" s="73">
        <f>SUM(J$97:J150)</f>
        <v>-27205.905000000028</v>
      </c>
      <c r="N150" s="73">
        <f>SUM(J$6:J150)</f>
        <v>456518.48041780293</v>
      </c>
      <c r="P150" s="73">
        <f t="shared" si="30"/>
        <v>-0.17069300000000001</v>
      </c>
      <c r="Q150" s="73">
        <f t="shared" si="31"/>
        <v>0.35217756696501989</v>
      </c>
      <c r="R150" s="73">
        <f t="shared" si="32"/>
        <v>0</v>
      </c>
      <c r="S150" s="71">
        <f t="shared" si="33"/>
        <v>5.1420000000000003</v>
      </c>
      <c r="T150" s="71">
        <f t="shared" si="34"/>
        <v>0</v>
      </c>
      <c r="U150" s="71">
        <f t="shared" si="35"/>
        <v>-28.184000000000001</v>
      </c>
      <c r="V150" s="71">
        <f t="shared" si="36"/>
        <v>-27.205905000000026</v>
      </c>
      <c r="W150" s="71">
        <f t="shared" si="37"/>
        <v>456.51848041780295</v>
      </c>
    </row>
    <row r="151" spans="1:23" hidden="1">
      <c r="A151" s="63">
        <f t="shared" si="38"/>
        <v>37037</v>
      </c>
      <c r="B151" s="65" t="str">
        <f>INDEX('Master Data'!$A$2:$B$8,MATCH(WEEKDAY('EZE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-28184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-27205.905000000028</v>
      </c>
      <c r="N151" s="73">
        <f>SUM(J$6:J151)</f>
        <v>456518.48041780293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-28.184000000000001</v>
      </c>
      <c r="V151" s="71">
        <f t="shared" si="36"/>
        <v>-27.205905000000026</v>
      </c>
      <c r="W151" s="71">
        <f t="shared" si="37"/>
        <v>456.51848041780295</v>
      </c>
    </row>
    <row r="152" spans="1:23" hidden="1">
      <c r="A152" s="63">
        <f t="shared" si="38"/>
        <v>37038</v>
      </c>
      <c r="B152" s="65" t="str">
        <f>INDEX('Master Data'!$A$2:$B$8,MATCH(WEEKDAY('EZE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-28184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-27205.905000000028</v>
      </c>
      <c r="N152" s="73">
        <f>SUM(J$6:J152)</f>
        <v>456518.48041780293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-28.184000000000001</v>
      </c>
      <c r="V152" s="71">
        <f t="shared" si="36"/>
        <v>-27.205905000000026</v>
      </c>
      <c r="W152" s="71">
        <f t="shared" si="37"/>
        <v>456.51848041780295</v>
      </c>
    </row>
    <row r="153" spans="1:23" hidden="1">
      <c r="A153" s="63">
        <f t="shared" si="38"/>
        <v>37039</v>
      </c>
      <c r="B153" s="65" t="str">
        <f>INDEX('Master Data'!$A$2:$B$8,MATCH(WEEKDAY('EZE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-28184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-27205.905000000028</v>
      </c>
      <c r="N153" s="73">
        <f>SUM(J$6:J153)</f>
        <v>456518.48041780293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-28.184000000000001</v>
      </c>
      <c r="V153" s="71">
        <f t="shared" si="36"/>
        <v>-27.205905000000026</v>
      </c>
      <c r="W153" s="71">
        <f t="shared" si="37"/>
        <v>456.51848041780295</v>
      </c>
    </row>
    <row r="154" spans="1:23" hidden="1">
      <c r="A154" s="63">
        <f t="shared" si="38"/>
        <v>37040</v>
      </c>
      <c r="B154" s="65" t="str">
        <f>INDEX('Master Data'!$A$2:$B$8,MATCH(WEEKDAY('EZE Power Trading'!A154,3),'Master Data'!$A$2:$A$8,0),2)</f>
        <v>T</v>
      </c>
      <c r="D154" s="73">
        <v>-170051.1315434628</v>
      </c>
      <c r="E154" s="73">
        <v>396297.6276924609</v>
      </c>
      <c r="F154" s="73">
        <v>0</v>
      </c>
      <c r="G154" s="73">
        <f>-28415+5535</f>
        <v>-22880</v>
      </c>
      <c r="I154" s="73">
        <f t="shared" si="27"/>
        <v>-22880</v>
      </c>
      <c r="J154" s="73">
        <f t="shared" si="39"/>
        <v>5304</v>
      </c>
      <c r="K154" s="73">
        <f t="shared" si="28"/>
        <v>0</v>
      </c>
      <c r="L154" s="73">
        <f t="shared" si="29"/>
        <v>0</v>
      </c>
      <c r="M154" s="73">
        <f>SUM(J$97:J154)</f>
        <v>-21901.905000000028</v>
      </c>
      <c r="N154" s="73">
        <f>SUM(J$6:J154)</f>
        <v>461822.48041780293</v>
      </c>
      <c r="P154" s="73">
        <f t="shared" si="30"/>
        <v>-0.1700511315434628</v>
      </c>
      <c r="Q154" s="73">
        <f t="shared" si="31"/>
        <v>0.39629762769246091</v>
      </c>
      <c r="R154" s="73">
        <f t="shared" si="32"/>
        <v>0</v>
      </c>
      <c r="S154" s="71">
        <f t="shared" si="33"/>
        <v>5.3040000000000003</v>
      </c>
      <c r="T154" s="71">
        <f t="shared" si="34"/>
        <v>0</v>
      </c>
      <c r="U154" s="71">
        <f t="shared" si="35"/>
        <v>-22.88</v>
      </c>
      <c r="V154" s="71">
        <f t="shared" si="36"/>
        <v>-21.901905000000028</v>
      </c>
      <c r="W154" s="71">
        <f t="shared" si="37"/>
        <v>461.82248041780292</v>
      </c>
    </row>
    <row r="155" spans="1:23" hidden="1">
      <c r="A155" s="63">
        <f t="shared" si="38"/>
        <v>37041</v>
      </c>
      <c r="B155" s="65" t="str">
        <f>INDEX('Master Data'!$A$2:$B$8,MATCH(WEEKDAY('EZE Power Trading'!A155,3),'Master Data'!$A$2:$A$8,0),2)</f>
        <v>W</v>
      </c>
      <c r="D155" s="73">
        <v>-169845.91307136274</v>
      </c>
      <c r="E155" s="73">
        <v>396711.85884807765</v>
      </c>
      <c r="F155" s="73">
        <v>0</v>
      </c>
      <c r="G155" s="73">
        <f>-19984-1506</f>
        <v>-21490</v>
      </c>
      <c r="I155" s="73">
        <f t="shared" si="27"/>
        <v>-21490</v>
      </c>
      <c r="J155" s="73">
        <f t="shared" si="39"/>
        <v>1390</v>
      </c>
      <c r="K155" s="73">
        <f t="shared" si="28"/>
        <v>0</v>
      </c>
      <c r="L155" s="73">
        <f t="shared" si="29"/>
        <v>0</v>
      </c>
      <c r="M155" s="73">
        <f>SUM(J$97:J155)</f>
        <v>-20511.905000000028</v>
      </c>
      <c r="N155" s="73">
        <f>SUM(J$6:J155)</f>
        <v>463212.48041780293</v>
      </c>
      <c r="P155" s="73">
        <f t="shared" si="30"/>
        <v>-0.16984591307136274</v>
      </c>
      <c r="Q155" s="73">
        <f t="shared" si="31"/>
        <v>0.39671185884807764</v>
      </c>
      <c r="R155" s="73">
        <f t="shared" si="32"/>
        <v>0</v>
      </c>
      <c r="S155" s="71">
        <f t="shared" si="33"/>
        <v>1.39</v>
      </c>
      <c r="T155" s="71">
        <f t="shared" si="34"/>
        <v>0</v>
      </c>
      <c r="U155" s="71">
        <f t="shared" si="35"/>
        <v>-21.49</v>
      </c>
      <c r="V155" s="71">
        <f t="shared" si="36"/>
        <v>-20.511905000000027</v>
      </c>
      <c r="W155" s="71">
        <f t="shared" si="37"/>
        <v>463.21248041780291</v>
      </c>
    </row>
    <row r="156" spans="1:23">
      <c r="A156" s="63">
        <f t="shared" si="38"/>
        <v>37042</v>
      </c>
      <c r="B156" s="65" t="str">
        <f>INDEX('Master Data'!$A$2:$B$8,MATCH(WEEKDAY('EZE Power Trading'!A156,3),'Master Data'!$A$2:$A$8,0),2)</f>
        <v>Th</v>
      </c>
      <c r="D156" s="73">
        <v>-169655.09974666446</v>
      </c>
      <c r="E156" s="73">
        <v>396683.04831176851</v>
      </c>
      <c r="F156" s="73">
        <v>0</v>
      </c>
      <c r="G156" s="73">
        <f>-12425-7835</f>
        <v>-20260</v>
      </c>
      <c r="I156" s="73">
        <f t="shared" si="27"/>
        <v>-20260</v>
      </c>
      <c r="J156" s="73">
        <f t="shared" si="39"/>
        <v>1230</v>
      </c>
      <c r="K156" s="73">
        <f t="shared" si="28"/>
        <v>0</v>
      </c>
      <c r="L156" s="73">
        <f t="shared" si="29"/>
        <v>0</v>
      </c>
      <c r="M156" s="73">
        <f>SUM(J$97:J156)</f>
        <v>-19281.905000000028</v>
      </c>
      <c r="N156" s="73">
        <f>SUM(J$6:J156)</f>
        <v>464442.48041780293</v>
      </c>
      <c r="P156" s="73">
        <f t="shared" si="30"/>
        <v>-0.16965509974666446</v>
      </c>
      <c r="Q156" s="73">
        <f t="shared" si="31"/>
        <v>0.39668304831176848</v>
      </c>
      <c r="R156" s="73">
        <f t="shared" si="32"/>
        <v>0</v>
      </c>
      <c r="S156" s="71">
        <f t="shared" si="33"/>
        <v>1.23</v>
      </c>
      <c r="T156" s="71">
        <f t="shared" si="34"/>
        <v>0</v>
      </c>
      <c r="U156" s="71">
        <f t="shared" si="35"/>
        <v>-20.260000000000002</v>
      </c>
      <c r="V156" s="71">
        <f t="shared" si="36"/>
        <v>-19.281905000000027</v>
      </c>
      <c r="W156" s="71">
        <f t="shared" si="37"/>
        <v>464.44248041780293</v>
      </c>
    </row>
    <row r="157" spans="1:23" hidden="1">
      <c r="A157" s="63">
        <f t="shared" si="38"/>
        <v>37043</v>
      </c>
      <c r="B157" s="65" t="str">
        <f>INDEX('Master Data'!$A$2:$B$8,MATCH(WEEKDAY('EZE Power Trading'!A157,3),'Master Data'!$A$2:$A$8,0),2)</f>
        <v>F</v>
      </c>
      <c r="D157" s="73">
        <v>-169863.34697753389</v>
      </c>
      <c r="E157" s="73">
        <v>399406.6788247769</v>
      </c>
      <c r="F157" s="73">
        <v>0</v>
      </c>
      <c r="G157" s="73">
        <f>5748-756</f>
        <v>4992</v>
      </c>
      <c r="I157" s="73">
        <f t="shared" si="27"/>
        <v>4992</v>
      </c>
      <c r="J157" s="73">
        <f t="shared" si="39"/>
        <v>4992</v>
      </c>
      <c r="K157" s="73">
        <f t="shared" si="28"/>
        <v>0</v>
      </c>
      <c r="L157" s="73">
        <f t="shared" si="29"/>
        <v>0</v>
      </c>
      <c r="M157" s="73">
        <f>SUM(J$97:J157)</f>
        <v>-14289.905000000028</v>
      </c>
      <c r="N157" s="73">
        <f>SUM(J$6:J157)</f>
        <v>469434.48041780293</v>
      </c>
      <c r="P157" s="73">
        <f t="shared" si="30"/>
        <v>-0.16986334697753389</v>
      </c>
      <c r="Q157" s="73">
        <f t="shared" si="31"/>
        <v>0.39940667882477687</v>
      </c>
      <c r="R157" s="73">
        <f t="shared" si="32"/>
        <v>0</v>
      </c>
      <c r="S157" s="71">
        <f t="shared" si="33"/>
        <v>4.992</v>
      </c>
      <c r="T157" s="71">
        <f t="shared" si="34"/>
        <v>0</v>
      </c>
      <c r="U157" s="71">
        <f t="shared" si="35"/>
        <v>4.992</v>
      </c>
      <c r="V157" s="71">
        <f t="shared" si="36"/>
        <v>-14.289905000000028</v>
      </c>
      <c r="W157" s="71">
        <f t="shared" si="37"/>
        <v>469.43448041780294</v>
      </c>
    </row>
    <row r="158" spans="1:23" hidden="1">
      <c r="A158" s="63">
        <f t="shared" si="38"/>
        <v>37044</v>
      </c>
      <c r="B158" s="65" t="str">
        <f>INDEX('Master Data'!$A$2:$B$8,MATCH(WEEKDAY('EZE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4992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-14289.905000000028</v>
      </c>
      <c r="N158" s="73">
        <f>SUM(J$6:J158)</f>
        <v>469434.48041780293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4.992</v>
      </c>
      <c r="V158" s="71">
        <f t="shared" si="36"/>
        <v>-14.289905000000028</v>
      </c>
      <c r="W158" s="71">
        <f t="shared" si="37"/>
        <v>469.43448041780294</v>
      </c>
    </row>
    <row r="159" spans="1:23" hidden="1">
      <c r="A159" s="63">
        <f t="shared" si="38"/>
        <v>37045</v>
      </c>
      <c r="B159" s="65" t="str">
        <f>INDEX('Master Data'!$A$2:$B$8,MATCH(WEEKDAY('EZE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4992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-14289.905000000028</v>
      </c>
      <c r="N159" s="73">
        <f>SUM(J$6:J159)</f>
        <v>469434.48041780293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4.992</v>
      </c>
      <c r="V159" s="71">
        <f t="shared" si="36"/>
        <v>-14.289905000000028</v>
      </c>
      <c r="W159" s="71">
        <f t="shared" si="37"/>
        <v>469.43448041780294</v>
      </c>
    </row>
    <row r="160" spans="1:23" hidden="1">
      <c r="A160" s="63">
        <f t="shared" si="38"/>
        <v>37046</v>
      </c>
      <c r="B160" s="65" t="str">
        <f>INDEX('Master Data'!$A$2:$B$8,MATCH(WEEKDAY('EZE Power Trading'!A160,3),'Master Data'!$A$2:$A$8,0),2)</f>
        <v>M</v>
      </c>
      <c r="D160" s="73">
        <v>-169124.67219791337</v>
      </c>
      <c r="E160" s="73">
        <v>398539.32598717912</v>
      </c>
      <c r="F160" s="73">
        <v>0</v>
      </c>
      <c r="G160" s="73">
        <f>34215-23114</f>
        <v>11101</v>
      </c>
      <c r="I160" s="73">
        <f t="shared" si="27"/>
        <v>11101</v>
      </c>
      <c r="J160" s="73">
        <f t="shared" si="39"/>
        <v>6109</v>
      </c>
      <c r="K160" s="73">
        <f t="shared" si="28"/>
        <v>0</v>
      </c>
      <c r="L160" s="73">
        <f t="shared" si="29"/>
        <v>0</v>
      </c>
      <c r="M160" s="73">
        <f>SUM(J$97:J160)</f>
        <v>-8180.9050000000279</v>
      </c>
      <c r="N160" s="73">
        <f>SUM(J$6:J160)</f>
        <v>475543.48041780293</v>
      </c>
      <c r="P160" s="73">
        <f t="shared" si="30"/>
        <v>-0.16912467219791338</v>
      </c>
      <c r="Q160" s="73">
        <f t="shared" si="31"/>
        <v>0.39853932598717912</v>
      </c>
      <c r="R160" s="73">
        <f t="shared" si="32"/>
        <v>0</v>
      </c>
      <c r="S160" s="71">
        <f t="shared" si="33"/>
        <v>6.109</v>
      </c>
      <c r="T160" s="71">
        <f t="shared" si="34"/>
        <v>0</v>
      </c>
      <c r="U160" s="71">
        <f t="shared" si="35"/>
        <v>11.101000000000001</v>
      </c>
      <c r="V160" s="71">
        <f t="shared" si="36"/>
        <v>-8.1809050000000276</v>
      </c>
      <c r="W160" s="71">
        <f t="shared" si="37"/>
        <v>475.54348041780293</v>
      </c>
    </row>
    <row r="161" spans="1:23" hidden="1">
      <c r="A161" s="63">
        <f t="shared" si="38"/>
        <v>37047</v>
      </c>
      <c r="B161" s="65" t="str">
        <f>INDEX('Master Data'!$A$2:$B$8,MATCH(WEEKDAY('EZE Power Trading'!A161,3),'Master Data'!$A$2:$A$8,0),2)</f>
        <v>T</v>
      </c>
      <c r="D161" s="73">
        <v>-168940.35904623225</v>
      </c>
      <c r="E161" s="73">
        <v>398675.72398986114</v>
      </c>
      <c r="F161" s="73">
        <v>0</v>
      </c>
      <c r="G161" s="73">
        <f>60781-46780</f>
        <v>14001</v>
      </c>
      <c r="I161" s="73">
        <f t="shared" si="27"/>
        <v>14001</v>
      </c>
      <c r="J161" s="73">
        <f t="shared" si="39"/>
        <v>2900</v>
      </c>
      <c r="K161" s="73">
        <f t="shared" si="28"/>
        <v>0</v>
      </c>
      <c r="L161" s="73">
        <f t="shared" si="29"/>
        <v>0</v>
      </c>
      <c r="M161" s="73">
        <f>SUM(J$97:J161)</f>
        <v>-5280.9050000000279</v>
      </c>
      <c r="N161" s="73">
        <f>SUM(J$6:J161)</f>
        <v>478443.48041780293</v>
      </c>
      <c r="P161" s="73">
        <f t="shared" si="30"/>
        <v>-0.16894035904623225</v>
      </c>
      <c r="Q161" s="73">
        <f t="shared" si="31"/>
        <v>0.39867572398986112</v>
      </c>
      <c r="R161" s="73">
        <f t="shared" si="32"/>
        <v>0</v>
      </c>
      <c r="S161" s="71">
        <f t="shared" si="33"/>
        <v>2.9</v>
      </c>
      <c r="T161" s="71">
        <f t="shared" si="34"/>
        <v>0</v>
      </c>
      <c r="U161" s="71">
        <f t="shared" si="35"/>
        <v>14.000999999999999</v>
      </c>
      <c r="V161" s="71">
        <f t="shared" si="36"/>
        <v>-5.2809050000000282</v>
      </c>
      <c r="W161" s="71">
        <f t="shared" si="37"/>
        <v>478.4434804178029</v>
      </c>
    </row>
    <row r="162" spans="1:23" hidden="1">
      <c r="A162" s="63">
        <f t="shared" si="38"/>
        <v>37048</v>
      </c>
      <c r="B162" s="65" t="str">
        <f>INDEX('Master Data'!$A$2:$B$8,MATCH(WEEKDAY('EZE Power Trading'!A162,3),'Master Data'!$A$2:$A$8,0),2)</f>
        <v>W</v>
      </c>
      <c r="D162" s="73">
        <v>-168855.31831691632</v>
      </c>
      <c r="E162" s="73">
        <v>399545.69503681187</v>
      </c>
      <c r="F162" s="73">
        <v>0</v>
      </c>
      <c r="G162" s="73">
        <v>17556</v>
      </c>
      <c r="I162" s="73">
        <f t="shared" si="27"/>
        <v>17556</v>
      </c>
      <c r="J162" s="73">
        <f t="shared" si="39"/>
        <v>3555</v>
      </c>
      <c r="K162" s="73">
        <f t="shared" si="28"/>
        <v>0</v>
      </c>
      <c r="L162" s="73">
        <f t="shared" si="29"/>
        <v>0</v>
      </c>
      <c r="M162" s="73">
        <f>SUM(J$97:J162)</f>
        <v>-1725.9050000000279</v>
      </c>
      <c r="N162" s="73">
        <f>SUM(J$6:J162)</f>
        <v>481998.48041780293</v>
      </c>
      <c r="P162" s="73">
        <f t="shared" si="30"/>
        <v>-0.16885531831691633</v>
      </c>
      <c r="Q162" s="73">
        <f t="shared" si="31"/>
        <v>0.39954569503681187</v>
      </c>
      <c r="R162" s="73">
        <f t="shared" si="32"/>
        <v>0</v>
      </c>
      <c r="S162" s="71">
        <f t="shared" si="33"/>
        <v>3.5550000000000002</v>
      </c>
      <c r="T162" s="71">
        <f t="shared" si="34"/>
        <v>0</v>
      </c>
      <c r="U162" s="71">
        <f t="shared" si="35"/>
        <v>17.556000000000001</v>
      </c>
      <c r="V162" s="71">
        <f t="shared" si="36"/>
        <v>-1.725905000000028</v>
      </c>
      <c r="W162" s="71">
        <f t="shared" si="37"/>
        <v>481.99848041780291</v>
      </c>
    </row>
    <row r="163" spans="1:23" hidden="1">
      <c r="A163" s="63">
        <f t="shared" si="38"/>
        <v>37049</v>
      </c>
      <c r="B163" s="65" t="str">
        <f>INDEX('Master Data'!$A$2:$B$8,MATCH(WEEKDAY('EZE Power Trading'!A163,3),'Master Data'!$A$2:$A$8,0),2)</f>
        <v>Th</v>
      </c>
      <c r="D163" s="73">
        <v>-168676.591269939</v>
      </c>
      <c r="E163" s="73">
        <v>399724.13624398975</v>
      </c>
      <c r="F163" s="73">
        <v>0</v>
      </c>
      <c r="G163" s="73">
        <v>21082</v>
      </c>
      <c r="I163" s="73">
        <f t="shared" si="27"/>
        <v>21082</v>
      </c>
      <c r="J163" s="73">
        <f t="shared" si="39"/>
        <v>3526</v>
      </c>
      <c r="K163" s="73">
        <f t="shared" si="28"/>
        <v>0</v>
      </c>
      <c r="L163" s="73">
        <f t="shared" si="29"/>
        <v>0</v>
      </c>
      <c r="M163" s="73">
        <f>SUM(J$97:J163)</f>
        <v>1800.0949999999721</v>
      </c>
      <c r="N163" s="73">
        <f>SUM(J$6:J163)</f>
        <v>485524.48041780293</v>
      </c>
      <c r="P163" s="73">
        <f t="shared" si="30"/>
        <v>-0.168676591269939</v>
      </c>
      <c r="Q163" s="73">
        <f t="shared" si="31"/>
        <v>0.39972413624398972</v>
      </c>
      <c r="R163" s="73">
        <f t="shared" si="32"/>
        <v>0</v>
      </c>
      <c r="S163" s="71">
        <f t="shared" si="33"/>
        <v>3.5259999999999998</v>
      </c>
      <c r="T163" s="71">
        <f t="shared" si="34"/>
        <v>0</v>
      </c>
      <c r="U163" s="71">
        <f t="shared" si="35"/>
        <v>21.082000000000001</v>
      </c>
      <c r="V163" s="71">
        <f t="shared" si="36"/>
        <v>1.800094999999972</v>
      </c>
      <c r="W163" s="71">
        <f t="shared" si="37"/>
        <v>485.52448041780292</v>
      </c>
    </row>
    <row r="164" spans="1:23" hidden="1">
      <c r="A164" s="63">
        <f t="shared" si="38"/>
        <v>37050</v>
      </c>
      <c r="B164" s="65" t="str">
        <f>INDEX('Master Data'!$A$2:$B$8,MATCH(WEEKDAY('EZE Power Trading'!A164,3),'Master Data'!$A$2:$A$8,0),2)</f>
        <v>F</v>
      </c>
      <c r="D164" s="73">
        <v>-168480.5367230234</v>
      </c>
      <c r="E164" s="73">
        <v>399710.21384715982</v>
      </c>
      <c r="F164" s="73">
        <v>0</v>
      </c>
      <c r="G164" s="73">
        <v>45328</v>
      </c>
      <c r="I164" s="73">
        <f t="shared" si="27"/>
        <v>45328</v>
      </c>
      <c r="J164" s="73">
        <f t="shared" si="39"/>
        <v>24246</v>
      </c>
      <c r="K164" s="73">
        <f t="shared" si="28"/>
        <v>0</v>
      </c>
      <c r="L164" s="73">
        <f t="shared" si="29"/>
        <v>0</v>
      </c>
      <c r="M164" s="73">
        <f>SUM(J$97:J164)</f>
        <v>26046.094999999972</v>
      </c>
      <c r="N164" s="73">
        <f>SUM(J$6:J164)</f>
        <v>509770.48041780293</v>
      </c>
      <c r="P164" s="73">
        <f t="shared" si="30"/>
        <v>-0.16848053672302341</v>
      </c>
      <c r="Q164" s="73">
        <f t="shared" si="31"/>
        <v>0.39971021384715982</v>
      </c>
      <c r="R164" s="73">
        <f t="shared" si="32"/>
        <v>0</v>
      </c>
      <c r="S164" s="71">
        <f t="shared" si="33"/>
        <v>24.245999999999999</v>
      </c>
      <c r="T164" s="71">
        <f t="shared" si="34"/>
        <v>0</v>
      </c>
      <c r="U164" s="71">
        <f t="shared" si="35"/>
        <v>45.328000000000003</v>
      </c>
      <c r="V164" s="71">
        <f t="shared" si="36"/>
        <v>26.046094999999973</v>
      </c>
      <c r="W164" s="71">
        <f t="shared" si="37"/>
        <v>509.77048041780296</v>
      </c>
    </row>
    <row r="165" spans="1:23" hidden="1">
      <c r="A165" s="63">
        <f t="shared" si="38"/>
        <v>37051</v>
      </c>
      <c r="B165" s="65" t="str">
        <f>INDEX('Master Data'!$A$2:$B$8,MATCH(WEEKDAY('EZE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45328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26046.094999999972</v>
      </c>
      <c r="N165" s="73">
        <f>SUM(J$6:J165)</f>
        <v>509770.48041780293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45.328000000000003</v>
      </c>
      <c r="V165" s="71">
        <f t="shared" si="36"/>
        <v>26.046094999999973</v>
      </c>
      <c r="W165" s="71">
        <f t="shared" si="37"/>
        <v>509.77048041780296</v>
      </c>
    </row>
    <row r="166" spans="1:23" hidden="1">
      <c r="A166" s="63">
        <f t="shared" si="38"/>
        <v>37052</v>
      </c>
      <c r="B166" s="65" t="str">
        <f>INDEX('Master Data'!$A$2:$B$8,MATCH(WEEKDAY('EZE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45328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26046.094999999972</v>
      </c>
      <c r="N166" s="73">
        <f>SUM(J$6:J166)</f>
        <v>509770.48041780293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45.328000000000003</v>
      </c>
      <c r="V166" s="71">
        <f t="shared" si="36"/>
        <v>26.046094999999973</v>
      </c>
      <c r="W166" s="71">
        <f t="shared" si="37"/>
        <v>509.77048041780296</v>
      </c>
    </row>
    <row r="167" spans="1:23" hidden="1">
      <c r="A167" s="63">
        <f t="shared" si="38"/>
        <v>37053</v>
      </c>
      <c r="B167" s="65" t="str">
        <f>INDEX('Master Data'!$A$2:$B$8,MATCH(WEEKDAY('EZE Power Trading'!A167,3),'Master Data'!$A$2:$A$8,0),2)</f>
        <v>M</v>
      </c>
      <c r="D167" s="73">
        <v>-167761.81697648446</v>
      </c>
      <c r="E167" s="73">
        <v>398703.60951462423</v>
      </c>
      <c r="F167" s="73">
        <v>0</v>
      </c>
      <c r="G167" s="73">
        <v>51172</v>
      </c>
      <c r="I167" s="73">
        <f t="shared" si="40"/>
        <v>51172</v>
      </c>
      <c r="J167" s="73">
        <f t="shared" si="39"/>
        <v>5844</v>
      </c>
      <c r="K167" s="73">
        <f t="shared" si="28"/>
        <v>0</v>
      </c>
      <c r="L167" s="73">
        <f t="shared" si="29"/>
        <v>0</v>
      </c>
      <c r="M167" s="73">
        <f>SUM(J$97:J167)</f>
        <v>31890.094999999972</v>
      </c>
      <c r="N167" s="73">
        <f>SUM(J$6:J167)</f>
        <v>515614.48041780293</v>
      </c>
      <c r="P167" s="73">
        <f t="shared" si="30"/>
        <v>-0.16776181697648446</v>
      </c>
      <c r="Q167" s="73">
        <f t="shared" si="31"/>
        <v>0.39870360951462425</v>
      </c>
      <c r="R167" s="73">
        <f t="shared" si="32"/>
        <v>0</v>
      </c>
      <c r="S167" s="71">
        <f t="shared" si="33"/>
        <v>5.8440000000000003</v>
      </c>
      <c r="T167" s="71">
        <f t="shared" si="34"/>
        <v>0</v>
      </c>
      <c r="U167" s="71">
        <f t="shared" si="35"/>
        <v>51.171999999999997</v>
      </c>
      <c r="V167" s="71">
        <f t="shared" si="36"/>
        <v>31.89009499999997</v>
      </c>
      <c r="W167" s="71">
        <f t="shared" si="37"/>
        <v>515.61448041780295</v>
      </c>
    </row>
    <row r="168" spans="1:23" hidden="1">
      <c r="A168" s="63">
        <f t="shared" si="38"/>
        <v>37054</v>
      </c>
      <c r="B168" s="65" t="str">
        <f>INDEX('Master Data'!$A$2:$B$8,MATCH(WEEKDAY('EZE Power Trading'!A168,3),'Master Data'!$A$2:$A$8,0),2)</f>
        <v>T</v>
      </c>
      <c r="D168" s="73">
        <v>-167732.91050168441</v>
      </c>
      <c r="E168" s="73">
        <v>399900.21147307765</v>
      </c>
      <c r="F168" s="73">
        <v>0</v>
      </c>
      <c r="G168" s="73">
        <v>53084</v>
      </c>
      <c r="I168" s="73">
        <f t="shared" si="40"/>
        <v>53084</v>
      </c>
      <c r="J168" s="73">
        <f t="shared" si="39"/>
        <v>1912</v>
      </c>
      <c r="K168" s="73">
        <f t="shared" si="28"/>
        <v>0</v>
      </c>
      <c r="L168" s="73">
        <f t="shared" si="29"/>
        <v>0</v>
      </c>
      <c r="M168" s="73">
        <f>SUM(J$97:J168)</f>
        <v>33802.094999999972</v>
      </c>
      <c r="N168" s="73">
        <f>SUM(J$6:J168)</f>
        <v>517526.48041780293</v>
      </c>
      <c r="P168" s="73">
        <f t="shared" si="30"/>
        <v>-0.1677329105016844</v>
      </c>
      <c r="Q168" s="73">
        <f t="shared" si="31"/>
        <v>0.39990021147307764</v>
      </c>
      <c r="R168" s="73">
        <f t="shared" si="32"/>
        <v>0</v>
      </c>
      <c r="S168" s="71">
        <f t="shared" si="33"/>
        <v>1.9119999999999999</v>
      </c>
      <c r="T168" s="71">
        <f t="shared" si="34"/>
        <v>0</v>
      </c>
      <c r="U168" s="71">
        <f t="shared" si="35"/>
        <v>53.084000000000003</v>
      </c>
      <c r="V168" s="71">
        <f t="shared" si="36"/>
        <v>33.802094999999973</v>
      </c>
      <c r="W168" s="71">
        <f t="shared" si="37"/>
        <v>517.52648041780299</v>
      </c>
    </row>
    <row r="169" spans="1:23" hidden="1">
      <c r="A169" s="63">
        <f t="shared" si="38"/>
        <v>37055</v>
      </c>
      <c r="B169" s="65" t="str">
        <f>INDEX('Master Data'!$A$2:$B$8,MATCH(WEEKDAY('EZE Power Trading'!A169,3),'Master Data'!$A$2:$A$8,0),2)</f>
        <v>W</v>
      </c>
      <c r="D169" s="73">
        <v>-167624.43145402131</v>
      </c>
      <c r="E169" s="73">
        <v>400633.42283450352</v>
      </c>
      <c r="F169" s="73">
        <v>0</v>
      </c>
      <c r="G169" s="102">
        <f>56164+506</f>
        <v>56670</v>
      </c>
      <c r="I169" s="73">
        <f t="shared" si="40"/>
        <v>56670</v>
      </c>
      <c r="J169" s="73">
        <f t="shared" si="39"/>
        <v>3586</v>
      </c>
      <c r="K169" s="73">
        <f t="shared" si="28"/>
        <v>0</v>
      </c>
      <c r="L169" s="73">
        <f t="shared" si="29"/>
        <v>0</v>
      </c>
      <c r="M169" s="73">
        <f>SUM(J$97:J169)</f>
        <v>37388.094999999972</v>
      </c>
      <c r="N169" s="73">
        <f>SUM(J$6:J169)</f>
        <v>521112.48041780293</v>
      </c>
      <c r="P169" s="73">
        <f t="shared" si="30"/>
        <v>-0.16762443145402131</v>
      </c>
      <c r="Q169" s="73">
        <f t="shared" si="31"/>
        <v>0.40063342283450354</v>
      </c>
      <c r="R169" s="73">
        <f t="shared" si="32"/>
        <v>0</v>
      </c>
      <c r="S169" s="71">
        <f t="shared" si="33"/>
        <v>3.5859999999999999</v>
      </c>
      <c r="T169" s="71">
        <f t="shared" si="34"/>
        <v>0</v>
      </c>
      <c r="U169" s="71">
        <f t="shared" si="35"/>
        <v>56.67</v>
      </c>
      <c r="V169" s="71">
        <f t="shared" si="36"/>
        <v>37.388094999999971</v>
      </c>
      <c r="W169" s="71">
        <f t="shared" si="37"/>
        <v>521.11248041780289</v>
      </c>
    </row>
    <row r="170" spans="1:23" hidden="1">
      <c r="A170" s="63">
        <f t="shared" si="38"/>
        <v>37056</v>
      </c>
      <c r="B170" s="65" t="str">
        <f>INDEX('Master Data'!$A$2:$B$8,MATCH(WEEKDAY('EZE Power Trading'!A170,3),'Master Data'!$A$2:$A$8,0),2)</f>
        <v>Th</v>
      </c>
      <c r="D170" s="73">
        <v>-167461.33282961306</v>
      </c>
      <c r="E170" s="73">
        <v>400883.24474144296</v>
      </c>
      <c r="F170" s="73">
        <v>0</v>
      </c>
      <c r="G170" s="73">
        <f>58844+506</f>
        <v>59350</v>
      </c>
      <c r="I170" s="73">
        <f t="shared" si="40"/>
        <v>59350</v>
      </c>
      <c r="J170" s="73">
        <f t="shared" si="39"/>
        <v>2680</v>
      </c>
      <c r="K170" s="73">
        <f t="shared" si="28"/>
        <v>0</v>
      </c>
      <c r="L170" s="73">
        <f t="shared" si="29"/>
        <v>0</v>
      </c>
      <c r="M170" s="73">
        <f>SUM(J$97:J170)</f>
        <v>40068.094999999972</v>
      </c>
      <c r="N170" s="73">
        <f>SUM(J$6:J170)</f>
        <v>523792.48041780293</v>
      </c>
      <c r="P170" s="73">
        <f t="shared" si="30"/>
        <v>-0.16746133282961306</v>
      </c>
      <c r="Q170" s="73">
        <f t="shared" si="31"/>
        <v>0.40088324474144299</v>
      </c>
      <c r="R170" s="73">
        <f t="shared" si="32"/>
        <v>0</v>
      </c>
      <c r="S170" s="71">
        <f t="shared" si="33"/>
        <v>2.68</v>
      </c>
      <c r="T170" s="71">
        <f t="shared" si="34"/>
        <v>0</v>
      </c>
      <c r="U170" s="71">
        <f t="shared" si="35"/>
        <v>59.35</v>
      </c>
      <c r="V170" s="71">
        <f t="shared" si="36"/>
        <v>40.068094999999971</v>
      </c>
      <c r="W170" s="71">
        <f t="shared" si="37"/>
        <v>523.79248041780295</v>
      </c>
    </row>
    <row r="171" spans="1:23" hidden="1">
      <c r="A171" s="63">
        <f t="shared" si="38"/>
        <v>37057</v>
      </c>
      <c r="B171" s="65" t="str">
        <f>INDEX('Master Data'!$A$2:$B$8,MATCH(WEEKDAY('EZE Power Trading'!A171,3),'Master Data'!$A$2:$A$8,0),2)</f>
        <v>F</v>
      </c>
      <c r="D171" s="73">
        <v>-167346.93184991542</v>
      </c>
      <c r="E171" s="73">
        <v>401508.9249129442</v>
      </c>
      <c r="F171" s="73">
        <v>0</v>
      </c>
      <c r="G171" s="73">
        <f>63268+506</f>
        <v>63774</v>
      </c>
      <c r="I171" s="73">
        <f t="shared" si="40"/>
        <v>63774</v>
      </c>
      <c r="J171" s="73">
        <f t="shared" si="39"/>
        <v>4424</v>
      </c>
      <c r="K171" s="73">
        <f t="shared" si="28"/>
        <v>0</v>
      </c>
      <c r="L171" s="73">
        <f t="shared" si="29"/>
        <v>0</v>
      </c>
      <c r="M171" s="73">
        <f>SUM(J$97:J171)</f>
        <v>44492.094999999972</v>
      </c>
      <c r="N171" s="73">
        <f>SUM(J$6:J171)</f>
        <v>528216.48041780293</v>
      </c>
      <c r="P171" s="73">
        <f t="shared" si="30"/>
        <v>-0.16734693184991542</v>
      </c>
      <c r="Q171" s="73">
        <f t="shared" si="31"/>
        <v>0.40150892491294421</v>
      </c>
      <c r="R171" s="73">
        <f t="shared" si="32"/>
        <v>0</v>
      </c>
      <c r="S171" s="71">
        <f t="shared" si="33"/>
        <v>4.4240000000000004</v>
      </c>
      <c r="T171" s="71">
        <f t="shared" si="34"/>
        <v>0</v>
      </c>
      <c r="U171" s="71">
        <f t="shared" si="35"/>
        <v>63.774000000000001</v>
      </c>
      <c r="V171" s="71">
        <f t="shared" si="36"/>
        <v>44.492094999999971</v>
      </c>
      <c r="W171" s="71">
        <f t="shared" si="37"/>
        <v>528.21648041780293</v>
      </c>
    </row>
    <row r="172" spans="1:23" hidden="1">
      <c r="A172" s="63">
        <f t="shared" si="38"/>
        <v>37058</v>
      </c>
      <c r="B172" s="65" t="str">
        <f>INDEX('Master Data'!$A$2:$B$8,MATCH(WEEKDAY('EZE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63774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44492.094999999972</v>
      </c>
      <c r="N172" s="73">
        <f>SUM(J$6:J172)</f>
        <v>528216.48041780293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63.774000000000001</v>
      </c>
      <c r="V172" s="71">
        <f t="shared" si="36"/>
        <v>44.492094999999971</v>
      </c>
      <c r="W172" s="71">
        <f t="shared" si="37"/>
        <v>528.21648041780293</v>
      </c>
    </row>
    <row r="173" spans="1:23" hidden="1">
      <c r="A173" s="63">
        <f t="shared" si="38"/>
        <v>37059</v>
      </c>
      <c r="B173" s="65" t="str">
        <f>INDEX('Master Data'!$A$2:$B$8,MATCH(WEEKDAY('EZE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63774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44492.094999999972</v>
      </c>
      <c r="N173" s="73">
        <f>SUM(J$6:J173)</f>
        <v>528216.48041780293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63.774000000000001</v>
      </c>
      <c r="V173" s="71">
        <f t="shared" si="36"/>
        <v>44.492094999999971</v>
      </c>
      <c r="W173" s="71">
        <f t="shared" si="37"/>
        <v>528.21648041780293</v>
      </c>
    </row>
    <row r="174" spans="1:23" hidden="1">
      <c r="A174" s="63">
        <f t="shared" si="38"/>
        <v>37060</v>
      </c>
      <c r="B174" s="65" t="str">
        <f>INDEX('Master Data'!$A$2:$B$8,MATCH(WEEKDAY('EZE Power Trading'!A174,3),'Master Data'!$A$2:$A$8,0),2)</f>
        <v>M</v>
      </c>
      <c r="D174" s="73">
        <v>-166866.50606138277</v>
      </c>
      <c r="E174" s="73">
        <v>401854.81400908809</v>
      </c>
      <c r="F174" s="73">
        <v>0</v>
      </c>
      <c r="G174" s="73">
        <f>63768+506</f>
        <v>64274</v>
      </c>
      <c r="I174" s="73">
        <f t="shared" si="40"/>
        <v>64274</v>
      </c>
      <c r="J174" s="73">
        <f t="shared" si="39"/>
        <v>500</v>
      </c>
      <c r="K174" s="73">
        <f t="shared" si="28"/>
        <v>0</v>
      </c>
      <c r="L174" s="73">
        <f t="shared" si="29"/>
        <v>0</v>
      </c>
      <c r="M174" s="73">
        <f>SUM(J$97:J174)</f>
        <v>44992.094999999972</v>
      </c>
      <c r="N174" s="73">
        <f>SUM(J$6:J174)</f>
        <v>528716.48041780293</v>
      </c>
      <c r="P174" s="73">
        <f t="shared" si="30"/>
        <v>-0.16686650606138276</v>
      </c>
      <c r="Q174" s="73">
        <f t="shared" si="31"/>
        <v>0.40185481400908807</v>
      </c>
      <c r="R174" s="73">
        <f t="shared" si="32"/>
        <v>0</v>
      </c>
      <c r="S174" s="71">
        <f t="shared" si="33"/>
        <v>0.5</v>
      </c>
      <c r="T174" s="71">
        <f t="shared" si="34"/>
        <v>0</v>
      </c>
      <c r="U174" s="71">
        <f t="shared" si="35"/>
        <v>64.274000000000001</v>
      </c>
      <c r="V174" s="71">
        <f t="shared" si="36"/>
        <v>44.992094999999971</v>
      </c>
      <c r="W174" s="71">
        <f t="shared" si="37"/>
        <v>528.71648041780293</v>
      </c>
    </row>
    <row r="175" spans="1:23" hidden="1">
      <c r="A175" s="63">
        <f t="shared" si="38"/>
        <v>37061</v>
      </c>
      <c r="B175" s="65" t="str">
        <f>INDEX('Master Data'!$A$2:$B$8,MATCH(WEEKDAY('EZE Power Trading'!A175,3),'Master Data'!$A$2:$A$8,0),2)</f>
        <v>T</v>
      </c>
      <c r="D175" s="73">
        <v>-166759.57211070656</v>
      </c>
      <c r="E175" s="73">
        <v>402350.9023299999</v>
      </c>
      <c r="F175" s="73">
        <v>0</v>
      </c>
      <c r="G175" s="73">
        <f>248074-176727</f>
        <v>71347</v>
      </c>
      <c r="I175" s="73">
        <f t="shared" si="40"/>
        <v>71347</v>
      </c>
      <c r="J175" s="73">
        <f t="shared" si="39"/>
        <v>7073</v>
      </c>
      <c r="K175" s="73">
        <f t="shared" si="28"/>
        <v>0</v>
      </c>
      <c r="L175" s="73">
        <f t="shared" si="29"/>
        <v>0</v>
      </c>
      <c r="M175" s="73">
        <f>SUM(J$97:J175)</f>
        <v>52065.094999999972</v>
      </c>
      <c r="N175" s="73">
        <f>SUM(J$6:J175)</f>
        <v>535789.48041780293</v>
      </c>
      <c r="P175" s="73">
        <f t="shared" si="30"/>
        <v>-0.16675957211070655</v>
      </c>
      <c r="Q175" s="73">
        <f t="shared" si="31"/>
        <v>0.40235090232999987</v>
      </c>
      <c r="R175" s="73">
        <f t="shared" si="32"/>
        <v>0</v>
      </c>
      <c r="S175" s="71">
        <f t="shared" si="33"/>
        <v>7.0730000000000004</v>
      </c>
      <c r="T175" s="71">
        <f t="shared" si="34"/>
        <v>0</v>
      </c>
      <c r="U175" s="71">
        <f t="shared" si="35"/>
        <v>71.346999999999994</v>
      </c>
      <c r="V175" s="71">
        <f t="shared" si="36"/>
        <v>52.065094999999971</v>
      </c>
      <c r="W175" s="71">
        <f t="shared" si="37"/>
        <v>535.78948041780291</v>
      </c>
    </row>
    <row r="176" spans="1:23" hidden="1">
      <c r="A176" s="63">
        <f t="shared" si="38"/>
        <v>37062</v>
      </c>
      <c r="B176" s="65" t="str">
        <f>INDEX('Master Data'!$A$2:$B$8,MATCH(WEEKDAY('EZE Power Trading'!A176,3),'Master Data'!$A$2:$A$8,0),2)</f>
        <v>W</v>
      </c>
      <c r="D176" s="73">
        <v>-166981.10166231453</v>
      </c>
      <c r="E176" s="73">
        <v>405521.845212113</v>
      </c>
      <c r="F176" s="73">
        <v>0</v>
      </c>
      <c r="G176" s="73">
        <f>248342-178131</f>
        <v>70211</v>
      </c>
      <c r="I176" s="73">
        <f t="shared" si="40"/>
        <v>70211</v>
      </c>
      <c r="J176" s="73">
        <f t="shared" si="39"/>
        <v>-1136</v>
      </c>
      <c r="K176" s="73">
        <f t="shared" si="28"/>
        <v>0</v>
      </c>
      <c r="L176" s="73">
        <f t="shared" si="29"/>
        <v>0</v>
      </c>
      <c r="M176" s="73">
        <f>SUM(J$97:J176)</f>
        <v>50929.094999999972</v>
      </c>
      <c r="N176" s="73">
        <f>SUM(J$6:J176)</f>
        <v>534653.48041780293</v>
      </c>
      <c r="P176" s="73">
        <f t="shared" si="30"/>
        <v>-0.16698110166231453</v>
      </c>
      <c r="Q176" s="73">
        <f t="shared" si="31"/>
        <v>0.40552184521211299</v>
      </c>
      <c r="R176" s="73">
        <f t="shared" si="32"/>
        <v>0</v>
      </c>
      <c r="S176" s="71">
        <f t="shared" si="33"/>
        <v>-1.1359999999999999</v>
      </c>
      <c r="T176" s="71">
        <f t="shared" si="34"/>
        <v>0</v>
      </c>
      <c r="U176" s="71">
        <f t="shared" si="35"/>
        <v>70.210999999999999</v>
      </c>
      <c r="V176" s="71">
        <f t="shared" si="36"/>
        <v>50.929094999999975</v>
      </c>
      <c r="W176" s="71">
        <f t="shared" si="37"/>
        <v>534.65348041780294</v>
      </c>
    </row>
    <row r="177" spans="1:23" hidden="1">
      <c r="A177" s="63">
        <f t="shared" si="38"/>
        <v>37063</v>
      </c>
      <c r="B177" s="65" t="str">
        <f>INDEX('Master Data'!$A$2:$B$8,MATCH(WEEKDAY('EZE Power Trading'!A177,3),'Master Data'!$A$2:$A$8,0),2)</f>
        <v>Th</v>
      </c>
      <c r="D177" s="73">
        <v>-166461.09187711281</v>
      </c>
      <c r="E177" s="73">
        <v>403056.51286629203</v>
      </c>
      <c r="F177" s="73">
        <v>0</v>
      </c>
      <c r="G177" s="73">
        <f>238538-171101</f>
        <v>67437</v>
      </c>
      <c r="I177" s="73">
        <f t="shared" si="40"/>
        <v>67437</v>
      </c>
      <c r="J177" s="73">
        <f t="shared" si="39"/>
        <v>-2774</v>
      </c>
      <c r="K177" s="73">
        <f t="shared" si="28"/>
        <v>0</v>
      </c>
      <c r="L177" s="73">
        <f t="shared" si="29"/>
        <v>0</v>
      </c>
      <c r="M177" s="73">
        <f>SUM(J$97:J177)</f>
        <v>48155.094999999972</v>
      </c>
      <c r="N177" s="73">
        <f>SUM(J$6:J177)</f>
        <v>531879.48041780293</v>
      </c>
      <c r="P177" s="73">
        <f t="shared" si="30"/>
        <v>-0.1664610918771128</v>
      </c>
      <c r="Q177" s="73">
        <f t="shared" si="31"/>
        <v>0.40305651286629202</v>
      </c>
      <c r="R177" s="73">
        <f t="shared" si="32"/>
        <v>0</v>
      </c>
      <c r="S177" s="71">
        <f t="shared" si="33"/>
        <v>-2.774</v>
      </c>
      <c r="T177" s="71">
        <f t="shared" si="34"/>
        <v>0</v>
      </c>
      <c r="U177" s="71">
        <f t="shared" si="35"/>
        <v>67.436999999999998</v>
      </c>
      <c r="V177" s="71">
        <f t="shared" si="36"/>
        <v>48.155094999999974</v>
      </c>
      <c r="W177" s="71">
        <f t="shared" si="37"/>
        <v>531.87948041780294</v>
      </c>
    </row>
    <row r="178" spans="1:23" hidden="1">
      <c r="A178" s="63">
        <f t="shared" si="38"/>
        <v>37064</v>
      </c>
      <c r="B178" s="65" t="str">
        <f>INDEX('Master Data'!$A$2:$B$8,MATCH(WEEKDAY('EZE Power Trading'!A178,3),'Master Data'!$A$2:$A$8,0),2)</f>
        <v>F</v>
      </c>
      <c r="D178" s="73">
        <v>-166211.57787338246</v>
      </c>
      <c r="E178" s="73">
        <v>402783.92430128559</v>
      </c>
      <c r="F178" s="73">
        <v>0</v>
      </c>
      <c r="G178" s="73">
        <f>66989+506</f>
        <v>67495</v>
      </c>
      <c r="I178" s="73">
        <f t="shared" si="40"/>
        <v>67495</v>
      </c>
      <c r="J178" s="73">
        <f t="shared" si="39"/>
        <v>58</v>
      </c>
      <c r="K178" s="73">
        <f t="shared" si="28"/>
        <v>0</v>
      </c>
      <c r="L178" s="73">
        <f t="shared" si="29"/>
        <v>0</v>
      </c>
      <c r="M178" s="73">
        <f>SUM(J$97:J178)</f>
        <v>48213.094999999972</v>
      </c>
      <c r="N178" s="73">
        <f>SUM(J$6:J178)</f>
        <v>531937.48041780293</v>
      </c>
      <c r="P178" s="73">
        <f t="shared" si="30"/>
        <v>-0.16621157787338245</v>
      </c>
      <c r="Q178" s="73">
        <f t="shared" si="31"/>
        <v>0.40278392430128557</v>
      </c>
      <c r="R178" s="73">
        <f t="shared" si="32"/>
        <v>0</v>
      </c>
      <c r="S178" s="71">
        <f t="shared" si="33"/>
        <v>5.8000000000000003E-2</v>
      </c>
      <c r="T178" s="71">
        <f t="shared" si="34"/>
        <v>0</v>
      </c>
      <c r="U178" s="71">
        <f t="shared" si="35"/>
        <v>67.495000000000005</v>
      </c>
      <c r="V178" s="71">
        <f t="shared" si="36"/>
        <v>48.213094999999974</v>
      </c>
      <c r="W178" s="71">
        <f t="shared" si="37"/>
        <v>531.93748041780293</v>
      </c>
    </row>
    <row r="179" spans="1:23" hidden="1">
      <c r="A179" s="63">
        <f t="shared" si="38"/>
        <v>37065</v>
      </c>
      <c r="B179" s="65" t="str">
        <f>INDEX('Master Data'!$A$2:$B$8,MATCH(WEEKDAY('EZE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67495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48213.094999999972</v>
      </c>
      <c r="N179" s="73">
        <f>SUM(J$6:J179)</f>
        <v>531937.48041780293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67.495000000000005</v>
      </c>
      <c r="V179" s="71">
        <f t="shared" si="36"/>
        <v>48.213094999999974</v>
      </c>
      <c r="W179" s="71">
        <f t="shared" si="37"/>
        <v>531.93748041780293</v>
      </c>
    </row>
    <row r="180" spans="1:23" hidden="1">
      <c r="A180" s="63">
        <f t="shared" si="38"/>
        <v>37066</v>
      </c>
      <c r="B180" s="65" t="str">
        <f>INDEX('Master Data'!$A$2:$B$8,MATCH(WEEKDAY('EZE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67495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48213.094999999972</v>
      </c>
      <c r="N180" s="73">
        <f>SUM(J$6:J180)</f>
        <v>531937.48041780293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67.495000000000005</v>
      </c>
      <c r="V180" s="71">
        <f t="shared" si="36"/>
        <v>48.213094999999974</v>
      </c>
      <c r="W180" s="71">
        <f t="shared" si="37"/>
        <v>531.93748041780293</v>
      </c>
    </row>
    <row r="181" spans="1:23" hidden="1">
      <c r="A181" s="63">
        <f t="shared" si="38"/>
        <v>37067</v>
      </c>
      <c r="B181" s="65" t="str">
        <f>INDEX('Master Data'!$A$2:$B$8,MATCH(WEEKDAY('EZE Power Trading'!A181,3),'Master Data'!$A$2:$A$8,0),2)</f>
        <v>M</v>
      </c>
      <c r="D181" s="73">
        <v>-165753.24919780143</v>
      </c>
      <c r="E181" s="73">
        <v>403743.99205923354</v>
      </c>
      <c r="F181" s="73">
        <v>0</v>
      </c>
      <c r="G181" s="73">
        <f>238650-167527</f>
        <v>71123</v>
      </c>
      <c r="I181" s="73">
        <f t="shared" si="40"/>
        <v>71123</v>
      </c>
      <c r="J181" s="73">
        <f t="shared" si="39"/>
        <v>3628</v>
      </c>
      <c r="K181" s="73">
        <f t="shared" si="28"/>
        <v>0</v>
      </c>
      <c r="L181" s="73">
        <f t="shared" si="29"/>
        <v>0</v>
      </c>
      <c r="M181" s="73">
        <f>SUM(J$97:J181)</f>
        <v>51841.094999999972</v>
      </c>
      <c r="N181" s="73">
        <f>SUM(J$6:J181)</f>
        <v>535565.48041780293</v>
      </c>
      <c r="P181" s="73">
        <f t="shared" si="30"/>
        <v>-0.16575324919780143</v>
      </c>
      <c r="Q181" s="73">
        <f t="shared" si="31"/>
        <v>0.40374399205923356</v>
      </c>
      <c r="R181" s="73">
        <f t="shared" si="32"/>
        <v>0</v>
      </c>
      <c r="S181" s="71">
        <f t="shared" si="33"/>
        <v>3.6280000000000001</v>
      </c>
      <c r="T181" s="71">
        <f t="shared" si="34"/>
        <v>0</v>
      </c>
      <c r="U181" s="71">
        <f t="shared" si="35"/>
        <v>71.123000000000005</v>
      </c>
      <c r="V181" s="71">
        <f t="shared" si="36"/>
        <v>51.841094999999974</v>
      </c>
      <c r="W181" s="71">
        <f t="shared" si="37"/>
        <v>535.56548041780297</v>
      </c>
    </row>
    <row r="182" spans="1:23" hidden="1">
      <c r="A182" s="63">
        <f t="shared" si="38"/>
        <v>37068</v>
      </c>
      <c r="B182" s="65" t="str">
        <f>INDEX('Master Data'!$A$2:$B$8,MATCH(WEEKDAY('EZE Power Trading'!A182,3),'Master Data'!$A$2:$A$8,0),2)</f>
        <v>T</v>
      </c>
      <c r="D182" s="73">
        <v>-165543.29010834071</v>
      </c>
      <c r="E182" s="73">
        <v>403662.36036934942</v>
      </c>
      <c r="F182" s="73">
        <v>0</v>
      </c>
      <c r="G182" s="73">
        <f>237395-167791</f>
        <v>69604</v>
      </c>
      <c r="I182" s="73">
        <f t="shared" si="40"/>
        <v>69604</v>
      </c>
      <c r="J182" s="73">
        <f t="shared" si="39"/>
        <v>-1519</v>
      </c>
      <c r="K182" s="73">
        <f t="shared" si="28"/>
        <v>0</v>
      </c>
      <c r="L182" s="73">
        <f t="shared" si="29"/>
        <v>0</v>
      </c>
      <c r="M182" s="73">
        <f>SUM(J$97:J182)</f>
        <v>50322.094999999972</v>
      </c>
      <c r="N182" s="73">
        <f>SUM(J$6:J182)</f>
        <v>534046.48041780293</v>
      </c>
      <c r="P182" s="73">
        <f t="shared" si="30"/>
        <v>-0.16554329010834071</v>
      </c>
      <c r="Q182" s="73">
        <f t="shared" si="31"/>
        <v>0.40366236036934944</v>
      </c>
      <c r="R182" s="73">
        <f t="shared" si="32"/>
        <v>0</v>
      </c>
      <c r="S182" s="71">
        <f t="shared" si="33"/>
        <v>-1.5189999999999999</v>
      </c>
      <c r="T182" s="71">
        <f t="shared" si="34"/>
        <v>0</v>
      </c>
      <c r="U182" s="71">
        <f t="shared" si="35"/>
        <v>69.603999999999999</v>
      </c>
      <c r="V182" s="71">
        <f t="shared" si="36"/>
        <v>50.322094999999969</v>
      </c>
      <c r="W182" s="71">
        <f t="shared" si="37"/>
        <v>534.04648041780297</v>
      </c>
    </row>
    <row r="183" spans="1:23" hidden="1">
      <c r="A183" s="63">
        <f t="shared" si="38"/>
        <v>37069</v>
      </c>
      <c r="B183" s="65" t="str">
        <f>INDEX('Master Data'!$A$2:$B$8,MATCH(WEEKDAY('EZE Power Trading'!A183,3),'Master Data'!$A$2:$A$8,0),2)</f>
        <v>W</v>
      </c>
      <c r="D183" s="73">
        <v>-165173.42793272715</v>
      </c>
      <c r="E183" s="73">
        <v>402569.79734134075</v>
      </c>
      <c r="F183" s="73">
        <v>0</v>
      </c>
      <c r="G183" s="73">
        <f>240076-173330</f>
        <v>66746</v>
      </c>
      <c r="I183" s="73">
        <f t="shared" si="40"/>
        <v>66746</v>
      </c>
      <c r="J183" s="73">
        <f t="shared" si="39"/>
        <v>-2858</v>
      </c>
      <c r="K183" s="73">
        <f t="shared" si="28"/>
        <v>0</v>
      </c>
      <c r="L183" s="73">
        <f t="shared" si="29"/>
        <v>0</v>
      </c>
      <c r="M183" s="73">
        <f>SUM(J$97:J183)</f>
        <v>47464.094999999972</v>
      </c>
      <c r="N183" s="73">
        <f>SUM(J$6:J183)</f>
        <v>531188.48041780293</v>
      </c>
      <c r="P183" s="73">
        <f t="shared" si="30"/>
        <v>-0.16517342793272716</v>
      </c>
      <c r="Q183" s="92">
        <f t="shared" si="31"/>
        <v>0.40256979734134074</v>
      </c>
      <c r="R183" s="73">
        <f t="shared" si="32"/>
        <v>0</v>
      </c>
      <c r="S183" s="71">
        <f t="shared" si="33"/>
        <v>-2.8580000000000001</v>
      </c>
      <c r="T183" s="71">
        <f t="shared" si="34"/>
        <v>0</v>
      </c>
      <c r="U183" s="71">
        <f t="shared" si="35"/>
        <v>66.745999999999995</v>
      </c>
      <c r="V183" s="71">
        <f t="shared" si="36"/>
        <v>47.464094999999972</v>
      </c>
      <c r="W183" s="71">
        <f t="shared" si="37"/>
        <v>531.18848041780291</v>
      </c>
    </row>
    <row r="184" spans="1:23" hidden="1">
      <c r="A184" s="63">
        <f t="shared" si="38"/>
        <v>37070</v>
      </c>
      <c r="B184" s="65" t="str">
        <f>INDEX('Master Data'!$A$2:$B$8,MATCH(WEEKDAY('EZE Power Trading'!A184,3),'Master Data'!$A$2:$A$8,0),2)</f>
        <v>Th</v>
      </c>
      <c r="D184" s="73">
        <v>-164830.01541469182</v>
      </c>
      <c r="E184" s="73">
        <v>401600.41984565026</v>
      </c>
      <c r="F184" s="73">
        <v>0</v>
      </c>
      <c r="G184" s="73">
        <f>240130-171359</f>
        <v>68771</v>
      </c>
      <c r="I184" s="73">
        <f t="shared" si="40"/>
        <v>68771</v>
      </c>
      <c r="J184" s="73">
        <f t="shared" si="39"/>
        <v>2025</v>
      </c>
      <c r="K184" s="73">
        <f t="shared" si="28"/>
        <v>0</v>
      </c>
      <c r="L184" s="73">
        <f t="shared" si="29"/>
        <v>0</v>
      </c>
      <c r="M184" s="73">
        <f>SUM(J$97:J184)</f>
        <v>49489.094999999972</v>
      </c>
      <c r="N184" s="73">
        <f>SUM(J$6:J184)</f>
        <v>533213.48041780293</v>
      </c>
      <c r="P184" s="73">
        <f t="shared" si="30"/>
        <v>-0.16483001541469183</v>
      </c>
      <c r="Q184" s="73">
        <f t="shared" si="31"/>
        <v>0.40160041984565026</v>
      </c>
      <c r="R184" s="73">
        <f t="shared" si="32"/>
        <v>0</v>
      </c>
      <c r="S184" s="71">
        <f t="shared" si="33"/>
        <v>2.0249999999999999</v>
      </c>
      <c r="T184" s="71">
        <f t="shared" si="34"/>
        <v>0</v>
      </c>
      <c r="U184" s="71">
        <f t="shared" si="35"/>
        <v>68.771000000000001</v>
      </c>
      <c r="V184" s="71">
        <f t="shared" si="36"/>
        <v>49.489094999999971</v>
      </c>
      <c r="W184" s="71">
        <f t="shared" si="37"/>
        <v>533.21348041780288</v>
      </c>
    </row>
    <row r="185" spans="1:23">
      <c r="A185" s="63">
        <f t="shared" si="38"/>
        <v>37071</v>
      </c>
      <c r="B185" s="65" t="str">
        <f>INDEX('Master Data'!$A$2:$B$8,MATCH(WEEKDAY('EZE Power Trading'!A185,3),'Master Data'!$A$2:$A$8,0),2)</f>
        <v>F</v>
      </c>
      <c r="D185" s="73">
        <v>-164138.92223015445</v>
      </c>
      <c r="E185" s="73">
        <v>399765.3838485119</v>
      </c>
      <c r="F185" s="73">
        <v>0</v>
      </c>
      <c r="G185" s="73">
        <f>244532-174792</f>
        <v>69740</v>
      </c>
      <c r="I185" s="73">
        <f t="shared" si="40"/>
        <v>69740</v>
      </c>
      <c r="J185" s="73">
        <f t="shared" si="39"/>
        <v>969</v>
      </c>
      <c r="K185" s="73">
        <f t="shared" si="28"/>
        <v>0</v>
      </c>
      <c r="L185" s="73">
        <f t="shared" si="29"/>
        <v>0</v>
      </c>
      <c r="M185" s="73">
        <f>SUM(J$97:J185)</f>
        <v>50458.094999999972</v>
      </c>
      <c r="N185" s="73">
        <f>SUM(J$6:J185)</f>
        <v>534182.48041780293</v>
      </c>
      <c r="P185" s="73">
        <f t="shared" si="30"/>
        <v>-0.16413892223015444</v>
      </c>
      <c r="Q185" s="73">
        <f t="shared" si="31"/>
        <v>0.3997653838485119</v>
      </c>
      <c r="R185" s="73">
        <f t="shared" si="32"/>
        <v>0</v>
      </c>
      <c r="S185" s="71">
        <f t="shared" si="33"/>
        <v>0.96899999999999997</v>
      </c>
      <c r="T185" s="71">
        <f t="shared" si="34"/>
        <v>0</v>
      </c>
      <c r="U185" s="71">
        <f t="shared" si="35"/>
        <v>69.739999999999995</v>
      </c>
      <c r="V185" s="71">
        <f t="shared" si="36"/>
        <v>50.458094999999972</v>
      </c>
      <c r="W185" s="71">
        <f t="shared" si="37"/>
        <v>534.18248041780294</v>
      </c>
    </row>
    <row r="186" spans="1:23">
      <c r="A186" s="63">
        <f t="shared" si="38"/>
        <v>37072</v>
      </c>
      <c r="B186" s="65" t="str">
        <f>INDEX('Master Data'!$A$2:$B$8,MATCH(WEEKDAY('EZE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69740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50458.094999999972</v>
      </c>
      <c r="N186" s="73">
        <f>SUM(J$6:J186)</f>
        <v>534182.48041780293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69.739999999999995</v>
      </c>
      <c r="V186" s="71">
        <f t="shared" si="36"/>
        <v>50.458094999999972</v>
      </c>
      <c r="W186" s="71">
        <f t="shared" si="37"/>
        <v>534.18248041780294</v>
      </c>
    </row>
    <row r="187" spans="1:23" hidden="1">
      <c r="A187" s="63">
        <f t="shared" si="38"/>
        <v>37073</v>
      </c>
      <c r="B187" s="65" t="str">
        <f>INDEX('Master Data'!$A$2:$B$8,MATCH(WEEKDAY('EZE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50458.094999999972</v>
      </c>
      <c r="N187" s="73">
        <f>SUM(J$6:J187)</f>
        <v>534182.48041780293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50.458094999999972</v>
      </c>
      <c r="W187" s="71">
        <f t="shared" si="37"/>
        <v>534.18248041780294</v>
      </c>
    </row>
    <row r="188" spans="1:23" hidden="1">
      <c r="A188" s="63">
        <f t="shared" si="38"/>
        <v>37074</v>
      </c>
      <c r="B188" s="65" t="str">
        <f>INDEX('Master Data'!$A$2:$B$8,MATCH(WEEKDAY('EZE Power Trading'!A188,3),'Master Data'!$A$2:$A$8,0),2)</f>
        <v>M</v>
      </c>
      <c r="D188" s="73">
        <v>-163705.0650390815</v>
      </c>
      <c r="E188" s="73">
        <v>399421.72543521918</v>
      </c>
      <c r="F188" s="73">
        <v>0</v>
      </c>
      <c r="G188" s="73">
        <f>7853-143</f>
        <v>7710</v>
      </c>
      <c r="I188" s="73">
        <f t="shared" si="40"/>
        <v>7710</v>
      </c>
      <c r="J188" s="73">
        <f t="shared" si="39"/>
        <v>7710</v>
      </c>
      <c r="K188" s="73">
        <f t="shared" si="28"/>
        <v>0</v>
      </c>
      <c r="L188" s="73">
        <f t="shared" si="29"/>
        <v>0</v>
      </c>
      <c r="M188" s="73">
        <f>SUM(J$188:J188)</f>
        <v>7710</v>
      </c>
      <c r="N188" s="73">
        <f>SUM(J$6:J188)</f>
        <v>541892.48041780293</v>
      </c>
      <c r="P188" s="73">
        <f t="shared" si="30"/>
        <v>-0.1637050650390815</v>
      </c>
      <c r="Q188" s="73">
        <f t="shared" si="31"/>
        <v>0.3994217254352192</v>
      </c>
      <c r="R188" s="73">
        <f t="shared" si="32"/>
        <v>0</v>
      </c>
      <c r="S188" s="71">
        <f t="shared" si="33"/>
        <v>7.71</v>
      </c>
      <c r="T188" s="71">
        <f t="shared" si="34"/>
        <v>0</v>
      </c>
      <c r="U188" s="71">
        <f t="shared" si="35"/>
        <v>7.71</v>
      </c>
      <c r="V188" s="71">
        <f t="shared" si="36"/>
        <v>7.71</v>
      </c>
      <c r="W188" s="71">
        <f t="shared" si="37"/>
        <v>541.89248041780297</v>
      </c>
    </row>
    <row r="189" spans="1:23" hidden="1">
      <c r="A189" s="63">
        <f t="shared" si="38"/>
        <v>37075</v>
      </c>
      <c r="B189" s="65" t="str">
        <f>INDEX('Master Data'!$A$2:$B$8,MATCH(WEEKDAY('EZE Power Trading'!A189,3),'Master Data'!$A$2:$A$8,0),2)</f>
        <v>T</v>
      </c>
      <c r="D189" s="73">
        <v>-163619.8073175147</v>
      </c>
      <c r="E189" s="73">
        <v>400261.38073115569</v>
      </c>
      <c r="F189" s="73">
        <v>0</v>
      </c>
      <c r="G189" s="73">
        <f>32574-22009</f>
        <v>10565</v>
      </c>
      <c r="I189" s="73">
        <f t="shared" si="40"/>
        <v>10565</v>
      </c>
      <c r="J189" s="73">
        <f t="shared" si="39"/>
        <v>2855</v>
      </c>
      <c r="K189" s="73">
        <f t="shared" si="28"/>
        <v>0</v>
      </c>
      <c r="L189" s="73">
        <f t="shared" si="29"/>
        <v>0</v>
      </c>
      <c r="M189" s="73">
        <f>SUM(J$188:J189)</f>
        <v>10565</v>
      </c>
      <c r="N189" s="73">
        <f>SUM(J$6:J189)</f>
        <v>544747.48041780293</v>
      </c>
      <c r="P189" s="73">
        <f t="shared" si="30"/>
        <v>-0.16361980731751469</v>
      </c>
      <c r="Q189" s="73">
        <f t="shared" si="31"/>
        <v>0.40026138073115569</v>
      </c>
      <c r="R189" s="73">
        <f t="shared" si="32"/>
        <v>0</v>
      </c>
      <c r="S189" s="71">
        <f t="shared" si="33"/>
        <v>2.855</v>
      </c>
      <c r="T189" s="71">
        <f t="shared" si="34"/>
        <v>0</v>
      </c>
      <c r="U189" s="71">
        <f t="shared" si="35"/>
        <v>10.565</v>
      </c>
      <c r="V189" s="71">
        <f t="shared" si="36"/>
        <v>10.565</v>
      </c>
      <c r="W189" s="71">
        <f t="shared" si="37"/>
        <v>544.74748041780288</v>
      </c>
    </row>
    <row r="190" spans="1:23" hidden="1">
      <c r="A190" s="63">
        <f t="shared" si="38"/>
        <v>37076</v>
      </c>
      <c r="B190" s="65" t="str">
        <f>INDEX('Master Data'!$A$2:$B$8,MATCH(WEEKDAY('EZE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10565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10565</v>
      </c>
      <c r="N190" s="73">
        <f>SUM(J$6:J190)</f>
        <v>544747.48041780293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10.565</v>
      </c>
      <c r="V190" s="71">
        <f t="shared" si="36"/>
        <v>10.565</v>
      </c>
      <c r="W190" s="71">
        <f t="shared" si="37"/>
        <v>544.74748041780288</v>
      </c>
    </row>
    <row r="191" spans="1:23" hidden="1">
      <c r="A191" s="63">
        <f t="shared" si="38"/>
        <v>37077</v>
      </c>
      <c r="B191" s="65" t="str">
        <f>INDEX('Master Data'!$A$2:$B$8,MATCH(WEEKDAY('EZE Power Trading'!A191,3),'Master Data'!$A$2:$A$8,0),2)</f>
        <v>Th</v>
      </c>
      <c r="D191" s="73">
        <v>-163175.24625433967</v>
      </c>
      <c r="E191" s="73">
        <v>400007.3762823646</v>
      </c>
      <c r="F191" s="73">
        <v>0</v>
      </c>
      <c r="G191" s="73">
        <f>66444-46445</f>
        <v>19999</v>
      </c>
      <c r="I191" s="73">
        <f t="shared" si="40"/>
        <v>19999</v>
      </c>
      <c r="J191" s="73">
        <f t="shared" si="39"/>
        <v>9434</v>
      </c>
      <c r="K191" s="73">
        <f t="shared" si="28"/>
        <v>0</v>
      </c>
      <c r="L191" s="73">
        <f t="shared" si="29"/>
        <v>0</v>
      </c>
      <c r="M191" s="73">
        <f>SUM(J$188:J191)</f>
        <v>19999</v>
      </c>
      <c r="N191" s="73">
        <f>SUM(J$6:J191)</f>
        <v>554181.48041780293</v>
      </c>
      <c r="P191" s="73">
        <f t="shared" si="30"/>
        <v>-0.16317524625433966</v>
      </c>
      <c r="Q191" s="73">
        <f t="shared" si="31"/>
        <v>0.4000073762823646</v>
      </c>
      <c r="R191" s="73">
        <f t="shared" si="32"/>
        <v>0</v>
      </c>
      <c r="S191" s="71">
        <f t="shared" si="33"/>
        <v>9.4339999999999993</v>
      </c>
      <c r="T191" s="71">
        <f t="shared" si="34"/>
        <v>0</v>
      </c>
      <c r="U191" s="71">
        <f t="shared" si="35"/>
        <v>19.998999999999999</v>
      </c>
      <c r="V191" s="71">
        <f t="shared" si="36"/>
        <v>19.998999999999999</v>
      </c>
      <c r="W191" s="71">
        <f t="shared" si="37"/>
        <v>554.18148041780296</v>
      </c>
    </row>
    <row r="192" spans="1:23" hidden="1">
      <c r="A192" s="63">
        <f t="shared" si="38"/>
        <v>37078</v>
      </c>
      <c r="B192" s="65" t="str">
        <f>INDEX('Master Data'!$A$2:$B$8,MATCH(WEEKDAY('EZE Power Trading'!A192,3),'Master Data'!$A$2:$A$8,0),2)</f>
        <v>F</v>
      </c>
      <c r="D192" s="73">
        <v>-162948.34716018269</v>
      </c>
      <c r="E192" s="102"/>
      <c r="F192" s="73">
        <v>0</v>
      </c>
      <c r="G192" s="73">
        <f>84690-60107</f>
        <v>24583</v>
      </c>
      <c r="I192" s="73">
        <f t="shared" si="40"/>
        <v>24583</v>
      </c>
      <c r="J192" s="73">
        <f t="shared" si="39"/>
        <v>4584</v>
      </c>
      <c r="K192" s="73">
        <f t="shared" si="28"/>
        <v>0</v>
      </c>
      <c r="L192" s="73">
        <f t="shared" si="29"/>
        <v>0</v>
      </c>
      <c r="M192" s="73">
        <f>SUM(J$188:J192)</f>
        <v>24583</v>
      </c>
      <c r="N192" s="73">
        <f>SUM(J$6:J192)</f>
        <v>558765.48041780293</v>
      </c>
      <c r="P192" s="73">
        <f t="shared" si="30"/>
        <v>-0.16294834716018269</v>
      </c>
      <c r="Q192" s="73">
        <f t="shared" si="31"/>
        <v>0</v>
      </c>
      <c r="R192" s="73">
        <f t="shared" si="32"/>
        <v>0</v>
      </c>
      <c r="S192" s="71">
        <f t="shared" si="33"/>
        <v>4.5839999999999996</v>
      </c>
      <c r="T192" s="71">
        <f t="shared" si="34"/>
        <v>0</v>
      </c>
      <c r="U192" s="71">
        <f t="shared" si="35"/>
        <v>24.582999999999998</v>
      </c>
      <c r="V192" s="71">
        <f t="shared" si="36"/>
        <v>24.582999999999998</v>
      </c>
      <c r="W192" s="71">
        <f t="shared" si="37"/>
        <v>558.76548041780291</v>
      </c>
    </row>
    <row r="193" spans="1:23" hidden="1">
      <c r="A193" s="63">
        <f t="shared" si="38"/>
        <v>37079</v>
      </c>
      <c r="B193" s="65" t="str">
        <f>INDEX('Master Data'!$A$2:$B$8,MATCH(WEEKDAY('EZE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24583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24583</v>
      </c>
      <c r="N193" s="73">
        <f>SUM(J$6:J193)</f>
        <v>558765.48041780293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24.582999999999998</v>
      </c>
      <c r="V193" s="71">
        <f t="shared" si="36"/>
        <v>24.582999999999998</v>
      </c>
      <c r="W193" s="71">
        <f t="shared" si="37"/>
        <v>558.76548041780291</v>
      </c>
    </row>
    <row r="194" spans="1:23" hidden="1">
      <c r="A194" s="63">
        <f t="shared" si="38"/>
        <v>37080</v>
      </c>
      <c r="B194" s="65" t="str">
        <f>INDEX('Master Data'!$A$2:$B$8,MATCH(WEEKDAY('EZE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24583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24583</v>
      </c>
      <c r="N194" s="73">
        <f>SUM(J$6:J194)</f>
        <v>558765.48041780293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24.582999999999998</v>
      </c>
      <c r="V194" s="71">
        <f t="shared" si="36"/>
        <v>24.582999999999998</v>
      </c>
      <c r="W194" s="71">
        <f t="shared" si="37"/>
        <v>558.76548041780291</v>
      </c>
    </row>
    <row r="195" spans="1:23" hidden="1">
      <c r="A195" s="63">
        <f t="shared" si="38"/>
        <v>37081</v>
      </c>
      <c r="B195" s="65" t="str">
        <f>INDEX('Master Data'!$A$2:$B$8,MATCH(WEEKDAY('EZE Power Trading'!A195,3),'Master Data'!$A$2:$A$8,0),2)</f>
        <v>M</v>
      </c>
      <c r="D195" s="73">
        <v>-162626.46663406192</v>
      </c>
      <c r="E195" s="73">
        <v>0</v>
      </c>
      <c r="F195" s="73">
        <v>0</v>
      </c>
      <c r="G195" s="73">
        <f>84982-60691</f>
        <v>24291</v>
      </c>
      <c r="I195" s="73">
        <f t="shared" si="40"/>
        <v>24291</v>
      </c>
      <c r="J195" s="73">
        <f t="shared" si="39"/>
        <v>-292</v>
      </c>
      <c r="K195" s="73">
        <f t="shared" si="28"/>
        <v>0</v>
      </c>
      <c r="L195" s="73">
        <f t="shared" si="29"/>
        <v>0</v>
      </c>
      <c r="M195" s="73">
        <f>SUM(J$188:J195)</f>
        <v>24291</v>
      </c>
      <c r="N195" s="73">
        <f>SUM(J$6:J195)</f>
        <v>558473.48041780293</v>
      </c>
      <c r="P195" s="73">
        <f t="shared" si="30"/>
        <v>-0.16262646663406191</v>
      </c>
      <c r="Q195" s="73">
        <f t="shared" si="31"/>
        <v>0</v>
      </c>
      <c r="R195" s="73">
        <f t="shared" si="32"/>
        <v>0</v>
      </c>
      <c r="S195" s="71">
        <f t="shared" si="33"/>
        <v>-0.29199999999999998</v>
      </c>
      <c r="T195" s="71">
        <f t="shared" si="34"/>
        <v>0</v>
      </c>
      <c r="U195" s="71">
        <f t="shared" si="35"/>
        <v>24.291</v>
      </c>
      <c r="V195" s="71">
        <f t="shared" si="36"/>
        <v>24.291</v>
      </c>
      <c r="W195" s="71">
        <f t="shared" si="37"/>
        <v>558.47348041780288</v>
      </c>
    </row>
    <row r="196" spans="1:23" hidden="1">
      <c r="A196" s="63">
        <f t="shared" si="38"/>
        <v>37082</v>
      </c>
      <c r="B196" s="65" t="str">
        <f>INDEX('Master Data'!$A$2:$B$8,MATCH(WEEKDAY('EZE Power Trading'!A196,3),'Master Data'!$A$2:$A$8,0),2)</f>
        <v>T</v>
      </c>
      <c r="D196" s="73">
        <v>-162450.08749505351</v>
      </c>
      <c r="E196" s="73">
        <v>0</v>
      </c>
      <c r="F196" s="73">
        <v>0</v>
      </c>
      <c r="G196" s="73">
        <v>41016</v>
      </c>
      <c r="I196" s="73">
        <f t="shared" si="40"/>
        <v>41016</v>
      </c>
      <c r="J196" s="73">
        <f t="shared" si="39"/>
        <v>16725</v>
      </c>
      <c r="K196" s="73">
        <f t="shared" si="28"/>
        <v>0</v>
      </c>
      <c r="L196" s="73">
        <f t="shared" si="29"/>
        <v>0</v>
      </c>
      <c r="M196" s="73">
        <f>SUM(J$188:J196)</f>
        <v>41016</v>
      </c>
      <c r="N196" s="73">
        <f>SUM(J$6:J196)</f>
        <v>575198.48041780293</v>
      </c>
      <c r="P196" s="73">
        <f t="shared" si="30"/>
        <v>-0.16245008749505352</v>
      </c>
      <c r="Q196" s="73">
        <f t="shared" si="31"/>
        <v>0</v>
      </c>
      <c r="R196" s="73">
        <f t="shared" si="32"/>
        <v>0</v>
      </c>
      <c r="S196" s="71">
        <f t="shared" si="33"/>
        <v>16.725000000000001</v>
      </c>
      <c r="T196" s="71">
        <f t="shared" si="34"/>
        <v>0</v>
      </c>
      <c r="U196" s="71">
        <f t="shared" si="35"/>
        <v>41.015999999999998</v>
      </c>
      <c r="V196" s="71">
        <f t="shared" si="36"/>
        <v>41.015999999999998</v>
      </c>
      <c r="W196" s="71">
        <f t="shared" si="37"/>
        <v>575.1984804178029</v>
      </c>
    </row>
    <row r="197" spans="1:23" hidden="1">
      <c r="A197" s="63">
        <f t="shared" si="38"/>
        <v>37083</v>
      </c>
      <c r="B197" s="65" t="str">
        <f>INDEX('Master Data'!$A$2:$B$8,MATCH(WEEKDAY('EZE Power Trading'!A197,3),'Master Data'!$A$2:$A$8,0),2)</f>
        <v>W</v>
      </c>
      <c r="D197" s="73">
        <v>-162355.79674999102</v>
      </c>
      <c r="E197" s="73">
        <v>0</v>
      </c>
      <c r="F197" s="73">
        <v>0</v>
      </c>
      <c r="G197" s="73">
        <v>45791</v>
      </c>
      <c r="I197" s="73">
        <f t="shared" si="40"/>
        <v>45791</v>
      </c>
      <c r="J197" s="73">
        <f t="shared" si="39"/>
        <v>4775</v>
      </c>
      <c r="K197" s="73">
        <f t="shared" si="28"/>
        <v>0</v>
      </c>
      <c r="L197" s="73">
        <f t="shared" si="29"/>
        <v>0</v>
      </c>
      <c r="M197" s="73">
        <f>SUM(J$188:J197)</f>
        <v>45791</v>
      </c>
      <c r="N197" s="73">
        <f>SUM(J$6:J197)</f>
        <v>579973.48041780293</v>
      </c>
      <c r="P197" s="73">
        <f t="shared" si="30"/>
        <v>-0.16235579674999101</v>
      </c>
      <c r="Q197" s="73">
        <f t="shared" si="31"/>
        <v>0</v>
      </c>
      <c r="R197" s="73">
        <f t="shared" si="32"/>
        <v>0</v>
      </c>
      <c r="S197" s="71">
        <f t="shared" si="33"/>
        <v>4.7750000000000004</v>
      </c>
      <c r="T197" s="71">
        <f t="shared" si="34"/>
        <v>0</v>
      </c>
      <c r="U197" s="71">
        <f t="shared" si="35"/>
        <v>45.790999999999997</v>
      </c>
      <c r="V197" s="71">
        <f t="shared" si="36"/>
        <v>45.790999999999997</v>
      </c>
      <c r="W197" s="71">
        <f t="shared" si="37"/>
        <v>579.97348041780288</v>
      </c>
    </row>
    <row r="198" spans="1:23" hidden="1">
      <c r="A198" s="63">
        <f t="shared" si="38"/>
        <v>37084</v>
      </c>
      <c r="B198" s="65" t="str">
        <f>INDEX('Master Data'!$A$2:$B$8,MATCH(WEEKDAY('EZE Power Trading'!A198,3),'Master Data'!$A$2:$A$8,0),2)</f>
        <v>Th</v>
      </c>
      <c r="D198" s="73">
        <v>-162188.44061874654</v>
      </c>
      <c r="E198" s="73">
        <v>0</v>
      </c>
      <c r="F198" s="73">
        <v>0</v>
      </c>
      <c r="G198" s="73">
        <v>48813</v>
      </c>
      <c r="I198" s="73">
        <f t="shared" si="40"/>
        <v>48813</v>
      </c>
      <c r="J198" s="73">
        <f t="shared" si="39"/>
        <v>3022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48813</v>
      </c>
      <c r="N198" s="73">
        <f>SUM(J$6:J198)</f>
        <v>582995.48041780293</v>
      </c>
      <c r="P198" s="73">
        <f t="shared" ref="P198:P261" si="43">D198/P$3</f>
        <v>-0.16218844061874654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3.0219999999999998</v>
      </c>
      <c r="T198" s="71">
        <f t="shared" ref="T198:T261" si="47">L198/$R$3</f>
        <v>0</v>
      </c>
      <c r="U198" s="71">
        <f t="shared" ref="U198:U261" si="48">I198/$R$3</f>
        <v>48.813000000000002</v>
      </c>
      <c r="V198" s="71">
        <f t="shared" ref="V198:V261" si="49">M198/$R$3</f>
        <v>48.813000000000002</v>
      </c>
      <c r="W198" s="71">
        <f t="shared" ref="W198:W261" si="50">N198/$R$3</f>
        <v>582.99548041780292</v>
      </c>
    </row>
    <row r="199" spans="1:23" hidden="1">
      <c r="A199" s="63">
        <f t="shared" ref="A199:A262" si="51">A198+1</f>
        <v>37085</v>
      </c>
      <c r="B199" s="65" t="str">
        <f>INDEX('Master Data'!$A$2:$B$8,MATCH(WEEKDAY('EZE Power Trading'!A199,3),'Master Data'!$A$2:$A$8,0),2)</f>
        <v>F</v>
      </c>
      <c r="D199" s="73">
        <v>-161922.52009449754</v>
      </c>
      <c r="E199" s="73">
        <v>0</v>
      </c>
      <c r="F199" s="73">
        <v>0</v>
      </c>
      <c r="G199" s="73">
        <v>51470</v>
      </c>
      <c r="I199" s="73">
        <f t="shared" si="40"/>
        <v>51470</v>
      </c>
      <c r="J199" s="73">
        <f t="shared" ref="J199:J262" si="52">IF(MONTH($A199)=MONTH($A198),SUM(I199-I198),I199)</f>
        <v>2657</v>
      </c>
      <c r="K199" s="73">
        <f t="shared" si="41"/>
        <v>0</v>
      </c>
      <c r="L199" s="73">
        <f t="shared" si="42"/>
        <v>0</v>
      </c>
      <c r="M199" s="73">
        <f>SUM(J$188:J199)</f>
        <v>51470</v>
      </c>
      <c r="N199" s="73">
        <f>SUM(J$6:J199)</f>
        <v>585652.48041780293</v>
      </c>
      <c r="P199" s="73">
        <f t="shared" si="43"/>
        <v>-0.16192252009449754</v>
      </c>
      <c r="Q199" s="73">
        <f t="shared" si="44"/>
        <v>0</v>
      </c>
      <c r="R199" s="73">
        <f t="shared" si="45"/>
        <v>0</v>
      </c>
      <c r="S199" s="71">
        <f t="shared" si="46"/>
        <v>2.657</v>
      </c>
      <c r="T199" s="71">
        <f t="shared" si="47"/>
        <v>0</v>
      </c>
      <c r="U199" s="71">
        <f t="shared" si="48"/>
        <v>51.47</v>
      </c>
      <c r="V199" s="71">
        <f t="shared" si="49"/>
        <v>51.47</v>
      </c>
      <c r="W199" s="71">
        <f t="shared" si="50"/>
        <v>585.65248041780296</v>
      </c>
    </row>
    <row r="200" spans="1:23" hidden="1">
      <c r="A200" s="63">
        <f t="shared" si="51"/>
        <v>37086</v>
      </c>
      <c r="B200" s="65" t="str">
        <f>INDEX('Master Data'!$A$2:$B$8,MATCH(WEEKDAY('EZE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51470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51470</v>
      </c>
      <c r="N200" s="73">
        <f>SUM(J$6:J200)</f>
        <v>585652.48041780293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51.47</v>
      </c>
      <c r="V200" s="71">
        <f t="shared" si="49"/>
        <v>51.47</v>
      </c>
      <c r="W200" s="71">
        <f t="shared" si="50"/>
        <v>585.65248041780296</v>
      </c>
    </row>
    <row r="201" spans="1:23" hidden="1">
      <c r="A201" s="63">
        <f t="shared" si="51"/>
        <v>37087</v>
      </c>
      <c r="B201" s="65" t="str">
        <f>INDEX('Master Data'!$A$2:$B$8,MATCH(WEEKDAY('EZE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51470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51470</v>
      </c>
      <c r="N201" s="73">
        <f>SUM(J$6:J201)</f>
        <v>585652.48041780293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51.47</v>
      </c>
      <c r="V201" s="71">
        <f t="shared" si="49"/>
        <v>51.47</v>
      </c>
      <c r="W201" s="71">
        <f t="shared" si="50"/>
        <v>585.65248041780296</v>
      </c>
    </row>
    <row r="202" spans="1:23" hidden="1">
      <c r="A202" s="63">
        <f t="shared" si="51"/>
        <v>37088</v>
      </c>
      <c r="B202" s="65" t="str">
        <f>INDEX('Master Data'!$A$2:$B$8,MATCH(WEEKDAY('EZE Power Trading'!A202,3),'Master Data'!$A$2:$A$8,0),2)</f>
        <v>M</v>
      </c>
      <c r="D202" s="73">
        <v>-171601.62159868702</v>
      </c>
      <c r="E202" s="73">
        <v>0</v>
      </c>
      <c r="F202" s="73">
        <v>0</v>
      </c>
      <c r="G202" s="102">
        <v>166233</v>
      </c>
      <c r="I202" s="73">
        <f t="shared" si="40"/>
        <v>166233</v>
      </c>
      <c r="J202" s="73">
        <f t="shared" si="52"/>
        <v>114763</v>
      </c>
      <c r="K202" s="73">
        <f t="shared" si="41"/>
        <v>0</v>
      </c>
      <c r="L202" s="73">
        <f t="shared" si="42"/>
        <v>0</v>
      </c>
      <c r="M202" s="73">
        <f>SUM(J$188:J202)</f>
        <v>166233</v>
      </c>
      <c r="N202" s="73">
        <f>SUM(J$6:J202)</f>
        <v>700415.48041780293</v>
      </c>
      <c r="P202" s="73">
        <f t="shared" si="43"/>
        <v>-0.17160162159868703</v>
      </c>
      <c r="Q202" s="73">
        <f t="shared" si="44"/>
        <v>0</v>
      </c>
      <c r="R202" s="73">
        <f t="shared" si="45"/>
        <v>0</v>
      </c>
      <c r="S202" s="71">
        <f t="shared" si="46"/>
        <v>114.76300000000001</v>
      </c>
      <c r="T202" s="71">
        <f t="shared" si="47"/>
        <v>0</v>
      </c>
      <c r="U202" s="71">
        <f t="shared" si="48"/>
        <v>166.233</v>
      </c>
      <c r="V202" s="71">
        <f t="shared" si="49"/>
        <v>166.233</v>
      </c>
      <c r="W202" s="71">
        <f t="shared" si="50"/>
        <v>700.41548041780288</v>
      </c>
    </row>
    <row r="203" spans="1:23" hidden="1">
      <c r="A203" s="63">
        <f t="shared" si="51"/>
        <v>37089</v>
      </c>
      <c r="B203" s="65" t="str">
        <f>INDEX('Master Data'!$A$2:$B$8,MATCH(WEEKDAY('EZE Power Trading'!A203,3),'Master Data'!$A$2:$A$8,0),2)</f>
        <v>T</v>
      </c>
      <c r="D203" s="73">
        <v>-171477.72263669732</v>
      </c>
      <c r="E203" s="73">
        <v>0</v>
      </c>
      <c r="F203" s="73">
        <v>0</v>
      </c>
      <c r="G203" s="73">
        <v>167915</v>
      </c>
      <c r="I203" s="73">
        <f t="shared" si="40"/>
        <v>167915</v>
      </c>
      <c r="J203" s="73">
        <f t="shared" si="52"/>
        <v>1682</v>
      </c>
      <c r="K203" s="73">
        <f t="shared" si="41"/>
        <v>0</v>
      </c>
      <c r="L203" s="73">
        <f t="shared" si="42"/>
        <v>0</v>
      </c>
      <c r="M203" s="73">
        <f>SUM(J$188:J203)</f>
        <v>167915</v>
      </c>
      <c r="N203" s="73">
        <f>SUM(J$6:J203)</f>
        <v>702097.48041780293</v>
      </c>
      <c r="P203" s="73">
        <f t="shared" si="43"/>
        <v>-0.17147772263669733</v>
      </c>
      <c r="Q203" s="73">
        <f t="shared" si="44"/>
        <v>0</v>
      </c>
      <c r="R203" s="73">
        <f t="shared" si="45"/>
        <v>0</v>
      </c>
      <c r="S203" s="71">
        <f t="shared" si="46"/>
        <v>1.6819999999999999</v>
      </c>
      <c r="T203" s="71">
        <f t="shared" si="47"/>
        <v>0</v>
      </c>
      <c r="U203" s="71">
        <f t="shared" si="48"/>
        <v>167.91499999999999</v>
      </c>
      <c r="V203" s="71">
        <f t="shared" si="49"/>
        <v>167.91499999999999</v>
      </c>
      <c r="W203" s="71">
        <f t="shared" si="50"/>
        <v>702.0974804178029</v>
      </c>
    </row>
    <row r="204" spans="1:23" hidden="1">
      <c r="A204" s="63">
        <f t="shared" si="51"/>
        <v>37090</v>
      </c>
      <c r="B204" s="65" t="str">
        <f>INDEX('Master Data'!$A$2:$B$8,MATCH(WEEKDAY('EZE Power Trading'!A204,3),'Master Data'!$A$2:$A$8,0),2)</f>
        <v>W</v>
      </c>
      <c r="D204" s="73">
        <v>-171277.05579339518</v>
      </c>
      <c r="E204" s="73">
        <v>0</v>
      </c>
      <c r="F204" s="73">
        <v>0</v>
      </c>
      <c r="G204" s="73">
        <v>165792</v>
      </c>
      <c r="I204" s="73">
        <f t="shared" si="40"/>
        <v>165792</v>
      </c>
      <c r="J204" s="73">
        <f t="shared" si="52"/>
        <v>-2123</v>
      </c>
      <c r="K204" s="73">
        <f t="shared" si="41"/>
        <v>0</v>
      </c>
      <c r="L204" s="73">
        <f t="shared" si="42"/>
        <v>0</v>
      </c>
      <c r="M204" s="73">
        <f>SUM(J$188:J204)</f>
        <v>165792</v>
      </c>
      <c r="N204" s="73">
        <f>SUM(J$6:J204)</f>
        <v>699974.48041780293</v>
      </c>
      <c r="P204" s="73">
        <f t="shared" si="43"/>
        <v>-0.17127705579339517</v>
      </c>
      <c r="Q204" s="73">
        <f t="shared" si="44"/>
        <v>0</v>
      </c>
      <c r="R204" s="73">
        <f t="shared" si="45"/>
        <v>0</v>
      </c>
      <c r="S204" s="71">
        <f t="shared" si="46"/>
        <v>-2.1230000000000002</v>
      </c>
      <c r="T204" s="71">
        <f t="shared" si="47"/>
        <v>0</v>
      </c>
      <c r="U204" s="71">
        <f t="shared" si="48"/>
        <v>165.792</v>
      </c>
      <c r="V204" s="71">
        <f t="shared" si="49"/>
        <v>165.792</v>
      </c>
      <c r="W204" s="71">
        <f t="shared" si="50"/>
        <v>699.97448041780297</v>
      </c>
    </row>
    <row r="205" spans="1:23" hidden="1">
      <c r="A205" s="63">
        <f t="shared" si="51"/>
        <v>37091</v>
      </c>
      <c r="B205" s="65" t="str">
        <f>INDEX('Master Data'!$A$2:$B$8,MATCH(WEEKDAY('EZE Power Trading'!A205,3),'Master Data'!$A$2:$A$8,0),2)</f>
        <v>Th</v>
      </c>
      <c r="D205" s="73">
        <v>-171386.29156519964</v>
      </c>
      <c r="E205" s="73">
        <v>0</v>
      </c>
      <c r="F205" s="73">
        <v>0</v>
      </c>
      <c r="G205" s="73">
        <v>168579</v>
      </c>
      <c r="I205" s="73">
        <f t="shared" si="40"/>
        <v>168579</v>
      </c>
      <c r="J205" s="73">
        <f t="shared" si="52"/>
        <v>2787</v>
      </c>
      <c r="K205" s="73">
        <f t="shared" si="41"/>
        <v>0</v>
      </c>
      <c r="L205" s="73">
        <f t="shared" si="42"/>
        <v>0</v>
      </c>
      <c r="M205" s="73">
        <f>SUM(J$188:J205)</f>
        <v>168579</v>
      </c>
      <c r="N205" s="73">
        <f>SUM(J$6:J205)</f>
        <v>702761.48041780293</v>
      </c>
      <c r="P205" s="73">
        <f t="shared" si="43"/>
        <v>-0.17138629156519963</v>
      </c>
      <c r="Q205" s="73">
        <f t="shared" si="44"/>
        <v>0</v>
      </c>
      <c r="R205" s="73">
        <f t="shared" si="45"/>
        <v>0</v>
      </c>
      <c r="S205" s="71">
        <f t="shared" si="46"/>
        <v>2.7869999999999999</v>
      </c>
      <c r="T205" s="71">
        <f t="shared" si="47"/>
        <v>0</v>
      </c>
      <c r="U205" s="71">
        <f t="shared" si="48"/>
        <v>168.57900000000001</v>
      </c>
      <c r="V205" s="71">
        <f t="shared" si="49"/>
        <v>168.57900000000001</v>
      </c>
      <c r="W205" s="71">
        <f t="shared" si="50"/>
        <v>702.76148041780289</v>
      </c>
    </row>
    <row r="206" spans="1:23" hidden="1">
      <c r="A206" s="63">
        <f t="shared" si="51"/>
        <v>37092</v>
      </c>
      <c r="B206" s="65" t="str">
        <f>INDEX('Master Data'!$A$2:$B$8,MATCH(WEEKDAY('EZE Power Trading'!A206,3),'Master Data'!$A$2:$A$8,0),2)</f>
        <v>F</v>
      </c>
      <c r="D206" s="73">
        <v>-171160.23270863882</v>
      </c>
      <c r="E206" s="73">
        <v>0</v>
      </c>
      <c r="F206" s="73">
        <v>0</v>
      </c>
      <c r="G206" s="73">
        <v>169565</v>
      </c>
      <c r="I206" s="73">
        <f t="shared" si="40"/>
        <v>169565</v>
      </c>
      <c r="J206" s="73">
        <f t="shared" si="52"/>
        <v>986</v>
      </c>
      <c r="K206" s="73">
        <f t="shared" si="41"/>
        <v>0</v>
      </c>
      <c r="L206" s="73">
        <f t="shared" si="42"/>
        <v>0</v>
      </c>
      <c r="M206" s="73">
        <f>SUM(J$188:J206)</f>
        <v>169565</v>
      </c>
      <c r="N206" s="73">
        <f>SUM(J$6:J206)</f>
        <v>703747.48041780293</v>
      </c>
      <c r="P206" s="73">
        <f t="shared" si="43"/>
        <v>-0.17116023270863884</v>
      </c>
      <c r="Q206" s="73">
        <f t="shared" si="44"/>
        <v>0</v>
      </c>
      <c r="R206" s="73">
        <f t="shared" si="45"/>
        <v>0</v>
      </c>
      <c r="S206" s="71">
        <f t="shared" si="46"/>
        <v>0.98599999999999999</v>
      </c>
      <c r="T206" s="71">
        <f t="shared" si="47"/>
        <v>0</v>
      </c>
      <c r="U206" s="71">
        <f t="shared" si="48"/>
        <v>169.565</v>
      </c>
      <c r="V206" s="71">
        <f t="shared" si="49"/>
        <v>169.565</v>
      </c>
      <c r="W206" s="71">
        <f t="shared" si="50"/>
        <v>703.74748041780288</v>
      </c>
    </row>
    <row r="207" spans="1:23" hidden="1">
      <c r="A207" s="63">
        <f t="shared" si="51"/>
        <v>37093</v>
      </c>
      <c r="B207" s="65" t="str">
        <f>INDEX('Master Data'!$A$2:$B$8,MATCH(WEEKDAY('EZE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169565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169565</v>
      </c>
      <c r="N207" s="73">
        <f>SUM(J$6:J207)</f>
        <v>703747.48041780293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169.565</v>
      </c>
      <c r="V207" s="71">
        <f t="shared" si="49"/>
        <v>169.565</v>
      </c>
      <c r="W207" s="71">
        <f t="shared" si="50"/>
        <v>703.74748041780288</v>
      </c>
    </row>
    <row r="208" spans="1:23" hidden="1">
      <c r="A208" s="63">
        <f t="shared" si="51"/>
        <v>37094</v>
      </c>
      <c r="B208" s="65" t="str">
        <f>INDEX('Master Data'!$A$2:$B$8,MATCH(WEEKDAY('EZE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169565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169565</v>
      </c>
      <c r="N208" s="73">
        <f>SUM(J$6:J208)</f>
        <v>703747.48041780293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169.565</v>
      </c>
      <c r="V208" s="71">
        <f t="shared" si="49"/>
        <v>169.565</v>
      </c>
      <c r="W208" s="71">
        <f t="shared" si="50"/>
        <v>703.74748041780288</v>
      </c>
    </row>
    <row r="209" spans="1:23" hidden="1">
      <c r="A209" s="63">
        <f t="shared" si="51"/>
        <v>37095</v>
      </c>
      <c r="B209" s="65" t="str">
        <f>INDEX('Master Data'!$A$2:$B$8,MATCH(WEEKDAY('EZE Power Trading'!A209,3),'Master Data'!$A$2:$A$8,0),2)</f>
        <v>M</v>
      </c>
      <c r="D209" s="73">
        <v>-170601.08446095139</v>
      </c>
      <c r="E209" s="73">
        <v>0</v>
      </c>
      <c r="F209" s="73">
        <v>0</v>
      </c>
      <c r="G209" s="73">
        <v>170741</v>
      </c>
      <c r="I209" s="73">
        <f t="shared" si="40"/>
        <v>170741</v>
      </c>
      <c r="J209" s="73">
        <f t="shared" si="52"/>
        <v>1176</v>
      </c>
      <c r="K209" s="73">
        <f t="shared" si="41"/>
        <v>0</v>
      </c>
      <c r="L209" s="73">
        <f t="shared" si="42"/>
        <v>0</v>
      </c>
      <c r="M209" s="73">
        <f>SUM(J$188:J209)</f>
        <v>170741</v>
      </c>
      <c r="N209" s="73">
        <f>SUM(J$6:J209)</f>
        <v>704923.48041780293</v>
      </c>
      <c r="P209" s="73">
        <f t="shared" si="43"/>
        <v>-0.17060108446095137</v>
      </c>
      <c r="Q209" s="73">
        <f t="shared" si="44"/>
        <v>0</v>
      </c>
      <c r="R209" s="73">
        <f t="shared" si="45"/>
        <v>0</v>
      </c>
      <c r="S209" s="71">
        <f t="shared" si="46"/>
        <v>1.1759999999999999</v>
      </c>
      <c r="T209" s="71">
        <f t="shared" si="47"/>
        <v>0</v>
      </c>
      <c r="U209" s="71">
        <f t="shared" si="48"/>
        <v>170.74100000000001</v>
      </c>
      <c r="V209" s="71">
        <f t="shared" si="49"/>
        <v>170.74100000000001</v>
      </c>
      <c r="W209" s="71">
        <f t="shared" si="50"/>
        <v>704.92348041780292</v>
      </c>
    </row>
    <row r="210" spans="1:23" hidden="1">
      <c r="A210" s="63">
        <f t="shared" si="51"/>
        <v>37096</v>
      </c>
      <c r="B210" s="65" t="str">
        <f>INDEX('Master Data'!$A$2:$B$8,MATCH(WEEKDAY('EZE Power Trading'!A210,3),'Master Data'!$A$2:$A$8,0),2)</f>
        <v>T</v>
      </c>
      <c r="D210" s="73">
        <v>-170410.85878540645</v>
      </c>
      <c r="E210" s="73">
        <v>0</v>
      </c>
      <c r="F210" s="73">
        <v>0</v>
      </c>
      <c r="G210" s="73">
        <v>170234</v>
      </c>
      <c r="I210" s="73">
        <f t="shared" si="40"/>
        <v>170234</v>
      </c>
      <c r="J210" s="73">
        <f t="shared" si="52"/>
        <v>-507</v>
      </c>
      <c r="K210" s="73">
        <f t="shared" si="41"/>
        <v>0</v>
      </c>
      <c r="L210" s="73">
        <f t="shared" si="42"/>
        <v>0</v>
      </c>
      <c r="M210" s="73">
        <f>SUM(J$188:J210)</f>
        <v>170234</v>
      </c>
      <c r="N210" s="73">
        <f>SUM(J$6:J210)</f>
        <v>704416.48041780293</v>
      </c>
      <c r="P210" s="73">
        <f t="shared" si="43"/>
        <v>-0.17041085878540646</v>
      </c>
      <c r="Q210" s="73">
        <f t="shared" si="44"/>
        <v>0</v>
      </c>
      <c r="R210" s="73">
        <f t="shared" si="45"/>
        <v>0</v>
      </c>
      <c r="S210" s="71">
        <f t="shared" si="46"/>
        <v>-0.50700000000000001</v>
      </c>
      <c r="T210" s="71">
        <f t="shared" si="47"/>
        <v>0</v>
      </c>
      <c r="U210" s="71">
        <f t="shared" si="48"/>
        <v>170.23400000000001</v>
      </c>
      <c r="V210" s="71">
        <f t="shared" si="49"/>
        <v>170.23400000000001</v>
      </c>
      <c r="W210" s="71">
        <f t="shared" si="50"/>
        <v>704.41648041780297</v>
      </c>
    </row>
    <row r="211" spans="1:23" hidden="1">
      <c r="A211" s="63">
        <f t="shared" si="51"/>
        <v>37097</v>
      </c>
      <c r="B211" s="65" t="str">
        <f>INDEX('Master Data'!$A$2:$B$8,MATCH(WEEKDAY('EZE Power Trading'!A211,3),'Master Data'!$A$2:$A$8,0),2)</f>
        <v>W</v>
      </c>
      <c r="D211" s="73">
        <v>-170243.88</v>
      </c>
      <c r="E211" s="73">
        <v>0</v>
      </c>
      <c r="F211" s="73">
        <v>0</v>
      </c>
      <c r="G211" s="73">
        <v>169609.64</v>
      </c>
      <c r="I211" s="73">
        <f t="shared" si="40"/>
        <v>169609.64</v>
      </c>
      <c r="J211" s="73">
        <f t="shared" si="52"/>
        <v>-624.35999999998603</v>
      </c>
      <c r="K211" s="73">
        <f t="shared" si="41"/>
        <v>0</v>
      </c>
      <c r="L211" s="73">
        <f t="shared" si="42"/>
        <v>0</v>
      </c>
      <c r="M211" s="73">
        <f>SUM(J$188:J211)</f>
        <v>169609.64</v>
      </c>
      <c r="N211" s="73">
        <f>SUM(J$6:J211)</f>
        <v>703792.12041780294</v>
      </c>
      <c r="P211" s="73">
        <f t="shared" si="43"/>
        <v>-0.17024388000000001</v>
      </c>
      <c r="Q211" s="73">
        <f t="shared" si="44"/>
        <v>0</v>
      </c>
      <c r="R211" s="73">
        <f t="shared" si="45"/>
        <v>0</v>
      </c>
      <c r="S211" s="71">
        <f t="shared" si="46"/>
        <v>-0.62435999999998604</v>
      </c>
      <c r="T211" s="71">
        <f t="shared" si="47"/>
        <v>0</v>
      </c>
      <c r="U211" s="71">
        <f t="shared" si="48"/>
        <v>169.60964000000001</v>
      </c>
      <c r="V211" s="71">
        <f t="shared" si="49"/>
        <v>169.60964000000001</v>
      </c>
      <c r="W211" s="71">
        <f t="shared" si="50"/>
        <v>703.79212041780295</v>
      </c>
    </row>
    <row r="212" spans="1:23" hidden="1">
      <c r="A212" s="63">
        <f t="shared" si="51"/>
        <v>37098</v>
      </c>
      <c r="B212" s="65" t="str">
        <f>INDEX('Master Data'!$A$2:$B$8,MATCH(WEEKDAY('EZE Power Trading'!A212,3),'Master Data'!$A$2:$A$8,0),2)</f>
        <v>Th</v>
      </c>
      <c r="D212" s="73">
        <v>-170014.14364092756</v>
      </c>
      <c r="E212" s="73">
        <v>0</v>
      </c>
      <c r="F212" s="73">
        <v>0</v>
      </c>
      <c r="G212" s="73">
        <v>168984</v>
      </c>
      <c r="I212" s="73">
        <f t="shared" si="40"/>
        <v>168984</v>
      </c>
      <c r="J212" s="73">
        <f t="shared" si="52"/>
        <v>-625.64000000001397</v>
      </c>
      <c r="K212" s="73">
        <f t="shared" si="41"/>
        <v>0</v>
      </c>
      <c r="L212" s="73">
        <f t="shared" si="42"/>
        <v>0</v>
      </c>
      <c r="M212" s="73">
        <f>SUM(J$188:J212)</f>
        <v>168984</v>
      </c>
      <c r="N212" s="73">
        <f>SUM(J$6:J212)</f>
        <v>703166.48041780293</v>
      </c>
      <c r="P212" s="73">
        <f t="shared" si="43"/>
        <v>-0.17001414364092757</v>
      </c>
      <c r="Q212" s="73">
        <f t="shared" si="44"/>
        <v>0</v>
      </c>
      <c r="R212" s="73">
        <f t="shared" si="45"/>
        <v>0</v>
      </c>
      <c r="S212" s="71">
        <f t="shared" si="46"/>
        <v>-0.62564000000001396</v>
      </c>
      <c r="T212" s="71">
        <f t="shared" si="47"/>
        <v>0</v>
      </c>
      <c r="U212" s="71">
        <f t="shared" si="48"/>
        <v>168.98400000000001</v>
      </c>
      <c r="V212" s="71">
        <f t="shared" si="49"/>
        <v>168.98400000000001</v>
      </c>
      <c r="W212" s="71">
        <f t="shared" si="50"/>
        <v>703.16648041780297</v>
      </c>
    </row>
    <row r="213" spans="1:23" hidden="1">
      <c r="A213" s="63">
        <f t="shared" si="51"/>
        <v>37099</v>
      </c>
      <c r="B213" s="65" t="str">
        <f>INDEX('Master Data'!$A$2:$B$8,MATCH(WEEKDAY('EZE Power Trading'!A213,3),'Master Data'!$A$2:$A$8,0),2)</f>
        <v>F</v>
      </c>
      <c r="D213" s="73">
        <v>-169842.65771738286</v>
      </c>
      <c r="E213" s="73">
        <v>0</v>
      </c>
      <c r="F213" s="73">
        <v>0</v>
      </c>
      <c r="G213" s="73">
        <v>169085</v>
      </c>
      <c r="I213" s="73">
        <f t="shared" si="40"/>
        <v>169085</v>
      </c>
      <c r="J213" s="73">
        <f t="shared" si="52"/>
        <v>101</v>
      </c>
      <c r="K213" s="73">
        <f t="shared" si="41"/>
        <v>0</v>
      </c>
      <c r="L213" s="73">
        <f t="shared" si="42"/>
        <v>0</v>
      </c>
      <c r="M213" s="73">
        <f>SUM(J$188:J213)</f>
        <v>169085</v>
      </c>
      <c r="N213" s="73">
        <f>SUM(J$6:J213)</f>
        <v>703267.48041780293</v>
      </c>
      <c r="P213" s="73">
        <f t="shared" si="43"/>
        <v>-0.16984265771738286</v>
      </c>
      <c r="Q213" s="73">
        <f t="shared" si="44"/>
        <v>0</v>
      </c>
      <c r="R213" s="73">
        <f t="shared" si="45"/>
        <v>0</v>
      </c>
      <c r="S213" s="71">
        <f t="shared" si="46"/>
        <v>0.10100000000000001</v>
      </c>
      <c r="T213" s="71">
        <f t="shared" si="47"/>
        <v>0</v>
      </c>
      <c r="U213" s="71">
        <f t="shared" si="48"/>
        <v>169.08500000000001</v>
      </c>
      <c r="V213" s="71">
        <f t="shared" si="49"/>
        <v>169.08500000000001</v>
      </c>
      <c r="W213" s="71">
        <f t="shared" si="50"/>
        <v>703.26748041780297</v>
      </c>
    </row>
    <row r="214" spans="1:23" hidden="1">
      <c r="A214" s="63">
        <f t="shared" si="51"/>
        <v>37100</v>
      </c>
      <c r="B214" s="65" t="str">
        <f>INDEX('Master Data'!$A$2:$B$8,MATCH(WEEKDAY('EZE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169085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169085</v>
      </c>
      <c r="N214" s="73">
        <f>SUM(J$6:J214)</f>
        <v>703267.48041780293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169.08500000000001</v>
      </c>
      <c r="V214" s="71">
        <f t="shared" si="49"/>
        <v>169.08500000000001</v>
      </c>
      <c r="W214" s="71">
        <f t="shared" si="50"/>
        <v>703.26748041780297</v>
      </c>
    </row>
    <row r="215" spans="1:23" hidden="1">
      <c r="A215" s="63">
        <f t="shared" si="51"/>
        <v>37101</v>
      </c>
      <c r="B215" s="65" t="str">
        <f>INDEX('Master Data'!$A$2:$B$8,MATCH(WEEKDAY('EZE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169085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169085</v>
      </c>
      <c r="N215" s="73">
        <f>SUM(J$6:J215)</f>
        <v>703267.48041780293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169.08500000000001</v>
      </c>
      <c r="V215" s="71">
        <f t="shared" si="49"/>
        <v>169.08500000000001</v>
      </c>
      <c r="W215" s="71">
        <f t="shared" si="50"/>
        <v>703.26748041780297</v>
      </c>
    </row>
    <row r="216" spans="1:23" hidden="1">
      <c r="A216" s="63">
        <f t="shared" si="51"/>
        <v>37102</v>
      </c>
      <c r="B216" s="65" t="str">
        <f>INDEX('Master Data'!$A$2:$B$8,MATCH(WEEKDAY('EZE Power Trading'!A216,3),'Master Data'!$A$2:$A$8,0),2)</f>
        <v>M</v>
      </c>
      <c r="D216" s="73">
        <v>-169447.19098361119</v>
      </c>
      <c r="E216" s="73">
        <v>0</v>
      </c>
      <c r="F216" s="73">
        <v>0</v>
      </c>
      <c r="G216" s="73">
        <v>170303</v>
      </c>
      <c r="I216" s="73">
        <f t="shared" si="40"/>
        <v>170303</v>
      </c>
      <c r="J216" s="73">
        <f t="shared" si="52"/>
        <v>1218</v>
      </c>
      <c r="K216" s="73">
        <f t="shared" si="41"/>
        <v>0</v>
      </c>
      <c r="L216" s="73">
        <f t="shared" si="42"/>
        <v>0</v>
      </c>
      <c r="M216" s="73">
        <f>SUM(J$188:J216)</f>
        <v>170303</v>
      </c>
      <c r="N216" s="73">
        <f>SUM(J$6:J216)</f>
        <v>704485.48041780293</v>
      </c>
      <c r="P216" s="73">
        <f t="shared" si="43"/>
        <v>-0.16944719098361119</v>
      </c>
      <c r="Q216" s="73">
        <f t="shared" si="44"/>
        <v>0</v>
      </c>
      <c r="R216" s="73">
        <f t="shared" si="45"/>
        <v>0</v>
      </c>
      <c r="S216" s="71">
        <f t="shared" si="46"/>
        <v>1.218</v>
      </c>
      <c r="T216" s="71">
        <f t="shared" si="47"/>
        <v>0</v>
      </c>
      <c r="U216" s="71">
        <f t="shared" si="48"/>
        <v>170.303</v>
      </c>
      <c r="V216" s="71">
        <f t="shared" si="49"/>
        <v>170.303</v>
      </c>
      <c r="W216" s="71">
        <f t="shared" si="50"/>
        <v>704.48548041780293</v>
      </c>
    </row>
    <row r="217" spans="1:23">
      <c r="A217" s="63">
        <f t="shared" si="51"/>
        <v>37103</v>
      </c>
      <c r="B217" s="65" t="str">
        <f>INDEX('Master Data'!$A$2:$B$8,MATCH(WEEKDAY('EZE Power Trading'!A217,3),'Master Data'!$A$2:$A$8,0),2)</f>
        <v>T</v>
      </c>
      <c r="D217" s="73">
        <v>-169278.12819618534</v>
      </c>
      <c r="E217" s="73">
        <v>0</v>
      </c>
      <c r="F217" s="73">
        <v>0</v>
      </c>
      <c r="G217" s="73">
        <v>171676</v>
      </c>
      <c r="I217" s="73">
        <f t="shared" si="40"/>
        <v>171676</v>
      </c>
      <c r="J217" s="73">
        <f t="shared" si="52"/>
        <v>1373</v>
      </c>
      <c r="K217" s="73">
        <f t="shared" si="41"/>
        <v>0</v>
      </c>
      <c r="L217" s="73">
        <f t="shared" si="42"/>
        <v>0</v>
      </c>
      <c r="M217" s="73">
        <f>SUM(J$188:J217)</f>
        <v>171676</v>
      </c>
      <c r="N217" s="73">
        <f>SUM(J$6:J217)</f>
        <v>705858.48041780293</v>
      </c>
      <c r="P217" s="73">
        <f t="shared" si="43"/>
        <v>-0.16927812819618535</v>
      </c>
      <c r="Q217" s="73">
        <f t="shared" si="44"/>
        <v>0</v>
      </c>
      <c r="R217" s="73">
        <f t="shared" si="45"/>
        <v>0</v>
      </c>
      <c r="S217" s="71">
        <f t="shared" si="46"/>
        <v>1.373</v>
      </c>
      <c r="T217" s="71">
        <f t="shared" si="47"/>
        <v>0</v>
      </c>
      <c r="U217" s="71">
        <f t="shared" si="48"/>
        <v>171.67599999999999</v>
      </c>
      <c r="V217" s="71">
        <f t="shared" si="49"/>
        <v>171.67599999999999</v>
      </c>
      <c r="W217" s="71">
        <f t="shared" si="50"/>
        <v>705.85848041780298</v>
      </c>
    </row>
    <row r="218" spans="1:23" hidden="1">
      <c r="A218" s="63">
        <f t="shared" si="51"/>
        <v>37104</v>
      </c>
      <c r="B218" s="65" t="str">
        <f>INDEX('Master Data'!$A$2:$B$8,MATCH(WEEKDAY('EZE Power Trading'!A218,3),'Master Data'!$A$2:$A$8,0),2)</f>
        <v>W</v>
      </c>
      <c r="D218" s="73">
        <v>-169139.68379547313</v>
      </c>
      <c r="E218" s="73">
        <v>0</v>
      </c>
      <c r="F218" s="73">
        <v>0</v>
      </c>
      <c r="G218" s="73">
        <v>3246</v>
      </c>
      <c r="I218" s="73">
        <f t="shared" si="40"/>
        <v>3246</v>
      </c>
      <c r="J218" s="73">
        <f t="shared" si="52"/>
        <v>3246</v>
      </c>
      <c r="K218" s="73">
        <f t="shared" si="41"/>
        <v>0</v>
      </c>
      <c r="L218" s="73">
        <f t="shared" si="42"/>
        <v>0</v>
      </c>
      <c r="M218" s="73">
        <f>SUM(J$188:J218)</f>
        <v>174922</v>
      </c>
      <c r="N218" s="73">
        <f>SUM(J$6:J218)</f>
        <v>709104.48041780293</v>
      </c>
      <c r="P218" s="73">
        <f t="shared" si="43"/>
        <v>-0.16913968379547314</v>
      </c>
      <c r="Q218" s="73">
        <f t="shared" si="44"/>
        <v>0</v>
      </c>
      <c r="R218" s="73">
        <f t="shared" si="45"/>
        <v>0</v>
      </c>
      <c r="S218" s="71">
        <f t="shared" si="46"/>
        <v>3.246</v>
      </c>
      <c r="T218" s="71">
        <f t="shared" si="47"/>
        <v>0</v>
      </c>
      <c r="U218" s="71">
        <f t="shared" si="48"/>
        <v>3.246</v>
      </c>
      <c r="V218" s="71">
        <f t="shared" si="49"/>
        <v>174.922</v>
      </c>
      <c r="W218" s="71">
        <f t="shared" si="50"/>
        <v>709.10448041780296</v>
      </c>
    </row>
    <row r="219" spans="1:23" hidden="1">
      <c r="A219" s="63">
        <f t="shared" si="51"/>
        <v>37105</v>
      </c>
      <c r="B219" s="65" t="str">
        <f>INDEX('Master Data'!$A$2:$B$8,MATCH(WEEKDAY('EZE Power Trading'!A219,3),'Master Data'!$A$2:$A$8,0),2)</f>
        <v>Th</v>
      </c>
      <c r="D219" s="73">
        <v>-173974</v>
      </c>
      <c r="E219" s="73">
        <v>0</v>
      </c>
      <c r="F219" s="73">
        <v>0</v>
      </c>
      <c r="G219" s="73">
        <v>1216</v>
      </c>
      <c r="I219" s="73">
        <f t="shared" si="40"/>
        <v>1216</v>
      </c>
      <c r="J219" s="73">
        <f t="shared" si="52"/>
        <v>-2030</v>
      </c>
      <c r="K219" s="73">
        <f t="shared" si="41"/>
        <v>0</v>
      </c>
      <c r="L219" s="73">
        <f t="shared" si="42"/>
        <v>0</v>
      </c>
      <c r="M219" s="73">
        <f>SUM(J$188:J219)</f>
        <v>172892</v>
      </c>
      <c r="N219" s="73">
        <f>SUM(J$6:J219)</f>
        <v>707074.48041780293</v>
      </c>
      <c r="P219" s="73">
        <f t="shared" si="43"/>
        <v>-0.17397399999999999</v>
      </c>
      <c r="Q219" s="73">
        <f t="shared" si="44"/>
        <v>0</v>
      </c>
      <c r="R219" s="73">
        <f t="shared" si="45"/>
        <v>0</v>
      </c>
      <c r="S219" s="71">
        <f t="shared" si="46"/>
        <v>-2.0299999999999998</v>
      </c>
      <c r="T219" s="71">
        <f t="shared" si="47"/>
        <v>0</v>
      </c>
      <c r="U219" s="71">
        <f t="shared" si="48"/>
        <v>1.216</v>
      </c>
      <c r="V219" s="71">
        <f t="shared" si="49"/>
        <v>172.892</v>
      </c>
      <c r="W219" s="71">
        <f t="shared" si="50"/>
        <v>707.07448041780287</v>
      </c>
    </row>
    <row r="220" spans="1:23" hidden="1">
      <c r="A220" s="63">
        <f t="shared" si="51"/>
        <v>37106</v>
      </c>
      <c r="B220" s="65" t="str">
        <f>INDEX('Master Data'!$A$2:$B$8,MATCH(WEEKDAY('EZE Power Trading'!A220,3),'Master Data'!$A$2:$A$8,0),2)</f>
        <v>F</v>
      </c>
      <c r="D220" s="73">
        <v>-168079.91384097486</v>
      </c>
      <c r="E220" s="73">
        <v>0</v>
      </c>
      <c r="F220" s="73">
        <v>0</v>
      </c>
      <c r="G220" s="73">
        <v>6561</v>
      </c>
      <c r="I220" s="73">
        <f t="shared" si="40"/>
        <v>6561</v>
      </c>
      <c r="J220" s="73">
        <f t="shared" si="52"/>
        <v>5345</v>
      </c>
      <c r="K220" s="73">
        <f t="shared" si="41"/>
        <v>0</v>
      </c>
      <c r="L220" s="73">
        <f t="shared" si="42"/>
        <v>0</v>
      </c>
      <c r="M220" s="73">
        <f>SUM(J$188:J220)</f>
        <v>178237</v>
      </c>
      <c r="N220" s="73">
        <f>SUM(J$6:J220)</f>
        <v>712419.48041780293</v>
      </c>
      <c r="P220" s="73">
        <f t="shared" si="43"/>
        <v>-0.16807991384097484</v>
      </c>
      <c r="Q220" s="73">
        <f t="shared" si="44"/>
        <v>0</v>
      </c>
      <c r="R220" s="73">
        <f t="shared" si="45"/>
        <v>0</v>
      </c>
      <c r="S220" s="71">
        <f t="shared" si="46"/>
        <v>5.3449999999999998</v>
      </c>
      <c r="T220" s="71">
        <f t="shared" si="47"/>
        <v>0</v>
      </c>
      <c r="U220" s="71">
        <f t="shared" si="48"/>
        <v>6.5609999999999999</v>
      </c>
      <c r="V220" s="71">
        <f t="shared" si="49"/>
        <v>178.23699999999999</v>
      </c>
      <c r="W220" s="71">
        <f t="shared" si="50"/>
        <v>712.4194804178029</v>
      </c>
    </row>
    <row r="221" spans="1:23" hidden="1">
      <c r="A221" s="63">
        <f t="shared" si="51"/>
        <v>37107</v>
      </c>
      <c r="B221" s="65" t="str">
        <f>INDEX('Master Data'!$A$2:$B$8,MATCH(WEEKDAY('EZE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6561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178237</v>
      </c>
      <c r="N221" s="73">
        <f>SUM(J$6:J221)</f>
        <v>712419.48041780293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6.5609999999999999</v>
      </c>
      <c r="V221" s="71">
        <f t="shared" si="49"/>
        <v>178.23699999999999</v>
      </c>
      <c r="W221" s="71">
        <f t="shared" si="50"/>
        <v>712.4194804178029</v>
      </c>
    </row>
    <row r="222" spans="1:23" hidden="1">
      <c r="A222" s="63">
        <f t="shared" si="51"/>
        <v>37108</v>
      </c>
      <c r="B222" s="65" t="str">
        <f>INDEX('Master Data'!$A$2:$B$8,MATCH(WEEKDAY('EZE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6561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178237</v>
      </c>
      <c r="N222" s="73">
        <f>SUM(J$6:J222)</f>
        <v>712419.48041780293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6.5609999999999999</v>
      </c>
      <c r="V222" s="71">
        <f t="shared" si="49"/>
        <v>178.23699999999999</v>
      </c>
      <c r="W222" s="71">
        <f t="shared" si="50"/>
        <v>712.4194804178029</v>
      </c>
    </row>
    <row r="223" spans="1:23" hidden="1">
      <c r="A223" s="63">
        <f t="shared" si="51"/>
        <v>37109</v>
      </c>
      <c r="B223" s="65" t="str">
        <f>INDEX('Master Data'!$A$2:$B$8,MATCH(WEEKDAY('EZE Power Trading'!A223,3),'Master Data'!$A$2:$A$8,0),2)</f>
        <v>M</v>
      </c>
      <c r="D223" s="73">
        <v>-167486.9287624853</v>
      </c>
      <c r="E223" s="73">
        <v>0</v>
      </c>
      <c r="F223" s="73">
        <v>0</v>
      </c>
      <c r="G223" s="73">
        <v>13815</v>
      </c>
      <c r="I223" s="73">
        <f t="shared" si="40"/>
        <v>13815</v>
      </c>
      <c r="J223" s="73">
        <f t="shared" si="52"/>
        <v>7254</v>
      </c>
      <c r="K223" s="73">
        <f t="shared" si="41"/>
        <v>0</v>
      </c>
      <c r="L223" s="73">
        <f t="shared" si="42"/>
        <v>0</v>
      </c>
      <c r="M223" s="73">
        <f>SUM(J$188:J223)</f>
        <v>185491</v>
      </c>
      <c r="N223" s="73">
        <f>SUM(J$6:J223)</f>
        <v>719673.48041780293</v>
      </c>
      <c r="P223" s="73">
        <f t="shared" si="43"/>
        <v>-0.1674869287624853</v>
      </c>
      <c r="Q223" s="73">
        <f t="shared" si="44"/>
        <v>0</v>
      </c>
      <c r="R223" s="73">
        <f t="shared" si="45"/>
        <v>0</v>
      </c>
      <c r="S223" s="71">
        <f t="shared" si="46"/>
        <v>7.2539999999999996</v>
      </c>
      <c r="T223" s="71">
        <f t="shared" si="47"/>
        <v>0</v>
      </c>
      <c r="U223" s="71">
        <f t="shared" si="48"/>
        <v>13.815</v>
      </c>
      <c r="V223" s="71">
        <f t="shared" si="49"/>
        <v>185.49100000000001</v>
      </c>
      <c r="W223" s="71">
        <f t="shared" si="50"/>
        <v>719.67348041780292</v>
      </c>
    </row>
    <row r="224" spans="1:23" hidden="1">
      <c r="A224" s="63">
        <f t="shared" si="51"/>
        <v>37110</v>
      </c>
      <c r="B224" s="65" t="str">
        <f>INDEX('Master Data'!$A$2:$B$8,MATCH(WEEKDAY('EZE Power Trading'!A224,3),'Master Data'!$A$2:$A$8,0),2)</f>
        <v>T</v>
      </c>
      <c r="D224" s="73">
        <v>-167312.22062427079</v>
      </c>
      <c r="E224" s="73">
        <v>0</v>
      </c>
      <c r="F224" s="73">
        <v>0</v>
      </c>
      <c r="G224" s="73">
        <v>16615</v>
      </c>
      <c r="I224" s="73">
        <f t="shared" si="40"/>
        <v>16615</v>
      </c>
      <c r="J224" s="73">
        <f t="shared" si="52"/>
        <v>2800</v>
      </c>
      <c r="K224" s="73">
        <f t="shared" si="41"/>
        <v>0</v>
      </c>
      <c r="L224" s="73">
        <f t="shared" si="42"/>
        <v>0</v>
      </c>
      <c r="M224" s="73">
        <f>SUM(J$188:J224)</f>
        <v>188291</v>
      </c>
      <c r="N224" s="73">
        <f>SUM(J$6:J224)</f>
        <v>722473.48041780293</v>
      </c>
      <c r="P224" s="73">
        <f t="shared" si="43"/>
        <v>-0.16731222062427079</v>
      </c>
      <c r="Q224" s="73">
        <f t="shared" si="44"/>
        <v>0</v>
      </c>
      <c r="R224" s="73">
        <f t="shared" si="45"/>
        <v>0</v>
      </c>
      <c r="S224" s="71">
        <f t="shared" si="46"/>
        <v>2.8</v>
      </c>
      <c r="T224" s="71">
        <f t="shared" si="47"/>
        <v>0</v>
      </c>
      <c r="U224" s="71">
        <f t="shared" si="48"/>
        <v>16.614999999999998</v>
      </c>
      <c r="V224" s="71">
        <f t="shared" si="49"/>
        <v>188.291</v>
      </c>
      <c r="W224" s="71">
        <f t="shared" si="50"/>
        <v>722.47348041780288</v>
      </c>
    </row>
    <row r="225" spans="1:23" hidden="1">
      <c r="A225" s="63">
        <f t="shared" si="51"/>
        <v>37111</v>
      </c>
      <c r="B225" s="65" t="str">
        <f>INDEX('Master Data'!$A$2:$B$8,MATCH(WEEKDAY('EZE Power Trading'!A225,3),'Master Data'!$A$2:$A$8,0),2)</f>
        <v>W</v>
      </c>
      <c r="D225" s="73">
        <v>-167088.77510343693</v>
      </c>
      <c r="E225" s="73">
        <v>0</v>
      </c>
      <c r="F225" s="73">
        <v>0</v>
      </c>
      <c r="G225" s="73">
        <v>19175</v>
      </c>
      <c r="I225" s="73">
        <f t="shared" si="40"/>
        <v>19175</v>
      </c>
      <c r="J225" s="73">
        <f t="shared" si="52"/>
        <v>2560</v>
      </c>
      <c r="K225" s="73">
        <f t="shared" si="41"/>
        <v>0</v>
      </c>
      <c r="L225" s="73">
        <f t="shared" si="42"/>
        <v>0</v>
      </c>
      <c r="M225" s="73">
        <f>SUM(J$188:J225)</f>
        <v>190851</v>
      </c>
      <c r="N225" s="73">
        <f>SUM(J$6:J225)</f>
        <v>725033.48041780293</v>
      </c>
      <c r="P225" s="73">
        <f t="shared" si="43"/>
        <v>-0.16708877510343692</v>
      </c>
      <c r="Q225" s="73">
        <f t="shared" si="44"/>
        <v>0</v>
      </c>
      <c r="R225" s="73">
        <f t="shared" si="45"/>
        <v>0</v>
      </c>
      <c r="S225" s="71">
        <f t="shared" si="46"/>
        <v>2.56</v>
      </c>
      <c r="T225" s="71">
        <f t="shared" si="47"/>
        <v>0</v>
      </c>
      <c r="U225" s="71">
        <f t="shared" si="48"/>
        <v>19.175000000000001</v>
      </c>
      <c r="V225" s="71">
        <f t="shared" si="49"/>
        <v>190.851</v>
      </c>
      <c r="W225" s="71">
        <f t="shared" si="50"/>
        <v>725.03348041780293</v>
      </c>
    </row>
    <row r="226" spans="1:23" hidden="1">
      <c r="A226" s="63">
        <f t="shared" si="51"/>
        <v>37112</v>
      </c>
      <c r="B226" s="65" t="str">
        <f>INDEX('Master Data'!$A$2:$B$8,MATCH(WEEKDAY('EZE Power Trading'!A226,3),'Master Data'!$A$2:$A$8,0),2)</f>
        <v>Th</v>
      </c>
      <c r="D226" s="73">
        <v>-167056.13381084288</v>
      </c>
      <c r="E226" s="73">
        <v>0</v>
      </c>
      <c r="F226" s="73">
        <v>0</v>
      </c>
      <c r="G226" s="73">
        <v>23079</v>
      </c>
      <c r="I226" s="73">
        <f t="shared" si="40"/>
        <v>23079</v>
      </c>
      <c r="J226" s="73">
        <f t="shared" si="52"/>
        <v>3904</v>
      </c>
      <c r="K226" s="73">
        <f t="shared" si="41"/>
        <v>0</v>
      </c>
      <c r="L226" s="73">
        <f t="shared" si="42"/>
        <v>0</v>
      </c>
      <c r="M226" s="73">
        <f>SUM(J$188:J226)</f>
        <v>194755</v>
      </c>
      <c r="N226" s="73">
        <f>SUM(J$6:J226)</f>
        <v>728937.48041780293</v>
      </c>
      <c r="P226" s="73">
        <f t="shared" si="43"/>
        <v>-0.16705613381084289</v>
      </c>
      <c r="Q226" s="73">
        <f t="shared" si="44"/>
        <v>0</v>
      </c>
      <c r="R226" s="73">
        <f t="shared" si="45"/>
        <v>0</v>
      </c>
      <c r="S226" s="71">
        <f t="shared" si="46"/>
        <v>3.9039999999999999</v>
      </c>
      <c r="T226" s="71">
        <f t="shared" si="47"/>
        <v>0</v>
      </c>
      <c r="U226" s="71">
        <f t="shared" si="48"/>
        <v>23.079000000000001</v>
      </c>
      <c r="V226" s="71">
        <f t="shared" si="49"/>
        <v>194.755</v>
      </c>
      <c r="W226" s="71">
        <f t="shared" si="50"/>
        <v>728.93748041780293</v>
      </c>
    </row>
    <row r="227" spans="1:23" hidden="1">
      <c r="A227" s="63">
        <f t="shared" si="51"/>
        <v>37113</v>
      </c>
      <c r="B227" s="65" t="str">
        <f>INDEX('Master Data'!$A$2:$B$8,MATCH(WEEKDAY('EZE Power Trading'!A227,3),'Master Data'!$A$2:$A$8,0),2)</f>
        <v>F</v>
      </c>
      <c r="D227" s="73">
        <v>-166798.4851913075</v>
      </c>
      <c r="E227" s="73">
        <v>0</v>
      </c>
      <c r="F227" s="73">
        <v>0</v>
      </c>
      <c r="G227" s="73">
        <v>49037</v>
      </c>
      <c r="I227" s="73">
        <f t="shared" si="40"/>
        <v>49037</v>
      </c>
      <c r="J227" s="73">
        <f t="shared" si="52"/>
        <v>25958</v>
      </c>
      <c r="K227" s="73">
        <f t="shared" si="41"/>
        <v>0</v>
      </c>
      <c r="L227" s="73">
        <f t="shared" si="42"/>
        <v>0</v>
      </c>
      <c r="M227" s="73">
        <f>SUM(J$188:J227)</f>
        <v>220713</v>
      </c>
      <c r="N227" s="73">
        <f>SUM(J$6:J227)</f>
        <v>754895.48041780293</v>
      </c>
      <c r="P227" s="73">
        <f t="shared" si="43"/>
        <v>-0.16679848519130749</v>
      </c>
      <c r="Q227" s="73">
        <f t="shared" si="44"/>
        <v>0</v>
      </c>
      <c r="R227" s="73">
        <f t="shared" si="45"/>
        <v>0</v>
      </c>
      <c r="S227" s="71">
        <f t="shared" si="46"/>
        <v>25.957999999999998</v>
      </c>
      <c r="T227" s="71">
        <f t="shared" si="47"/>
        <v>0</v>
      </c>
      <c r="U227" s="71">
        <f t="shared" si="48"/>
        <v>49.036999999999999</v>
      </c>
      <c r="V227" s="71">
        <f t="shared" si="49"/>
        <v>220.71299999999999</v>
      </c>
      <c r="W227" s="71">
        <f t="shared" si="50"/>
        <v>754.8954804178029</v>
      </c>
    </row>
    <row r="228" spans="1:23" hidden="1">
      <c r="A228" s="63">
        <f t="shared" si="51"/>
        <v>37114</v>
      </c>
      <c r="B228" s="65" t="str">
        <f>INDEX('Master Data'!$A$2:$B$8,MATCH(WEEKDAY('EZE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49037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220713</v>
      </c>
      <c r="N228" s="73">
        <f>SUM(J$6:J228)</f>
        <v>754895.48041780293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49.036999999999999</v>
      </c>
      <c r="V228" s="71">
        <f t="shared" si="49"/>
        <v>220.71299999999999</v>
      </c>
      <c r="W228" s="71">
        <f t="shared" si="50"/>
        <v>754.8954804178029</v>
      </c>
    </row>
    <row r="229" spans="1:23" hidden="1">
      <c r="A229" s="63">
        <f t="shared" si="51"/>
        <v>37115</v>
      </c>
      <c r="B229" s="65" t="str">
        <f>INDEX('Master Data'!$A$2:$B$8,MATCH(WEEKDAY('EZE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49037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220713</v>
      </c>
      <c r="N229" s="73">
        <f>SUM(J$6:J229)</f>
        <v>754895.48041780293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49.036999999999999</v>
      </c>
      <c r="V229" s="71">
        <f t="shared" si="49"/>
        <v>220.71299999999999</v>
      </c>
      <c r="W229" s="71">
        <f t="shared" si="50"/>
        <v>754.8954804178029</v>
      </c>
    </row>
    <row r="230" spans="1:23" hidden="1">
      <c r="A230" s="63">
        <f t="shared" si="51"/>
        <v>37116</v>
      </c>
      <c r="B230" s="65" t="str">
        <f>INDEX('Master Data'!$A$2:$B$8,MATCH(WEEKDAY('EZE Power Trading'!A230,3),'Master Data'!$A$2:$A$8,0),2)</f>
        <v>M</v>
      </c>
      <c r="D230" s="73">
        <v>-166183.51024046369</v>
      </c>
      <c r="E230" s="73">
        <v>0</v>
      </c>
      <c r="F230" s="73">
        <v>0</v>
      </c>
      <c r="G230" s="73">
        <v>52318</v>
      </c>
      <c r="I230" s="73">
        <f t="shared" si="53"/>
        <v>52318</v>
      </c>
      <c r="J230" s="73">
        <f t="shared" si="52"/>
        <v>3281</v>
      </c>
      <c r="K230" s="73">
        <f t="shared" si="41"/>
        <v>0</v>
      </c>
      <c r="L230" s="73">
        <f t="shared" si="42"/>
        <v>0</v>
      </c>
      <c r="M230" s="73">
        <f>SUM(J$188:J230)</f>
        <v>223994</v>
      </c>
      <c r="N230" s="73">
        <f>SUM(J$6:J230)</f>
        <v>758176.48041780293</v>
      </c>
      <c r="P230" s="73">
        <f t="shared" si="43"/>
        <v>-0.16618351024046368</v>
      </c>
      <c r="Q230" s="73">
        <f t="shared" si="44"/>
        <v>0</v>
      </c>
      <c r="R230" s="73">
        <f t="shared" si="45"/>
        <v>0</v>
      </c>
      <c r="S230" s="71">
        <f t="shared" si="46"/>
        <v>3.2810000000000001</v>
      </c>
      <c r="T230" s="71">
        <f t="shared" si="47"/>
        <v>0</v>
      </c>
      <c r="U230" s="71">
        <f t="shared" si="48"/>
        <v>52.317999999999998</v>
      </c>
      <c r="V230" s="71">
        <f t="shared" si="49"/>
        <v>223.994</v>
      </c>
      <c r="W230" s="71">
        <f t="shared" si="50"/>
        <v>758.17648041780296</v>
      </c>
    </row>
    <row r="231" spans="1:23" hidden="1">
      <c r="A231" s="63">
        <f t="shared" si="51"/>
        <v>37117</v>
      </c>
      <c r="B231" s="65" t="str">
        <f>INDEX('Master Data'!$A$2:$B$8,MATCH(WEEKDAY('EZE Power Trading'!A231,3),'Master Data'!$A$2:$A$8,0),2)</f>
        <v>T</v>
      </c>
      <c r="D231" s="73">
        <v>-166175.6020913386</v>
      </c>
      <c r="E231" s="73">
        <v>0</v>
      </c>
      <c r="F231" s="73">
        <v>0</v>
      </c>
      <c r="G231" s="73">
        <v>54056</v>
      </c>
      <c r="I231" s="73">
        <f t="shared" si="53"/>
        <v>54056</v>
      </c>
      <c r="J231" s="73">
        <f t="shared" si="52"/>
        <v>1738</v>
      </c>
      <c r="K231" s="73">
        <f t="shared" si="41"/>
        <v>0</v>
      </c>
      <c r="L231" s="73">
        <f t="shared" si="42"/>
        <v>0</v>
      </c>
      <c r="M231" s="73">
        <f>SUM(J$188:J231)</f>
        <v>225732</v>
      </c>
      <c r="N231" s="73">
        <f>SUM(J$6:J231)</f>
        <v>759914.48041780293</v>
      </c>
      <c r="P231" s="73">
        <f t="shared" si="43"/>
        <v>-0.16617560209133861</v>
      </c>
      <c r="Q231" s="73">
        <f t="shared" si="44"/>
        <v>0</v>
      </c>
      <c r="R231" s="73">
        <f t="shared" si="45"/>
        <v>0</v>
      </c>
      <c r="S231" s="71">
        <f t="shared" si="46"/>
        <v>1.738</v>
      </c>
      <c r="T231" s="71">
        <f t="shared" si="47"/>
        <v>0</v>
      </c>
      <c r="U231" s="71">
        <f t="shared" si="48"/>
        <v>54.055999999999997</v>
      </c>
      <c r="V231" s="71">
        <f t="shared" si="49"/>
        <v>225.732</v>
      </c>
      <c r="W231" s="71">
        <f t="shared" si="50"/>
        <v>759.91448041780291</v>
      </c>
    </row>
    <row r="232" spans="1:23" hidden="1">
      <c r="A232" s="63">
        <f t="shared" si="51"/>
        <v>37118</v>
      </c>
      <c r="B232" s="65" t="str">
        <f>INDEX('Master Data'!$A$2:$B$8,MATCH(WEEKDAY('EZE Power Trading'!A232,3),'Master Data'!$A$2:$A$8,0),2)</f>
        <v>W</v>
      </c>
      <c r="D232" s="73">
        <v>-165878.77000255385</v>
      </c>
      <c r="E232" s="73">
        <v>0</v>
      </c>
      <c r="F232" s="73">
        <v>0</v>
      </c>
      <c r="G232" s="73">
        <v>54228</v>
      </c>
      <c r="I232" s="73">
        <f t="shared" si="53"/>
        <v>54228</v>
      </c>
      <c r="J232" s="73">
        <f t="shared" si="52"/>
        <v>172</v>
      </c>
      <c r="K232" s="73">
        <f t="shared" si="41"/>
        <v>0</v>
      </c>
      <c r="L232" s="73">
        <f t="shared" si="42"/>
        <v>0</v>
      </c>
      <c r="M232" s="73">
        <f>SUM(J$188:J232)</f>
        <v>225904</v>
      </c>
      <c r="N232" s="73">
        <f>SUM(J$6:J232)</f>
        <v>760086.48041780293</v>
      </c>
      <c r="P232" s="73">
        <f t="shared" si="43"/>
        <v>-0.16587877000255385</v>
      </c>
      <c r="Q232" s="73">
        <f t="shared" si="44"/>
        <v>0</v>
      </c>
      <c r="R232" s="73">
        <f t="shared" si="45"/>
        <v>0</v>
      </c>
      <c r="S232" s="71">
        <f t="shared" si="46"/>
        <v>0.17199999999999999</v>
      </c>
      <c r="T232" s="71">
        <f t="shared" si="47"/>
        <v>0</v>
      </c>
      <c r="U232" s="71">
        <f t="shared" si="48"/>
        <v>54.228000000000002</v>
      </c>
      <c r="V232" s="71">
        <f t="shared" si="49"/>
        <v>225.904</v>
      </c>
      <c r="W232" s="71">
        <f t="shared" si="50"/>
        <v>760.08648041780293</v>
      </c>
    </row>
    <row r="233" spans="1:23" hidden="1">
      <c r="A233" s="63">
        <f t="shared" si="51"/>
        <v>37119</v>
      </c>
      <c r="B233" s="65" t="str">
        <f>INDEX('Master Data'!$A$2:$B$8,MATCH(WEEKDAY('EZE Power Trading'!A233,3),'Master Data'!$A$2:$A$8,0),2)</f>
        <v>Th</v>
      </c>
      <c r="D233" s="73">
        <v>-165521.04648171199</v>
      </c>
      <c r="E233" s="73">
        <v>0</v>
      </c>
      <c r="F233" s="73">
        <v>0</v>
      </c>
      <c r="G233" s="73">
        <v>54329</v>
      </c>
      <c r="I233" s="73">
        <f t="shared" si="53"/>
        <v>54329</v>
      </c>
      <c r="J233" s="73">
        <f t="shared" si="52"/>
        <v>101</v>
      </c>
      <c r="K233" s="73">
        <f t="shared" si="41"/>
        <v>0</v>
      </c>
      <c r="L233" s="73">
        <f t="shared" si="42"/>
        <v>0</v>
      </c>
      <c r="M233" s="73">
        <f>SUM(J$188:J233)</f>
        <v>226005</v>
      </c>
      <c r="N233" s="73">
        <f>SUM(J$6:J233)</f>
        <v>760187.48041780293</v>
      </c>
      <c r="P233" s="73">
        <f t="shared" si="43"/>
        <v>-0.16552104648171198</v>
      </c>
      <c r="Q233" s="73">
        <f t="shared" si="44"/>
        <v>0</v>
      </c>
      <c r="R233" s="73">
        <f t="shared" si="45"/>
        <v>0</v>
      </c>
      <c r="S233" s="71">
        <f t="shared" si="46"/>
        <v>0.10100000000000001</v>
      </c>
      <c r="T233" s="71">
        <f t="shared" si="47"/>
        <v>0</v>
      </c>
      <c r="U233" s="71">
        <f t="shared" si="48"/>
        <v>54.329000000000001</v>
      </c>
      <c r="V233" s="71">
        <f t="shared" si="49"/>
        <v>226.005</v>
      </c>
      <c r="W233" s="71">
        <f t="shared" si="50"/>
        <v>760.18748041780293</v>
      </c>
    </row>
    <row r="234" spans="1:23" hidden="1">
      <c r="A234" s="63">
        <f t="shared" si="51"/>
        <v>37120</v>
      </c>
      <c r="B234" s="65" t="str">
        <f>INDEX('Master Data'!$A$2:$B$8,MATCH(WEEKDAY('EZE Power Trading'!A234,3),'Master Data'!$A$2:$A$8,0),2)</f>
        <v>F</v>
      </c>
      <c r="D234" s="73">
        <v>-165405.16093948821</v>
      </c>
      <c r="E234" s="73">
        <v>0</v>
      </c>
      <c r="F234" s="73">
        <v>0</v>
      </c>
      <c r="G234" s="73">
        <v>54579</v>
      </c>
      <c r="I234" s="73">
        <f t="shared" si="53"/>
        <v>54579</v>
      </c>
      <c r="J234" s="73">
        <f t="shared" si="52"/>
        <v>250</v>
      </c>
      <c r="K234" s="73">
        <f t="shared" si="41"/>
        <v>0</v>
      </c>
      <c r="L234" s="73">
        <f t="shared" si="42"/>
        <v>0</v>
      </c>
      <c r="M234" s="73">
        <f>SUM(J$188:J234)</f>
        <v>226255</v>
      </c>
      <c r="N234" s="73">
        <f>SUM(J$6:J234)</f>
        <v>760437.48041780293</v>
      </c>
      <c r="P234" s="73">
        <f t="shared" si="43"/>
        <v>-0.1654051609394882</v>
      </c>
      <c r="Q234" s="73">
        <f t="shared" si="44"/>
        <v>0</v>
      </c>
      <c r="R234" s="73">
        <f t="shared" si="45"/>
        <v>0</v>
      </c>
      <c r="S234" s="71">
        <f t="shared" si="46"/>
        <v>0.25</v>
      </c>
      <c r="T234" s="71">
        <f t="shared" si="47"/>
        <v>0</v>
      </c>
      <c r="U234" s="71">
        <f t="shared" si="48"/>
        <v>54.579000000000001</v>
      </c>
      <c r="V234" s="71">
        <f t="shared" si="49"/>
        <v>226.255</v>
      </c>
      <c r="W234" s="71">
        <f t="shared" si="50"/>
        <v>760.43748041780293</v>
      </c>
    </row>
    <row r="235" spans="1:23" hidden="1">
      <c r="A235" s="63">
        <f t="shared" si="51"/>
        <v>37121</v>
      </c>
      <c r="B235" s="65" t="str">
        <f>INDEX('Master Data'!$A$2:$B$8,MATCH(WEEKDAY('EZE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54579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226255</v>
      </c>
      <c r="N235" s="73">
        <f>SUM(J$6:J235)</f>
        <v>760437.48041780293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54.579000000000001</v>
      </c>
      <c r="V235" s="71">
        <f t="shared" si="49"/>
        <v>226.255</v>
      </c>
      <c r="W235" s="71">
        <f t="shared" si="50"/>
        <v>760.43748041780293</v>
      </c>
    </row>
    <row r="236" spans="1:23" hidden="1">
      <c r="A236" s="63">
        <f t="shared" si="51"/>
        <v>37122</v>
      </c>
      <c r="B236" s="65" t="str">
        <f>INDEX('Master Data'!$A$2:$B$8,MATCH(WEEKDAY('EZE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54579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226255</v>
      </c>
      <c r="N236" s="73">
        <f>SUM(J$6:J236)</f>
        <v>760437.48041780293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54.579000000000001</v>
      </c>
      <c r="V236" s="71">
        <f t="shared" si="49"/>
        <v>226.255</v>
      </c>
      <c r="W236" s="71">
        <f t="shared" si="50"/>
        <v>760.43748041780293</v>
      </c>
    </row>
    <row r="237" spans="1:23" hidden="1">
      <c r="A237" s="63">
        <f t="shared" si="51"/>
        <v>37123</v>
      </c>
      <c r="B237" s="65" t="str">
        <f>INDEX('Master Data'!$A$2:$B$8,MATCH(WEEKDAY('EZE Power Trading'!A237,3),'Master Data'!$A$2:$A$8,0),2)</f>
        <v>M</v>
      </c>
      <c r="D237" s="149">
        <v>-164916.57772781709</v>
      </c>
      <c r="E237" s="73">
        <v>0</v>
      </c>
      <c r="F237" s="73">
        <v>0</v>
      </c>
      <c r="G237" s="73">
        <v>55827</v>
      </c>
      <c r="I237" s="73">
        <f t="shared" si="53"/>
        <v>55827</v>
      </c>
      <c r="J237" s="73">
        <f t="shared" si="52"/>
        <v>1248</v>
      </c>
      <c r="K237" s="73">
        <f t="shared" si="41"/>
        <v>0</v>
      </c>
      <c r="L237" s="73">
        <f t="shared" si="42"/>
        <v>0</v>
      </c>
      <c r="M237" s="73">
        <f>SUM(J$188:J237)</f>
        <v>227503</v>
      </c>
      <c r="N237" s="73">
        <f>SUM(J$6:J237)</f>
        <v>761685.48041780293</v>
      </c>
      <c r="P237" s="73">
        <f t="shared" si="43"/>
        <v>-0.16491657772781709</v>
      </c>
      <c r="Q237" s="73">
        <f t="shared" si="44"/>
        <v>0</v>
      </c>
      <c r="R237" s="73">
        <f t="shared" si="45"/>
        <v>0</v>
      </c>
      <c r="S237" s="71">
        <f t="shared" si="46"/>
        <v>1.248</v>
      </c>
      <c r="T237" s="71">
        <f t="shared" si="47"/>
        <v>0</v>
      </c>
      <c r="U237" s="71">
        <f t="shared" si="48"/>
        <v>55.826999999999998</v>
      </c>
      <c r="V237" s="71">
        <f t="shared" si="49"/>
        <v>227.50299999999999</v>
      </c>
      <c r="W237" s="71">
        <f t="shared" si="50"/>
        <v>761.68548041780298</v>
      </c>
    </row>
    <row r="238" spans="1:23" hidden="1">
      <c r="A238" s="63">
        <f t="shared" si="51"/>
        <v>37124</v>
      </c>
      <c r="B238" s="65" t="str">
        <f>INDEX('Master Data'!$A$2:$B$8,MATCH(WEEKDAY('EZE Power Trading'!A238,3),'Master Data'!$A$2:$A$8,0),2)</f>
        <v>T</v>
      </c>
      <c r="D238" s="73">
        <v>-164594.09565864105</v>
      </c>
      <c r="E238" s="73">
        <v>0</v>
      </c>
      <c r="F238" s="73">
        <v>0</v>
      </c>
      <c r="G238" s="73">
        <v>57878</v>
      </c>
      <c r="I238" s="73">
        <f t="shared" si="53"/>
        <v>57878</v>
      </c>
      <c r="J238" s="73">
        <f t="shared" si="52"/>
        <v>2051</v>
      </c>
      <c r="K238" s="73">
        <f t="shared" si="41"/>
        <v>0</v>
      </c>
      <c r="L238" s="73">
        <f t="shared" si="42"/>
        <v>0</v>
      </c>
      <c r="M238" s="73">
        <f>SUM(J$188:J238)</f>
        <v>229554</v>
      </c>
      <c r="N238" s="73">
        <f>SUM(J$6:J238)</f>
        <v>763736.48041780293</v>
      </c>
      <c r="P238" s="73">
        <f t="shared" si="43"/>
        <v>-0.16459409565864105</v>
      </c>
      <c r="Q238" s="73">
        <f t="shared" si="44"/>
        <v>0</v>
      </c>
      <c r="R238" s="73">
        <f t="shared" si="45"/>
        <v>0</v>
      </c>
      <c r="S238" s="71">
        <f t="shared" si="46"/>
        <v>2.0510000000000002</v>
      </c>
      <c r="T238" s="71">
        <f t="shared" si="47"/>
        <v>0</v>
      </c>
      <c r="U238" s="71">
        <f t="shared" si="48"/>
        <v>57.878</v>
      </c>
      <c r="V238" s="71">
        <f t="shared" si="49"/>
        <v>229.554</v>
      </c>
      <c r="W238" s="71">
        <f t="shared" si="50"/>
        <v>763.73648041780291</v>
      </c>
    </row>
    <row r="239" spans="1:23" hidden="1">
      <c r="A239" s="63">
        <f t="shared" si="51"/>
        <v>37125</v>
      </c>
      <c r="B239" s="65" t="str">
        <f>INDEX('Master Data'!$A$2:$B$8,MATCH(WEEKDAY('EZE Power Trading'!A239,3),'Master Data'!$A$2:$A$8,0),2)</f>
        <v>W</v>
      </c>
      <c r="D239" s="73">
        <v>-164465.70520230476</v>
      </c>
      <c r="E239" s="73">
        <v>0</v>
      </c>
      <c r="F239" s="73">
        <v>0</v>
      </c>
      <c r="G239" s="73">
        <v>90294</v>
      </c>
      <c r="I239" s="73">
        <f t="shared" si="53"/>
        <v>90294</v>
      </c>
      <c r="J239" s="73">
        <f t="shared" si="52"/>
        <v>32416</v>
      </c>
      <c r="K239" s="73">
        <f t="shared" si="41"/>
        <v>0</v>
      </c>
      <c r="L239" s="73">
        <f t="shared" si="42"/>
        <v>0</v>
      </c>
      <c r="M239" s="73">
        <f>SUM(J$188:J239)</f>
        <v>261970</v>
      </c>
      <c r="N239" s="73">
        <f>SUM(J$6:J239)</f>
        <v>796152.48041780293</v>
      </c>
      <c r="P239" s="73">
        <f t="shared" si="43"/>
        <v>-0.16446570520230475</v>
      </c>
      <c r="Q239" s="73">
        <f t="shared" si="44"/>
        <v>0</v>
      </c>
      <c r="R239" s="73">
        <f t="shared" si="45"/>
        <v>0</v>
      </c>
      <c r="S239" s="71">
        <f t="shared" si="46"/>
        <v>32.415999999999997</v>
      </c>
      <c r="T239" s="71">
        <f t="shared" si="47"/>
        <v>0</v>
      </c>
      <c r="U239" s="71">
        <f t="shared" si="48"/>
        <v>90.293999999999997</v>
      </c>
      <c r="V239" s="71">
        <f t="shared" si="49"/>
        <v>261.97000000000003</v>
      </c>
      <c r="W239" s="71">
        <f t="shared" si="50"/>
        <v>796.15248041780296</v>
      </c>
    </row>
    <row r="240" spans="1:23" hidden="1">
      <c r="A240" s="63">
        <f t="shared" si="51"/>
        <v>37126</v>
      </c>
      <c r="B240" s="65" t="str">
        <f>INDEX('Master Data'!$A$2:$B$8,MATCH(WEEKDAY('EZE Power Trading'!A240,3),'Master Data'!$A$2:$A$8,0),2)</f>
        <v>Th</v>
      </c>
      <c r="D240" s="73">
        <v>-164186.37647879406</v>
      </c>
      <c r="E240" s="73">
        <v>0</v>
      </c>
      <c r="F240" s="73">
        <v>0</v>
      </c>
      <c r="G240" s="73">
        <v>90504</v>
      </c>
      <c r="I240" s="73">
        <f t="shared" si="53"/>
        <v>90504</v>
      </c>
      <c r="J240" s="73">
        <f t="shared" si="52"/>
        <v>210</v>
      </c>
      <c r="K240" s="73">
        <f t="shared" si="41"/>
        <v>0</v>
      </c>
      <c r="L240" s="73">
        <f t="shared" si="42"/>
        <v>0</v>
      </c>
      <c r="M240" s="73">
        <f>SUM(J$188:J240)</f>
        <v>262180</v>
      </c>
      <c r="N240" s="73">
        <f>SUM(J$6:J240)</f>
        <v>796362.48041780293</v>
      </c>
      <c r="P240" s="73">
        <f t="shared" si="43"/>
        <v>-0.16418637647879405</v>
      </c>
      <c r="Q240" s="73">
        <f t="shared" si="44"/>
        <v>0</v>
      </c>
      <c r="R240" s="73">
        <f t="shared" si="45"/>
        <v>0</v>
      </c>
      <c r="S240" s="71">
        <f t="shared" si="46"/>
        <v>0.21</v>
      </c>
      <c r="T240" s="71">
        <f t="shared" si="47"/>
        <v>0</v>
      </c>
      <c r="U240" s="71">
        <f t="shared" si="48"/>
        <v>90.504000000000005</v>
      </c>
      <c r="V240" s="71">
        <f t="shared" si="49"/>
        <v>262.18</v>
      </c>
      <c r="W240" s="71">
        <f t="shared" si="50"/>
        <v>796.36248041780289</v>
      </c>
    </row>
    <row r="241" spans="1:23" hidden="1">
      <c r="A241" s="63">
        <f t="shared" si="51"/>
        <v>37127</v>
      </c>
      <c r="B241" s="65" t="str">
        <f>INDEX('Master Data'!$A$2:$B$8,MATCH(WEEKDAY('EZE Power Trading'!A241,3),'Master Data'!$A$2:$A$8,0),2)</f>
        <v>F</v>
      </c>
      <c r="D241" s="73">
        <v>-163956.94657341953</v>
      </c>
      <c r="E241" s="73">
        <v>0</v>
      </c>
      <c r="F241" s="73">
        <v>0</v>
      </c>
      <c r="G241" s="73">
        <v>90981</v>
      </c>
      <c r="I241" s="73">
        <f t="shared" si="53"/>
        <v>90981</v>
      </c>
      <c r="J241" s="73">
        <f t="shared" si="52"/>
        <v>477</v>
      </c>
      <c r="K241" s="73">
        <f t="shared" si="41"/>
        <v>0</v>
      </c>
      <c r="L241" s="73">
        <f t="shared" si="42"/>
        <v>0</v>
      </c>
      <c r="M241" s="73">
        <f>SUM(J$188:J241)</f>
        <v>262657</v>
      </c>
      <c r="N241" s="73">
        <f>SUM(J$6:J241)</f>
        <v>796839.48041780293</v>
      </c>
      <c r="P241" s="73">
        <f t="shared" si="43"/>
        <v>-0.16395694657341953</v>
      </c>
      <c r="Q241" s="73">
        <f t="shared" si="44"/>
        <v>0</v>
      </c>
      <c r="R241" s="73">
        <f t="shared" si="45"/>
        <v>0</v>
      </c>
      <c r="S241" s="71">
        <f t="shared" si="46"/>
        <v>0.47699999999999998</v>
      </c>
      <c r="T241" s="71">
        <f t="shared" si="47"/>
        <v>0</v>
      </c>
      <c r="U241" s="71">
        <f t="shared" si="48"/>
        <v>90.980999999999995</v>
      </c>
      <c r="V241" s="71">
        <f t="shared" si="49"/>
        <v>262.65699999999998</v>
      </c>
      <c r="W241" s="71">
        <f t="shared" si="50"/>
        <v>796.83948041780297</v>
      </c>
    </row>
    <row r="242" spans="1:23" hidden="1">
      <c r="A242" s="63">
        <f t="shared" si="51"/>
        <v>37128</v>
      </c>
      <c r="B242" s="65" t="str">
        <f>INDEX('Master Data'!$A$2:$B$8,MATCH(WEEKDAY('EZE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90981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262657</v>
      </c>
      <c r="N242" s="73">
        <f>SUM(J$6:J242)</f>
        <v>796839.48041780293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90.980999999999995</v>
      </c>
      <c r="V242" s="71">
        <f t="shared" si="49"/>
        <v>262.65699999999998</v>
      </c>
      <c r="W242" s="71">
        <f t="shared" si="50"/>
        <v>796.83948041780297</v>
      </c>
    </row>
    <row r="243" spans="1:23" hidden="1">
      <c r="A243" s="63">
        <f t="shared" si="51"/>
        <v>37129</v>
      </c>
      <c r="B243" s="65" t="str">
        <f>INDEX('Master Data'!$A$2:$B$8,MATCH(WEEKDAY('EZE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90981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262657</v>
      </c>
      <c r="N243" s="73">
        <f>SUM(J$6:J243)</f>
        <v>796839.48041780293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90.980999999999995</v>
      </c>
      <c r="V243" s="71">
        <f t="shared" si="49"/>
        <v>262.65699999999998</v>
      </c>
      <c r="W243" s="71">
        <f t="shared" si="50"/>
        <v>796.83948041780297</v>
      </c>
    </row>
    <row r="244" spans="1:23" hidden="1">
      <c r="A244" s="63">
        <f t="shared" si="51"/>
        <v>37130</v>
      </c>
      <c r="B244" s="65" t="str">
        <f>INDEX('Master Data'!$A$2:$B$8,MATCH(WEEKDAY('EZE Power Trading'!A244,3),'Master Data'!$A$2:$A$8,0),2)</f>
        <v>M</v>
      </c>
      <c r="D244" s="73">
        <v>-163222.35433687965</v>
      </c>
      <c r="E244" s="73">
        <v>0</v>
      </c>
      <c r="F244" s="73">
        <v>0</v>
      </c>
      <c r="G244" s="73">
        <v>91856</v>
      </c>
      <c r="I244" s="73">
        <f t="shared" si="53"/>
        <v>91856</v>
      </c>
      <c r="J244" s="73">
        <f t="shared" si="52"/>
        <v>875</v>
      </c>
      <c r="K244" s="73">
        <f t="shared" si="41"/>
        <v>0</v>
      </c>
      <c r="L244" s="73">
        <f t="shared" si="42"/>
        <v>0</v>
      </c>
      <c r="M244" s="73">
        <f>SUM(J$188:J244)</f>
        <v>263532</v>
      </c>
      <c r="N244" s="73">
        <f>SUM(J$6:J244)</f>
        <v>797714.48041780293</v>
      </c>
      <c r="P244" s="73">
        <f t="shared" si="43"/>
        <v>-0.16322235433687965</v>
      </c>
      <c r="Q244" s="73">
        <f t="shared" si="44"/>
        <v>0</v>
      </c>
      <c r="R244" s="73">
        <f t="shared" si="45"/>
        <v>0</v>
      </c>
      <c r="S244" s="71">
        <f t="shared" si="46"/>
        <v>0.875</v>
      </c>
      <c r="T244" s="71">
        <f t="shared" si="47"/>
        <v>0</v>
      </c>
      <c r="U244" s="71">
        <f t="shared" si="48"/>
        <v>91.855999999999995</v>
      </c>
      <c r="V244" s="71">
        <f t="shared" si="49"/>
        <v>263.53199999999998</v>
      </c>
      <c r="W244" s="71">
        <f t="shared" si="50"/>
        <v>797.71448041780297</v>
      </c>
    </row>
    <row r="245" spans="1:23" hidden="1">
      <c r="A245" s="63">
        <f t="shared" si="51"/>
        <v>37131</v>
      </c>
      <c r="B245" s="65" t="str">
        <f>INDEX('Master Data'!$A$2:$B$8,MATCH(WEEKDAY('EZE Power Trading'!A245,3),'Master Data'!$A$2:$A$8,0),2)</f>
        <v>T</v>
      </c>
      <c r="D245" s="73">
        <v>-162983.40076577573</v>
      </c>
      <c r="E245" s="73">
        <v>0</v>
      </c>
      <c r="F245" s="73">
        <v>0</v>
      </c>
      <c r="G245" s="73">
        <v>92123</v>
      </c>
      <c r="I245" s="73">
        <f t="shared" si="53"/>
        <v>92123</v>
      </c>
      <c r="J245" s="73">
        <f t="shared" si="52"/>
        <v>267</v>
      </c>
      <c r="K245" s="73">
        <f t="shared" si="41"/>
        <v>0</v>
      </c>
      <c r="L245" s="73">
        <f t="shared" si="42"/>
        <v>0</v>
      </c>
      <c r="M245" s="73">
        <f>SUM(J$188:J245)</f>
        <v>263799</v>
      </c>
      <c r="N245" s="73">
        <f>SUM(J$6:J245)</f>
        <v>797981.48041780293</v>
      </c>
      <c r="P245" s="73">
        <f t="shared" si="43"/>
        <v>-0.16298340076577572</v>
      </c>
      <c r="Q245" s="73">
        <f t="shared" si="44"/>
        <v>0</v>
      </c>
      <c r="R245" s="73">
        <f t="shared" si="45"/>
        <v>0</v>
      </c>
      <c r="S245" s="71">
        <f t="shared" si="46"/>
        <v>0.26700000000000002</v>
      </c>
      <c r="T245" s="71">
        <f t="shared" si="47"/>
        <v>0</v>
      </c>
      <c r="U245" s="71">
        <f t="shared" si="48"/>
        <v>92.123000000000005</v>
      </c>
      <c r="V245" s="71">
        <f t="shared" si="49"/>
        <v>263.79899999999998</v>
      </c>
      <c r="W245" s="71">
        <f t="shared" si="50"/>
        <v>797.98148041780291</v>
      </c>
    </row>
    <row r="246" spans="1:23" hidden="1">
      <c r="A246" s="63">
        <f t="shared" si="51"/>
        <v>37132</v>
      </c>
      <c r="B246" s="65" t="str">
        <f>INDEX('Master Data'!$A$2:$B$8,MATCH(WEEKDAY('EZE Power Trading'!A246,3),'Master Data'!$A$2:$A$8,0),2)</f>
        <v>W</v>
      </c>
      <c r="D246" s="73">
        <v>-162910.58698834045</v>
      </c>
      <c r="E246" s="73">
        <v>0</v>
      </c>
      <c r="F246" s="73">
        <v>0</v>
      </c>
      <c r="G246" s="73">
        <v>97860</v>
      </c>
      <c r="I246" s="73">
        <f t="shared" si="53"/>
        <v>97860</v>
      </c>
      <c r="J246" s="73">
        <f t="shared" si="52"/>
        <v>5737</v>
      </c>
      <c r="K246" s="73">
        <f t="shared" si="41"/>
        <v>0</v>
      </c>
      <c r="L246" s="73">
        <f t="shared" si="42"/>
        <v>0</v>
      </c>
      <c r="M246" s="73">
        <f>SUM(J$188:J246)</f>
        <v>269536</v>
      </c>
      <c r="N246" s="73">
        <f>SUM(J$6:J246)</f>
        <v>803718.48041780293</v>
      </c>
      <c r="P246" s="73">
        <f t="shared" si="43"/>
        <v>-0.16291058698834046</v>
      </c>
      <c r="Q246" s="73">
        <f t="shared" si="44"/>
        <v>0</v>
      </c>
      <c r="R246" s="73">
        <f t="shared" si="45"/>
        <v>0</v>
      </c>
      <c r="S246" s="71">
        <f t="shared" si="46"/>
        <v>5.7370000000000001</v>
      </c>
      <c r="T246" s="71">
        <f t="shared" si="47"/>
        <v>0</v>
      </c>
      <c r="U246" s="71">
        <f t="shared" si="48"/>
        <v>97.86</v>
      </c>
      <c r="V246" s="71">
        <f t="shared" si="49"/>
        <v>269.536</v>
      </c>
      <c r="W246" s="71">
        <f t="shared" si="50"/>
        <v>803.71848041780288</v>
      </c>
    </row>
    <row r="247" spans="1:23" hidden="1">
      <c r="A247" s="63">
        <f t="shared" si="51"/>
        <v>37133</v>
      </c>
      <c r="B247" s="65" t="str">
        <f>INDEX('Master Data'!$A$2:$B$8,MATCH(WEEKDAY('EZE Power Trading'!A247,3),'Master Data'!$A$2:$A$8,0),2)</f>
        <v>Th</v>
      </c>
      <c r="D247" s="73">
        <v>-162736.40889024868</v>
      </c>
      <c r="E247" s="73">
        <v>0</v>
      </c>
      <c r="F247" s="73">
        <v>0</v>
      </c>
      <c r="G247" s="73">
        <v>98611</v>
      </c>
      <c r="I247" s="73">
        <f t="shared" si="53"/>
        <v>98611</v>
      </c>
      <c r="J247" s="73">
        <f t="shared" si="52"/>
        <v>751</v>
      </c>
      <c r="K247" s="73">
        <f t="shared" si="41"/>
        <v>0</v>
      </c>
      <c r="L247" s="73">
        <f t="shared" si="42"/>
        <v>0</v>
      </c>
      <c r="M247" s="73">
        <f>SUM(J$188:J247)</f>
        <v>270287</v>
      </c>
      <c r="N247" s="73">
        <f>SUM(J$6:J247)</f>
        <v>804469.48041780293</v>
      </c>
      <c r="P247" s="73">
        <f t="shared" si="43"/>
        <v>-0.16273640889024868</v>
      </c>
      <c r="Q247" s="73">
        <f t="shared" si="44"/>
        <v>0</v>
      </c>
      <c r="R247" s="73">
        <f t="shared" si="45"/>
        <v>0</v>
      </c>
      <c r="S247" s="71">
        <f t="shared" si="46"/>
        <v>0.751</v>
      </c>
      <c r="T247" s="71">
        <f t="shared" si="47"/>
        <v>0</v>
      </c>
      <c r="U247" s="71">
        <f t="shared" si="48"/>
        <v>98.611000000000004</v>
      </c>
      <c r="V247" s="71">
        <f t="shared" si="49"/>
        <v>270.28699999999998</v>
      </c>
      <c r="W247" s="71">
        <f t="shared" si="50"/>
        <v>804.46948041780297</v>
      </c>
    </row>
    <row r="248" spans="1:23">
      <c r="A248" s="63">
        <f t="shared" si="51"/>
        <v>37134</v>
      </c>
      <c r="B248" s="65" t="str">
        <f>INDEX('Master Data'!$A$2:$B$8,MATCH(WEEKDAY('EZE Power Trading'!A248,3),'Master Data'!$A$2:$A$8,0),2)</f>
        <v>F</v>
      </c>
      <c r="D248" s="73">
        <v>-162591.39186548482</v>
      </c>
      <c r="E248" s="73">
        <v>0</v>
      </c>
      <c r="F248" s="73">
        <v>0</v>
      </c>
      <c r="G248" s="73">
        <v>99481</v>
      </c>
      <c r="I248" s="73">
        <f t="shared" si="53"/>
        <v>99481</v>
      </c>
      <c r="J248" s="73">
        <f t="shared" si="52"/>
        <v>870</v>
      </c>
      <c r="K248" s="73">
        <f t="shared" si="41"/>
        <v>0</v>
      </c>
      <c r="L248" s="73">
        <f t="shared" si="42"/>
        <v>0</v>
      </c>
      <c r="M248" s="73">
        <f>SUM(J$188:J248)</f>
        <v>271157</v>
      </c>
      <c r="N248" s="73">
        <f>SUM(J$6:J248)</f>
        <v>805339.48041780293</v>
      </c>
      <c r="P248" s="73">
        <f t="shared" si="43"/>
        <v>-0.16259139186548482</v>
      </c>
      <c r="Q248" s="73">
        <f t="shared" si="44"/>
        <v>0</v>
      </c>
      <c r="R248" s="73">
        <f t="shared" si="45"/>
        <v>0</v>
      </c>
      <c r="S248" s="71">
        <f t="shared" si="46"/>
        <v>0.87</v>
      </c>
      <c r="T248" s="71">
        <f t="shared" si="47"/>
        <v>0</v>
      </c>
      <c r="U248" s="71">
        <f t="shared" si="48"/>
        <v>99.480999999999995</v>
      </c>
      <c r="V248" s="71">
        <f t="shared" si="49"/>
        <v>271.15699999999998</v>
      </c>
      <c r="W248" s="71">
        <f t="shared" si="50"/>
        <v>805.33948041780297</v>
      </c>
    </row>
    <row r="249" spans="1:23" hidden="1">
      <c r="A249" s="63">
        <f t="shared" si="51"/>
        <v>37135</v>
      </c>
      <c r="B249" s="65" t="str">
        <f>INDEX('Master Data'!$A$2:$B$8,MATCH(WEEKDAY('EZE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271157</v>
      </c>
      <c r="N249" s="73">
        <f>SUM(J$6:J249)</f>
        <v>805339.48041780293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271.15699999999998</v>
      </c>
      <c r="W249" s="71">
        <f t="shared" si="50"/>
        <v>805.33948041780297</v>
      </c>
    </row>
    <row r="250" spans="1:23" hidden="1">
      <c r="A250" s="63">
        <f t="shared" si="51"/>
        <v>37136</v>
      </c>
      <c r="B250" s="65" t="str">
        <f>INDEX('Master Data'!$A$2:$B$8,MATCH(WEEKDAY('EZE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271157</v>
      </c>
      <c r="N250" s="73">
        <f>SUM(J$6:J250)</f>
        <v>805339.48041780293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271.15699999999998</v>
      </c>
      <c r="W250" s="71">
        <f t="shared" si="50"/>
        <v>805.33948041780297</v>
      </c>
    </row>
    <row r="251" spans="1:23" hidden="1">
      <c r="A251" s="63">
        <f t="shared" si="51"/>
        <v>37137</v>
      </c>
      <c r="B251" s="65" t="str">
        <f>INDEX('Master Data'!$A$2:$B$8,MATCH(WEEKDAY('EZE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271157</v>
      </c>
      <c r="N251" s="73">
        <f>SUM(J$6:J251)</f>
        <v>805339.48041780293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271.15699999999998</v>
      </c>
      <c r="W251" s="71">
        <f t="shared" si="50"/>
        <v>805.33948041780297</v>
      </c>
    </row>
    <row r="252" spans="1:23" hidden="1">
      <c r="A252" s="63">
        <f t="shared" si="51"/>
        <v>37138</v>
      </c>
      <c r="B252" s="65" t="str">
        <f>INDEX('Master Data'!$A$2:$B$8,MATCH(WEEKDAY('EZE Power Trading'!A252,3),'Master Data'!$A$2:$A$8,0),2)</f>
        <v>T</v>
      </c>
      <c r="D252" s="73">
        <v>-161262.59243659166</v>
      </c>
      <c r="E252" s="73">
        <v>0</v>
      </c>
      <c r="F252" s="73">
        <v>0</v>
      </c>
      <c r="G252" s="73">
        <v>-2726</v>
      </c>
      <c r="I252" s="73">
        <f t="shared" si="53"/>
        <v>-2726</v>
      </c>
      <c r="J252" s="73">
        <f t="shared" si="52"/>
        <v>-2726</v>
      </c>
      <c r="K252" s="73">
        <f t="shared" si="41"/>
        <v>0</v>
      </c>
      <c r="L252" s="73">
        <f t="shared" si="42"/>
        <v>0</v>
      </c>
      <c r="M252" s="73">
        <f>SUM(J$188:J252)</f>
        <v>268431</v>
      </c>
      <c r="N252" s="73">
        <f>SUM(J$6:J252)</f>
        <v>802613.48041780293</v>
      </c>
      <c r="P252" s="73">
        <f t="shared" si="43"/>
        <v>-0.16126259243659166</v>
      </c>
      <c r="Q252" s="73">
        <f t="shared" si="44"/>
        <v>0</v>
      </c>
      <c r="R252" s="73">
        <f t="shared" si="45"/>
        <v>0</v>
      </c>
      <c r="S252" s="71">
        <f t="shared" si="46"/>
        <v>-2.726</v>
      </c>
      <c r="T252" s="71">
        <f t="shared" si="47"/>
        <v>0</v>
      </c>
      <c r="U252" s="71">
        <f t="shared" si="48"/>
        <v>-2.726</v>
      </c>
      <c r="V252" s="71">
        <f t="shared" si="49"/>
        <v>268.43099999999998</v>
      </c>
      <c r="W252" s="71">
        <f t="shared" si="50"/>
        <v>802.61348041780298</v>
      </c>
    </row>
    <row r="253" spans="1:23" hidden="1">
      <c r="A253" s="63">
        <f t="shared" si="51"/>
        <v>37139</v>
      </c>
      <c r="B253" s="65" t="str">
        <f>INDEX('Master Data'!$A$2:$B$8,MATCH(WEEKDAY('EZE Power Trading'!A253,3),'Master Data'!$A$2:$A$8,0),2)</f>
        <v>W</v>
      </c>
      <c r="D253" s="73">
        <v>-160676.97893113206</v>
      </c>
      <c r="E253" s="73">
        <v>0</v>
      </c>
      <c r="F253" s="73">
        <v>0</v>
      </c>
      <c r="G253" s="73">
        <v>-3782</v>
      </c>
      <c r="I253" s="73">
        <f t="shared" si="53"/>
        <v>-3782</v>
      </c>
      <c r="J253" s="73">
        <f t="shared" si="52"/>
        <v>-1056</v>
      </c>
      <c r="K253" s="73">
        <f t="shared" si="41"/>
        <v>0</v>
      </c>
      <c r="L253" s="73">
        <f t="shared" si="42"/>
        <v>0</v>
      </c>
      <c r="M253" s="73">
        <f>SUM(J$188:J253)</f>
        <v>267375</v>
      </c>
      <c r="N253" s="73">
        <f>SUM(J$6:J253)</f>
        <v>801557.48041780293</v>
      </c>
      <c r="P253" s="73">
        <f t="shared" si="43"/>
        <v>-0.16067697893113206</v>
      </c>
      <c r="Q253" s="73">
        <f t="shared" si="44"/>
        <v>0</v>
      </c>
      <c r="R253" s="73">
        <f t="shared" si="45"/>
        <v>0</v>
      </c>
      <c r="S253" s="71">
        <f t="shared" si="46"/>
        <v>-1.056</v>
      </c>
      <c r="T253" s="71">
        <f t="shared" si="47"/>
        <v>0</v>
      </c>
      <c r="U253" s="71">
        <f t="shared" si="48"/>
        <v>-3.782</v>
      </c>
      <c r="V253" s="71">
        <f t="shared" si="49"/>
        <v>267.375</v>
      </c>
      <c r="W253" s="71">
        <f t="shared" si="50"/>
        <v>801.55748041780294</v>
      </c>
    </row>
    <row r="254" spans="1:23" hidden="1">
      <c r="A254" s="63">
        <f t="shared" si="51"/>
        <v>37140</v>
      </c>
      <c r="B254" s="65" t="str">
        <f>INDEX('Master Data'!$A$2:$B$8,MATCH(WEEKDAY('EZE Power Trading'!A254,3),'Master Data'!$A$2:$A$8,0),2)</f>
        <v>Th</v>
      </c>
      <c r="D254" s="73">
        <v>-165541.14000000001</v>
      </c>
      <c r="E254" s="73">
        <v>0</v>
      </c>
      <c r="F254" s="73">
        <v>0</v>
      </c>
      <c r="G254" s="73">
        <v>-3285.78</v>
      </c>
      <c r="I254" s="73">
        <f t="shared" si="53"/>
        <v>-3285.78</v>
      </c>
      <c r="J254" s="73">
        <f t="shared" si="52"/>
        <v>496.2199999999998</v>
      </c>
      <c r="K254" s="73">
        <f t="shared" si="41"/>
        <v>0</v>
      </c>
      <c r="L254" s="73">
        <f t="shared" si="42"/>
        <v>0</v>
      </c>
      <c r="M254" s="73">
        <f>SUM(J$188:J254)</f>
        <v>267871.21999999997</v>
      </c>
      <c r="N254" s="73">
        <f>SUM(J$6:J254)</f>
        <v>802053.7004178029</v>
      </c>
      <c r="P254" s="73">
        <f t="shared" si="43"/>
        <v>-0.16554114</v>
      </c>
      <c r="Q254" s="73">
        <f t="shared" si="44"/>
        <v>0</v>
      </c>
      <c r="R254" s="73">
        <f t="shared" si="45"/>
        <v>0</v>
      </c>
      <c r="S254" s="71">
        <f t="shared" si="46"/>
        <v>0.49621999999999977</v>
      </c>
      <c r="T254" s="71">
        <f t="shared" si="47"/>
        <v>0</v>
      </c>
      <c r="U254" s="71">
        <f t="shared" si="48"/>
        <v>-3.2857800000000004</v>
      </c>
      <c r="V254" s="71">
        <f t="shared" si="49"/>
        <v>267.87121999999999</v>
      </c>
      <c r="W254" s="71">
        <f t="shared" si="50"/>
        <v>802.05370041780293</v>
      </c>
    </row>
    <row r="255" spans="1:23" hidden="1">
      <c r="A255" s="63">
        <f t="shared" si="51"/>
        <v>37141</v>
      </c>
      <c r="B255" s="65" t="str">
        <f>INDEX('Master Data'!$A$2:$B$8,MATCH(WEEKDAY('EZE Power Trading'!A255,3),'Master Data'!$A$2:$A$8,0),2)</f>
        <v>F</v>
      </c>
      <c r="D255" s="73">
        <v>-160575.01839409053</v>
      </c>
      <c r="E255" s="73">
        <v>0</v>
      </c>
      <c r="F255" s="73">
        <v>0</v>
      </c>
      <c r="G255" s="73">
        <v>-1842</v>
      </c>
      <c r="I255" s="73">
        <f t="shared" si="53"/>
        <v>-1842</v>
      </c>
      <c r="J255" s="73">
        <f t="shared" si="52"/>
        <v>1443.7800000000002</v>
      </c>
      <c r="K255" s="73">
        <f t="shared" si="41"/>
        <v>0</v>
      </c>
      <c r="L255" s="73">
        <f t="shared" si="42"/>
        <v>0</v>
      </c>
      <c r="M255" s="73">
        <f>SUM(J$188:J255)</f>
        <v>269315</v>
      </c>
      <c r="N255" s="73">
        <f>SUM(J$6:J255)</f>
        <v>803497.48041780293</v>
      </c>
      <c r="P255" s="73">
        <f t="shared" si="43"/>
        <v>-0.16057501839409052</v>
      </c>
      <c r="Q255" s="73">
        <f t="shared" si="44"/>
        <v>0</v>
      </c>
      <c r="R255" s="73">
        <f t="shared" si="45"/>
        <v>0</v>
      </c>
      <c r="S255" s="71">
        <f t="shared" si="46"/>
        <v>1.4437800000000003</v>
      </c>
      <c r="T255" s="71">
        <f t="shared" si="47"/>
        <v>0</v>
      </c>
      <c r="U255" s="71">
        <f t="shared" si="48"/>
        <v>-1.8420000000000001</v>
      </c>
      <c r="V255" s="71">
        <f t="shared" si="49"/>
        <v>269.315</v>
      </c>
      <c r="W255" s="71">
        <f t="shared" si="50"/>
        <v>803.49748041780288</v>
      </c>
    </row>
    <row r="256" spans="1:23" hidden="1">
      <c r="A256" s="63">
        <f t="shared" si="51"/>
        <v>37142</v>
      </c>
      <c r="B256" s="65" t="str">
        <f>INDEX('Master Data'!$A$2:$B$8,MATCH(WEEKDAY('EZE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-1842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269315</v>
      </c>
      <c r="N256" s="73">
        <f>SUM(J$6:J256)</f>
        <v>803497.48041780293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-1.8420000000000001</v>
      </c>
      <c r="V256" s="71">
        <f t="shared" si="49"/>
        <v>269.315</v>
      </c>
      <c r="W256" s="71">
        <f t="shared" si="50"/>
        <v>803.49748041780288</v>
      </c>
    </row>
    <row r="257" spans="1:23" hidden="1">
      <c r="A257" s="63">
        <f t="shared" si="51"/>
        <v>37143</v>
      </c>
      <c r="B257" s="65" t="str">
        <f>INDEX('Master Data'!$A$2:$B$8,MATCH(WEEKDAY('EZE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-1842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269315</v>
      </c>
      <c r="N257" s="73">
        <f>SUM(J$6:J257)</f>
        <v>803497.48041780293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-1.8420000000000001</v>
      </c>
      <c r="V257" s="71">
        <f t="shared" si="49"/>
        <v>269.315</v>
      </c>
      <c r="W257" s="71">
        <f t="shared" si="50"/>
        <v>803.49748041780288</v>
      </c>
    </row>
    <row r="258" spans="1:23" hidden="1">
      <c r="A258" s="63">
        <f t="shared" si="51"/>
        <v>37144</v>
      </c>
      <c r="B258" s="65" t="str">
        <f>INDEX('Master Data'!$A$2:$B$8,MATCH(WEEKDAY('EZE Power Trading'!A258,3),'Master Data'!$A$2:$A$8,0),2)</f>
        <v>M</v>
      </c>
      <c r="D258" s="73">
        <v>-160189.26676269714</v>
      </c>
      <c r="E258" s="73">
        <v>0</v>
      </c>
      <c r="F258" s="73">
        <v>0</v>
      </c>
      <c r="G258" s="73">
        <v>497</v>
      </c>
      <c r="I258" s="73">
        <f t="shared" si="53"/>
        <v>497</v>
      </c>
      <c r="J258" s="73">
        <f t="shared" si="52"/>
        <v>2339</v>
      </c>
      <c r="K258" s="73">
        <f t="shared" si="41"/>
        <v>0</v>
      </c>
      <c r="L258" s="73">
        <f t="shared" si="42"/>
        <v>0</v>
      </c>
      <c r="M258" s="73">
        <f>SUM(J$188:J258)</f>
        <v>271654</v>
      </c>
      <c r="N258" s="73">
        <f>SUM(J$6:J258)</f>
        <v>805836.48041780293</v>
      </c>
      <c r="P258" s="73">
        <f t="shared" si="43"/>
        <v>-0.16018926676269712</v>
      </c>
      <c r="Q258" s="73">
        <f t="shared" si="44"/>
        <v>0</v>
      </c>
      <c r="R258" s="73">
        <f t="shared" si="45"/>
        <v>0</v>
      </c>
      <c r="S258" s="71">
        <f t="shared" si="46"/>
        <v>2.339</v>
      </c>
      <c r="T258" s="71">
        <f t="shared" si="47"/>
        <v>0</v>
      </c>
      <c r="U258" s="71">
        <f t="shared" si="48"/>
        <v>0.497</v>
      </c>
      <c r="V258" s="71">
        <f t="shared" si="49"/>
        <v>271.654</v>
      </c>
      <c r="W258" s="71">
        <f t="shared" si="50"/>
        <v>805.83648041780293</v>
      </c>
    </row>
    <row r="259" spans="1:23" hidden="1">
      <c r="A259" s="63">
        <f t="shared" si="51"/>
        <v>37145</v>
      </c>
      <c r="B259" s="65" t="str">
        <f>INDEX('Master Data'!$A$2:$B$8,MATCH(WEEKDAY('EZE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497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271654</v>
      </c>
      <c r="N259" s="73">
        <f>SUM(J$6:J259)</f>
        <v>805836.48041780293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0.497</v>
      </c>
      <c r="V259" s="71">
        <f t="shared" si="49"/>
        <v>271.654</v>
      </c>
      <c r="W259" s="71">
        <f t="shared" si="50"/>
        <v>805.83648041780293</v>
      </c>
    </row>
    <row r="260" spans="1:23" hidden="1">
      <c r="A260" s="63">
        <f t="shared" si="51"/>
        <v>37146</v>
      </c>
      <c r="B260" s="65" t="str">
        <f>INDEX('Master Data'!$A$2:$B$8,MATCH(WEEKDAY('EZE Power Trading'!A260,3),'Master Data'!$A$2:$A$8,0),2)</f>
        <v>W</v>
      </c>
      <c r="D260" s="73">
        <v>-164898.87</v>
      </c>
      <c r="E260" s="73">
        <v>0</v>
      </c>
      <c r="F260" s="73">
        <v>0</v>
      </c>
      <c r="G260" s="73">
        <v>2303.5700000000002</v>
      </c>
      <c r="I260" s="73">
        <f t="shared" si="53"/>
        <v>2303.5700000000002</v>
      </c>
      <c r="J260" s="73">
        <f t="shared" si="52"/>
        <v>1806.5700000000002</v>
      </c>
      <c r="K260" s="73">
        <f t="shared" si="41"/>
        <v>0</v>
      </c>
      <c r="L260" s="73">
        <f t="shared" si="42"/>
        <v>0</v>
      </c>
      <c r="M260" s="73">
        <f>SUM(J$188:J260)</f>
        <v>273460.57</v>
      </c>
      <c r="N260" s="73">
        <f>SUM(J$6:J260)</f>
        <v>807643.05041780288</v>
      </c>
      <c r="P260" s="73">
        <f t="shared" si="43"/>
        <v>-0.16489887</v>
      </c>
      <c r="Q260" s="73">
        <f t="shared" si="44"/>
        <v>0</v>
      </c>
      <c r="R260" s="73">
        <f t="shared" si="45"/>
        <v>0</v>
      </c>
      <c r="S260" s="71">
        <f t="shared" si="46"/>
        <v>1.8065700000000002</v>
      </c>
      <c r="T260" s="71">
        <f t="shared" si="47"/>
        <v>0</v>
      </c>
      <c r="U260" s="71">
        <f t="shared" si="48"/>
        <v>2.3035700000000001</v>
      </c>
      <c r="V260" s="71">
        <f t="shared" si="49"/>
        <v>273.46057000000002</v>
      </c>
      <c r="W260" s="71">
        <f t="shared" si="50"/>
        <v>807.6430504178029</v>
      </c>
    </row>
    <row r="261" spans="1:23" hidden="1">
      <c r="A261" s="63">
        <f t="shared" si="51"/>
        <v>37147</v>
      </c>
      <c r="B261" s="65" t="str">
        <f>INDEX('Master Data'!$A$2:$B$8,MATCH(WEEKDAY('EZE Power Trading'!A261,3),'Master Data'!$A$2:$A$8,0),2)</f>
        <v>Th</v>
      </c>
      <c r="D261" s="73">
        <v>-159820.33755943901</v>
      </c>
      <c r="E261" s="73">
        <v>0</v>
      </c>
      <c r="F261" s="73">
        <v>0</v>
      </c>
      <c r="G261" s="73">
        <v>2545</v>
      </c>
      <c r="I261" s="73">
        <f t="shared" si="53"/>
        <v>2545</v>
      </c>
      <c r="J261" s="73">
        <f t="shared" si="52"/>
        <v>241.42999999999984</v>
      </c>
      <c r="K261" s="73">
        <f t="shared" si="41"/>
        <v>0</v>
      </c>
      <c r="L261" s="73">
        <f t="shared" si="42"/>
        <v>0</v>
      </c>
      <c r="M261" s="73">
        <f>SUM(J$188:J261)</f>
        <v>273702</v>
      </c>
      <c r="N261" s="73">
        <f>SUM(J$6:J261)</f>
        <v>807884.48041780293</v>
      </c>
      <c r="P261" s="73">
        <f t="shared" si="43"/>
        <v>-0.159820337559439</v>
      </c>
      <c r="Q261" s="73">
        <f t="shared" si="44"/>
        <v>0</v>
      </c>
      <c r="R261" s="73">
        <f t="shared" si="45"/>
        <v>0</v>
      </c>
      <c r="S261" s="71">
        <f t="shared" si="46"/>
        <v>0.24142999999999984</v>
      </c>
      <c r="T261" s="71">
        <f t="shared" si="47"/>
        <v>0</v>
      </c>
      <c r="U261" s="71">
        <f t="shared" si="48"/>
        <v>2.5449999999999999</v>
      </c>
      <c r="V261" s="71">
        <f t="shared" si="49"/>
        <v>273.702</v>
      </c>
      <c r="W261" s="71">
        <f t="shared" si="50"/>
        <v>807.88448041780293</v>
      </c>
    </row>
    <row r="262" spans="1:23" hidden="1">
      <c r="A262" s="63">
        <f t="shared" si="51"/>
        <v>37148</v>
      </c>
      <c r="B262" s="65" t="str">
        <f>INDEX('Master Data'!$A$2:$B$8,MATCH(WEEKDAY('EZE Power Trading'!A262,3),'Master Data'!$A$2:$A$8,0),2)</f>
        <v>F</v>
      </c>
      <c r="D262" s="73">
        <v>-159960.21277652899</v>
      </c>
      <c r="E262" s="73">
        <v>0</v>
      </c>
      <c r="F262" s="73">
        <v>0</v>
      </c>
      <c r="G262" s="73">
        <v>6291</v>
      </c>
      <c r="I262" s="73">
        <f t="shared" si="53"/>
        <v>6291</v>
      </c>
      <c r="J262" s="73">
        <f t="shared" si="52"/>
        <v>3746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277448</v>
      </c>
      <c r="N262" s="73">
        <f>SUM(J$6:J262)</f>
        <v>811630.48041780293</v>
      </c>
      <c r="P262" s="73">
        <f t="shared" ref="P262:P325" si="56">D262/P$3</f>
        <v>-0.159960212776529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3.746</v>
      </c>
      <c r="T262" s="71">
        <f t="shared" ref="T262:T325" si="60">L262/$R$3</f>
        <v>0</v>
      </c>
      <c r="U262" s="71">
        <f t="shared" ref="U262:U325" si="61">I262/$R$3</f>
        <v>6.2910000000000004</v>
      </c>
      <c r="V262" s="71">
        <f t="shared" ref="V262:V325" si="62">M262/$R$3</f>
        <v>277.44799999999998</v>
      </c>
      <c r="W262" s="71">
        <f t="shared" ref="W262:W325" si="63">N262/$R$3</f>
        <v>811.63048041780291</v>
      </c>
    </row>
    <row r="263" spans="1:23" hidden="1">
      <c r="A263" s="63">
        <f t="shared" ref="A263:A326" si="64">A262+1</f>
        <v>37149</v>
      </c>
      <c r="B263" s="65" t="str">
        <f>INDEX('Master Data'!$A$2:$B$8,MATCH(WEEKDAY('EZE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6291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277448</v>
      </c>
      <c r="N263" s="73">
        <f>SUM(J$6:J263)</f>
        <v>811630.48041780293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6.2910000000000004</v>
      </c>
      <c r="V263" s="71">
        <f t="shared" si="62"/>
        <v>277.44799999999998</v>
      </c>
      <c r="W263" s="71">
        <f t="shared" si="63"/>
        <v>811.63048041780291</v>
      </c>
    </row>
    <row r="264" spans="1:23" hidden="1">
      <c r="A264" s="63">
        <f t="shared" si="64"/>
        <v>37150</v>
      </c>
      <c r="B264" s="65" t="str">
        <f>INDEX('Master Data'!$A$2:$B$8,MATCH(WEEKDAY('EZE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6291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277448</v>
      </c>
      <c r="N264" s="73">
        <f>SUM(J$6:J264)</f>
        <v>811630.48041780293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6.2910000000000004</v>
      </c>
      <c r="V264" s="71">
        <f t="shared" si="62"/>
        <v>277.44799999999998</v>
      </c>
      <c r="W264" s="71">
        <f t="shared" si="63"/>
        <v>811.63048041780291</v>
      </c>
    </row>
    <row r="265" spans="1:23" hidden="1">
      <c r="A265" s="63">
        <f t="shared" si="64"/>
        <v>37151</v>
      </c>
      <c r="B265" s="65" t="str">
        <f>INDEX('Master Data'!$A$2:$B$8,MATCH(WEEKDAY('EZE Power Trading'!A265,3),'Master Data'!$A$2:$A$8,0),2)</f>
        <v>M</v>
      </c>
      <c r="D265" s="73">
        <v>-159461.87138192155</v>
      </c>
      <c r="E265" s="73">
        <v>0</v>
      </c>
      <c r="F265" s="73">
        <v>0</v>
      </c>
      <c r="G265" s="73">
        <v>7171</v>
      </c>
      <c r="I265" s="73">
        <f t="shared" si="53"/>
        <v>7171</v>
      </c>
      <c r="J265" s="73">
        <f t="shared" si="65"/>
        <v>880</v>
      </c>
      <c r="K265" s="73">
        <f t="shared" si="54"/>
        <v>0</v>
      </c>
      <c r="L265" s="73">
        <f t="shared" si="55"/>
        <v>0</v>
      </c>
      <c r="M265" s="73">
        <f>SUM(J$188:J265)</f>
        <v>278328</v>
      </c>
      <c r="N265" s="73">
        <f>SUM(J$6:J265)</f>
        <v>812510.48041780293</v>
      </c>
      <c r="P265" s="73">
        <f t="shared" si="56"/>
        <v>-0.15946187138192155</v>
      </c>
      <c r="Q265" s="73">
        <f t="shared" si="57"/>
        <v>0</v>
      </c>
      <c r="R265" s="73">
        <f t="shared" si="58"/>
        <v>0</v>
      </c>
      <c r="S265" s="71">
        <f t="shared" si="59"/>
        <v>0.88</v>
      </c>
      <c r="T265" s="71">
        <f t="shared" si="60"/>
        <v>0</v>
      </c>
      <c r="U265" s="71">
        <f t="shared" si="61"/>
        <v>7.1710000000000003</v>
      </c>
      <c r="V265" s="71">
        <f t="shared" si="62"/>
        <v>278.32799999999997</v>
      </c>
      <c r="W265" s="71">
        <f t="shared" si="63"/>
        <v>812.51048041780291</v>
      </c>
    </row>
    <row r="266" spans="1:23" hidden="1">
      <c r="A266" s="63">
        <f t="shared" si="64"/>
        <v>37152</v>
      </c>
      <c r="B266" s="65" t="str">
        <f>INDEX('Master Data'!$A$2:$B$8,MATCH(WEEKDAY('EZE Power Trading'!A266,3),'Master Data'!$A$2:$A$8,0),2)</f>
        <v>T</v>
      </c>
      <c r="D266" s="73">
        <v>-159263.21126728138</v>
      </c>
      <c r="E266" s="73">
        <v>0</v>
      </c>
      <c r="F266" s="73">
        <v>0</v>
      </c>
      <c r="G266" s="73">
        <v>7358</v>
      </c>
      <c r="I266" s="73">
        <f t="shared" si="53"/>
        <v>7358</v>
      </c>
      <c r="J266" s="73">
        <f t="shared" si="65"/>
        <v>187</v>
      </c>
      <c r="K266" s="73">
        <f t="shared" si="54"/>
        <v>0</v>
      </c>
      <c r="L266" s="73">
        <f t="shared" si="55"/>
        <v>0</v>
      </c>
      <c r="M266" s="73">
        <f>SUM(J$188:J266)</f>
        <v>278515</v>
      </c>
      <c r="N266" s="73">
        <f>SUM(J$6:J266)</f>
        <v>812697.48041780293</v>
      </c>
      <c r="P266" s="73">
        <f t="shared" si="56"/>
        <v>-0.15926321126728138</v>
      </c>
      <c r="Q266" s="73">
        <f t="shared" si="57"/>
        <v>0</v>
      </c>
      <c r="R266" s="73">
        <f t="shared" si="58"/>
        <v>0</v>
      </c>
      <c r="S266" s="71">
        <f t="shared" si="59"/>
        <v>0.187</v>
      </c>
      <c r="T266" s="71">
        <f t="shared" si="60"/>
        <v>0</v>
      </c>
      <c r="U266" s="71">
        <f t="shared" si="61"/>
        <v>7.3579999999999997</v>
      </c>
      <c r="V266" s="71">
        <f t="shared" si="62"/>
        <v>278.51499999999999</v>
      </c>
      <c r="W266" s="71">
        <f t="shared" si="63"/>
        <v>812.69748041780292</v>
      </c>
    </row>
    <row r="267" spans="1:23" hidden="1">
      <c r="A267" s="63">
        <f t="shared" si="64"/>
        <v>37153</v>
      </c>
      <c r="B267" s="65" t="str">
        <f>INDEX('Master Data'!$A$2:$B$8,MATCH(WEEKDAY('EZE Power Trading'!A267,3),'Master Data'!$A$2:$A$8,0),2)</f>
        <v>W</v>
      </c>
      <c r="D267" s="73">
        <v>-159030.34691417593</v>
      </c>
      <c r="E267" s="73">
        <v>0</v>
      </c>
      <c r="F267" s="73">
        <v>0</v>
      </c>
      <c r="G267" s="73">
        <v>7542</v>
      </c>
      <c r="I267" s="73">
        <f t="shared" si="53"/>
        <v>7542</v>
      </c>
      <c r="J267" s="73">
        <f t="shared" si="65"/>
        <v>184</v>
      </c>
      <c r="K267" s="73">
        <f t="shared" si="54"/>
        <v>0</v>
      </c>
      <c r="L267" s="73">
        <f t="shared" si="55"/>
        <v>0</v>
      </c>
      <c r="M267" s="73">
        <f>SUM(J$188:J267)</f>
        <v>278699</v>
      </c>
      <c r="N267" s="73">
        <f>SUM(J$6:J267)</f>
        <v>812881.48041780293</v>
      </c>
      <c r="P267" s="73">
        <f t="shared" si="56"/>
        <v>-0.15903034691417592</v>
      </c>
      <c r="Q267" s="73">
        <f t="shared" si="57"/>
        <v>0</v>
      </c>
      <c r="R267" s="73">
        <f t="shared" si="58"/>
        <v>0</v>
      </c>
      <c r="S267" s="71">
        <f t="shared" si="59"/>
        <v>0.184</v>
      </c>
      <c r="T267" s="71">
        <f t="shared" si="60"/>
        <v>0</v>
      </c>
      <c r="U267" s="71">
        <f t="shared" si="61"/>
        <v>7.5419999999999998</v>
      </c>
      <c r="V267" s="71">
        <f t="shared" si="62"/>
        <v>278.69900000000001</v>
      </c>
      <c r="W267" s="71">
        <f t="shared" si="63"/>
        <v>812.88148041780289</v>
      </c>
    </row>
    <row r="268" spans="1:23" hidden="1">
      <c r="A268" s="63">
        <f t="shared" si="64"/>
        <v>37154</v>
      </c>
      <c r="B268" s="65" t="str">
        <f>INDEX('Master Data'!$A$2:$B$8,MATCH(WEEKDAY('EZE Power Trading'!A268,3),'Master Data'!$A$2:$A$8,0),2)</f>
        <v>Th</v>
      </c>
      <c r="D268" s="73">
        <v>-159012.16486292685</v>
      </c>
      <c r="E268" s="73">
        <v>0</v>
      </c>
      <c r="F268" s="73">
        <v>0</v>
      </c>
      <c r="G268" s="73">
        <v>8630</v>
      </c>
      <c r="I268" s="73">
        <f t="shared" si="53"/>
        <v>8630</v>
      </c>
      <c r="J268" s="73">
        <f t="shared" si="65"/>
        <v>1088</v>
      </c>
      <c r="K268" s="73">
        <f t="shared" si="54"/>
        <v>0</v>
      </c>
      <c r="L268" s="73">
        <f t="shared" si="55"/>
        <v>0</v>
      </c>
      <c r="M268" s="73">
        <f>SUM(J$188:J268)</f>
        <v>279787</v>
      </c>
      <c r="N268" s="73">
        <f>SUM(J$6:J268)</f>
        <v>813969.48041780293</v>
      </c>
      <c r="P268" s="73">
        <f t="shared" si="56"/>
        <v>-0.15901216486292685</v>
      </c>
      <c r="Q268" s="73">
        <f t="shared" si="57"/>
        <v>0</v>
      </c>
      <c r="R268" s="73">
        <f t="shared" si="58"/>
        <v>0</v>
      </c>
      <c r="S268" s="71">
        <f t="shared" si="59"/>
        <v>1.0880000000000001</v>
      </c>
      <c r="T268" s="71">
        <f t="shared" si="60"/>
        <v>0</v>
      </c>
      <c r="U268" s="71">
        <f t="shared" si="61"/>
        <v>8.6300000000000008</v>
      </c>
      <c r="V268" s="71">
        <f t="shared" si="62"/>
        <v>279.78699999999998</v>
      </c>
      <c r="W268" s="71">
        <f t="shared" si="63"/>
        <v>813.96948041780297</v>
      </c>
    </row>
    <row r="269" spans="1:23" hidden="1">
      <c r="A269" s="63">
        <f t="shared" si="64"/>
        <v>37155</v>
      </c>
      <c r="B269" s="65" t="str">
        <f>INDEX('Master Data'!$A$2:$B$8,MATCH(WEEKDAY('EZE Power Trading'!A269,3),'Master Data'!$A$2:$A$8,0),2)</f>
        <v>F</v>
      </c>
      <c r="D269" s="73">
        <v>-158953.42131798397</v>
      </c>
      <c r="E269" s="73">
        <v>0</v>
      </c>
      <c r="F269" s="73">
        <v>0</v>
      </c>
      <c r="G269" s="73">
        <v>9472</v>
      </c>
      <c r="I269" s="73">
        <f t="shared" si="53"/>
        <v>9472</v>
      </c>
      <c r="J269" s="73">
        <f t="shared" si="65"/>
        <v>842</v>
      </c>
      <c r="K269" s="73">
        <f t="shared" si="54"/>
        <v>0</v>
      </c>
      <c r="L269" s="73">
        <f t="shared" si="55"/>
        <v>0</v>
      </c>
      <c r="M269" s="73">
        <f>SUM(J$188:J269)</f>
        <v>280629</v>
      </c>
      <c r="N269" s="73">
        <f>SUM(J$6:J269)</f>
        <v>814811.48041780293</v>
      </c>
      <c r="P269" s="73">
        <f t="shared" si="56"/>
        <v>-0.15895342131798398</v>
      </c>
      <c r="Q269" s="73">
        <f t="shared" si="57"/>
        <v>0</v>
      </c>
      <c r="R269" s="73">
        <f t="shared" si="58"/>
        <v>0</v>
      </c>
      <c r="S269" s="71">
        <f t="shared" si="59"/>
        <v>0.84199999999999997</v>
      </c>
      <c r="T269" s="71">
        <f t="shared" si="60"/>
        <v>0</v>
      </c>
      <c r="U269" s="71">
        <f t="shared" si="61"/>
        <v>9.4719999999999995</v>
      </c>
      <c r="V269" s="71">
        <f t="shared" si="62"/>
        <v>280.62900000000002</v>
      </c>
      <c r="W269" s="71">
        <f t="shared" si="63"/>
        <v>814.81148041780295</v>
      </c>
    </row>
    <row r="270" spans="1:23" hidden="1">
      <c r="A270" s="63">
        <f t="shared" si="64"/>
        <v>37156</v>
      </c>
      <c r="B270" s="65" t="str">
        <f>INDEX('Master Data'!$A$2:$B$8,MATCH(WEEKDAY('EZE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9472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280629</v>
      </c>
      <c r="N270" s="73">
        <f>SUM(J$6:J270)</f>
        <v>814811.48041780293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9.4719999999999995</v>
      </c>
      <c r="V270" s="71">
        <f t="shared" si="62"/>
        <v>280.62900000000002</v>
      </c>
      <c r="W270" s="71">
        <f t="shared" si="63"/>
        <v>814.81148041780295</v>
      </c>
    </row>
    <row r="271" spans="1:23" hidden="1">
      <c r="A271" s="63">
        <f t="shared" si="64"/>
        <v>37157</v>
      </c>
      <c r="B271" s="65" t="str">
        <f>INDEX('Master Data'!$A$2:$B$8,MATCH(WEEKDAY('EZE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9472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280629</v>
      </c>
      <c r="N271" s="73">
        <f>SUM(J$6:J271)</f>
        <v>814811.48041780293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9.4719999999999995</v>
      </c>
      <c r="V271" s="71">
        <f t="shared" si="62"/>
        <v>280.62900000000002</v>
      </c>
      <c r="W271" s="71">
        <f t="shared" si="63"/>
        <v>814.81148041780295</v>
      </c>
    </row>
    <row r="272" spans="1:23" hidden="1">
      <c r="A272" s="63">
        <f t="shared" si="64"/>
        <v>37158</v>
      </c>
      <c r="B272" s="65" t="str">
        <f>INDEX('Master Data'!$A$2:$B$8,MATCH(WEEKDAY('EZE Power Trading'!A272,3),'Master Data'!$A$2:$A$8,0),2)</f>
        <v>M</v>
      </c>
      <c r="D272" s="73">
        <v>-158313.58260111231</v>
      </c>
      <c r="E272" s="73">
        <v>0</v>
      </c>
      <c r="F272" s="73">
        <v>0</v>
      </c>
      <c r="G272" s="73">
        <v>9793</v>
      </c>
      <c r="I272" s="73">
        <f t="shared" si="53"/>
        <v>9793</v>
      </c>
      <c r="J272" s="73">
        <f t="shared" si="65"/>
        <v>321</v>
      </c>
      <c r="K272" s="73">
        <f t="shared" si="54"/>
        <v>0</v>
      </c>
      <c r="L272" s="73">
        <f t="shared" si="55"/>
        <v>0</v>
      </c>
      <c r="M272" s="73">
        <f>SUM(J$188:J272)</f>
        <v>280950</v>
      </c>
      <c r="N272" s="73">
        <f>SUM(J$6:J272)</f>
        <v>815132.48041780293</v>
      </c>
      <c r="P272" s="73">
        <f t="shared" si="56"/>
        <v>-0.15831358260111231</v>
      </c>
      <c r="Q272" s="73">
        <f t="shared" si="57"/>
        <v>0</v>
      </c>
      <c r="R272" s="73">
        <f t="shared" si="58"/>
        <v>0</v>
      </c>
      <c r="S272" s="71">
        <f t="shared" si="59"/>
        <v>0.32100000000000001</v>
      </c>
      <c r="T272" s="71">
        <f t="shared" si="60"/>
        <v>0</v>
      </c>
      <c r="U272" s="71">
        <f t="shared" si="61"/>
        <v>9.7929999999999993</v>
      </c>
      <c r="V272" s="71">
        <f t="shared" si="62"/>
        <v>280.95</v>
      </c>
      <c r="W272" s="71">
        <f t="shared" si="63"/>
        <v>815.13248041780298</v>
      </c>
    </row>
    <row r="273" spans="1:23" hidden="1">
      <c r="A273" s="63">
        <f t="shared" si="64"/>
        <v>37159</v>
      </c>
      <c r="B273" s="65" t="str">
        <f>INDEX('Master Data'!$A$2:$B$8,MATCH(WEEKDAY('EZE Power Trading'!A273,3),'Master Data'!$A$2:$A$8,0),2)</f>
        <v>T</v>
      </c>
      <c r="D273" s="73">
        <v>-158072.79041927104</v>
      </c>
      <c r="E273" s="73">
        <v>0</v>
      </c>
      <c r="F273" s="73">
        <v>0</v>
      </c>
      <c r="G273" s="73">
        <v>77894</v>
      </c>
      <c r="I273" s="73">
        <f t="shared" si="53"/>
        <v>77894</v>
      </c>
      <c r="J273" s="73">
        <f t="shared" si="65"/>
        <v>68101</v>
      </c>
      <c r="K273" s="73">
        <f t="shared" si="54"/>
        <v>0</v>
      </c>
      <c r="L273" s="73">
        <f t="shared" si="55"/>
        <v>0</v>
      </c>
      <c r="M273" s="73">
        <f>SUM(J$188:J273)</f>
        <v>349051</v>
      </c>
      <c r="N273" s="73">
        <f>SUM(J$6:J273)</f>
        <v>883233.48041780293</v>
      </c>
      <c r="P273" s="73">
        <f t="shared" si="56"/>
        <v>-0.15807279041927105</v>
      </c>
      <c r="Q273" s="73">
        <f t="shared" si="57"/>
        <v>0</v>
      </c>
      <c r="R273" s="73">
        <f t="shared" si="58"/>
        <v>0</v>
      </c>
      <c r="S273" s="71">
        <f t="shared" si="59"/>
        <v>68.100999999999999</v>
      </c>
      <c r="T273" s="71">
        <f t="shared" si="60"/>
        <v>0</v>
      </c>
      <c r="U273" s="71">
        <f t="shared" si="61"/>
        <v>77.894000000000005</v>
      </c>
      <c r="V273" s="71">
        <f t="shared" si="62"/>
        <v>349.05099999999999</v>
      </c>
      <c r="W273" s="71">
        <f t="shared" si="63"/>
        <v>883.23348041780298</v>
      </c>
    </row>
    <row r="274" spans="1:23" hidden="1">
      <c r="A274" s="63">
        <f t="shared" si="64"/>
        <v>37160</v>
      </c>
      <c r="B274" s="65" t="str">
        <f>INDEX('Master Data'!$A$2:$B$8,MATCH(WEEKDAY('EZE Power Trading'!A274,3),'Master Data'!$A$2:$A$8,0),2)</f>
        <v>W</v>
      </c>
      <c r="D274" s="73">
        <v>-157934.57204624981</v>
      </c>
      <c r="E274" s="73">
        <v>0</v>
      </c>
      <c r="F274" s="73">
        <v>0</v>
      </c>
      <c r="G274" s="73">
        <v>77547</v>
      </c>
      <c r="I274" s="73">
        <f t="shared" si="53"/>
        <v>77547</v>
      </c>
      <c r="J274" s="73">
        <f t="shared" si="65"/>
        <v>-347</v>
      </c>
      <c r="K274" s="73">
        <f t="shared" si="54"/>
        <v>0</v>
      </c>
      <c r="L274" s="73">
        <f t="shared" si="55"/>
        <v>0</v>
      </c>
      <c r="M274" s="73">
        <f>SUM(J$188:J274)</f>
        <v>348704</v>
      </c>
      <c r="N274" s="73">
        <f>SUM(J$6:J274)</f>
        <v>882886.48041780293</v>
      </c>
      <c r="P274" s="73">
        <f t="shared" si="56"/>
        <v>-0.1579345720462498</v>
      </c>
      <c r="Q274" s="73">
        <f t="shared" si="57"/>
        <v>0</v>
      </c>
      <c r="R274" s="73">
        <f t="shared" si="58"/>
        <v>0</v>
      </c>
      <c r="S274" s="71">
        <f t="shared" si="59"/>
        <v>-0.34699999999999998</v>
      </c>
      <c r="T274" s="71">
        <f t="shared" si="60"/>
        <v>0</v>
      </c>
      <c r="U274" s="71">
        <f t="shared" si="61"/>
        <v>77.546999999999997</v>
      </c>
      <c r="V274" s="71">
        <f t="shared" si="62"/>
        <v>348.70400000000001</v>
      </c>
      <c r="W274" s="71">
        <f t="shared" si="63"/>
        <v>882.88648041780289</v>
      </c>
    </row>
    <row r="275" spans="1:23" hidden="1">
      <c r="A275" s="63">
        <f t="shared" si="64"/>
        <v>37161</v>
      </c>
      <c r="B275" s="65" t="str">
        <f>INDEX('Master Data'!$A$2:$B$8,MATCH(WEEKDAY('EZE Power Trading'!A275,3),'Master Data'!$A$2:$A$8,0),2)</f>
        <v>Th</v>
      </c>
      <c r="D275" s="73">
        <v>-157772.60691982866</v>
      </c>
      <c r="E275" s="73">
        <v>0</v>
      </c>
      <c r="F275" s="73">
        <v>0</v>
      </c>
      <c r="G275" s="73">
        <v>117546</v>
      </c>
      <c r="I275" s="73">
        <f t="shared" si="53"/>
        <v>117546</v>
      </c>
      <c r="J275" s="73">
        <f t="shared" si="65"/>
        <v>39999</v>
      </c>
      <c r="K275" s="73">
        <f t="shared" si="54"/>
        <v>0</v>
      </c>
      <c r="L275" s="73">
        <f t="shared" si="55"/>
        <v>0</v>
      </c>
      <c r="M275" s="73">
        <f>SUM(J$188:J275)</f>
        <v>388703</v>
      </c>
      <c r="N275" s="73">
        <f>SUM(J$6:J275)</f>
        <v>922885.48041780293</v>
      </c>
      <c r="P275" s="73">
        <f t="shared" si="56"/>
        <v>-0.15777260691982867</v>
      </c>
      <c r="Q275" s="73">
        <f t="shared" si="57"/>
        <v>0</v>
      </c>
      <c r="R275" s="73">
        <f t="shared" si="58"/>
        <v>0</v>
      </c>
      <c r="S275" s="71">
        <f t="shared" si="59"/>
        <v>39.999000000000002</v>
      </c>
      <c r="T275" s="71">
        <f t="shared" si="60"/>
        <v>0</v>
      </c>
      <c r="U275" s="71">
        <f t="shared" si="61"/>
        <v>117.54600000000001</v>
      </c>
      <c r="V275" s="71">
        <f t="shared" si="62"/>
        <v>388.70299999999997</v>
      </c>
      <c r="W275" s="71">
        <f t="shared" si="63"/>
        <v>922.88548041780291</v>
      </c>
    </row>
    <row r="276" spans="1:23">
      <c r="A276" s="63">
        <f t="shared" si="64"/>
        <v>37162</v>
      </c>
      <c r="B276" s="65" t="str">
        <f>INDEX('Master Data'!$A$2:$B$8,MATCH(WEEKDAY('EZE Power Trading'!A276,3),'Master Data'!$A$2:$A$8,0),2)</f>
        <v>F</v>
      </c>
      <c r="D276" s="73">
        <v>-157133.53701615139</v>
      </c>
      <c r="E276" s="73">
        <v>0</v>
      </c>
      <c r="F276" s="73">
        <v>0</v>
      </c>
      <c r="G276" s="73">
        <v>160400.46</v>
      </c>
      <c r="I276" s="73">
        <f t="shared" si="53"/>
        <v>160400.46</v>
      </c>
      <c r="J276" s="73">
        <f t="shared" si="65"/>
        <v>42854.459999999992</v>
      </c>
      <c r="K276" s="73">
        <f t="shared" si="54"/>
        <v>0</v>
      </c>
      <c r="L276" s="73">
        <f t="shared" si="55"/>
        <v>0</v>
      </c>
      <c r="M276" s="73">
        <f>SUM(J$188:J276)</f>
        <v>431557.45999999996</v>
      </c>
      <c r="N276" s="73">
        <f>SUM(J$6:J276)</f>
        <v>965739.94041780289</v>
      </c>
      <c r="P276" s="73">
        <f t="shared" si="56"/>
        <v>-0.15713353701615138</v>
      </c>
      <c r="Q276" s="73">
        <f t="shared" si="57"/>
        <v>0</v>
      </c>
      <c r="R276" s="73">
        <f t="shared" si="58"/>
        <v>0</v>
      </c>
      <c r="S276" s="71">
        <f t="shared" si="59"/>
        <v>42.854459999999989</v>
      </c>
      <c r="T276" s="71">
        <f t="shared" si="60"/>
        <v>0</v>
      </c>
      <c r="U276" s="71">
        <f t="shared" si="61"/>
        <v>160.40045999999998</v>
      </c>
      <c r="V276" s="71">
        <f t="shared" si="62"/>
        <v>431.55745999999994</v>
      </c>
      <c r="W276" s="71">
        <f t="shared" si="63"/>
        <v>965.73994041780293</v>
      </c>
    </row>
    <row r="277" spans="1:23">
      <c r="A277" s="63">
        <f t="shared" si="64"/>
        <v>37163</v>
      </c>
      <c r="B277" s="65" t="str">
        <f>INDEX('Master Data'!$A$2:$B$8,MATCH(WEEKDAY('EZE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160400.46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431557.45999999996</v>
      </c>
      <c r="N277" s="73">
        <f>SUM(J$6:J277)</f>
        <v>965739.94041780289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160.40045999999998</v>
      </c>
      <c r="V277" s="71">
        <f t="shared" si="62"/>
        <v>431.55745999999994</v>
      </c>
      <c r="W277" s="71">
        <f t="shared" si="63"/>
        <v>965.73994041780293</v>
      </c>
    </row>
    <row r="278" spans="1:23">
      <c r="A278" s="63">
        <f t="shared" si="64"/>
        <v>37164</v>
      </c>
      <c r="B278" s="65" t="str">
        <f>INDEX('Master Data'!$A$2:$B$8,MATCH(WEEKDAY('EZE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160400.46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431557.45999999996</v>
      </c>
      <c r="N278" s="73">
        <f>SUM(J$6:J278)</f>
        <v>965739.94041780289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160.40045999999998</v>
      </c>
      <c r="V278" s="71">
        <f t="shared" si="62"/>
        <v>431.55745999999994</v>
      </c>
      <c r="W278" s="71">
        <f t="shared" si="63"/>
        <v>965.73994041780293</v>
      </c>
    </row>
    <row r="279" spans="1:23" hidden="1">
      <c r="A279" s="63">
        <f t="shared" si="64"/>
        <v>37165</v>
      </c>
      <c r="B279" s="65" t="str">
        <f>INDEX('Master Data'!$A$2:$B$8,MATCH(WEEKDAY('EZE Power Trading'!A279,3),'Master Data'!$A$2:$A$8,0),2)</f>
        <v>M</v>
      </c>
      <c r="D279" s="73">
        <v>-156821.36417468151</v>
      </c>
      <c r="E279" s="73">
        <v>0</v>
      </c>
      <c r="F279" s="73">
        <v>0</v>
      </c>
      <c r="G279" s="73">
        <v>-280</v>
      </c>
      <c r="I279" s="73">
        <f t="shared" si="53"/>
        <v>-280</v>
      </c>
      <c r="J279" s="73">
        <f t="shared" si="65"/>
        <v>-280</v>
      </c>
      <c r="K279" s="73">
        <f t="shared" si="54"/>
        <v>0</v>
      </c>
      <c r="L279" s="73">
        <f t="shared" si="55"/>
        <v>0</v>
      </c>
      <c r="M279" s="73">
        <f>SUM(J$188:J279)</f>
        <v>431277.45999999996</v>
      </c>
      <c r="N279" s="73">
        <f>SUM(J$6:J279)</f>
        <v>965459.94041780289</v>
      </c>
      <c r="P279" s="73">
        <f t="shared" si="56"/>
        <v>-0.15682136417468151</v>
      </c>
      <c r="Q279" s="73">
        <f t="shared" si="57"/>
        <v>0</v>
      </c>
      <c r="R279" s="73">
        <f t="shared" si="58"/>
        <v>0</v>
      </c>
      <c r="S279" s="71">
        <f t="shared" si="59"/>
        <v>-0.28000000000000003</v>
      </c>
      <c r="T279" s="71">
        <f t="shared" si="60"/>
        <v>0</v>
      </c>
      <c r="U279" s="71">
        <f t="shared" si="61"/>
        <v>-0.28000000000000003</v>
      </c>
      <c r="V279" s="71">
        <f t="shared" si="62"/>
        <v>431.27745999999996</v>
      </c>
      <c r="W279" s="71">
        <f t="shared" si="63"/>
        <v>965.45994041780284</v>
      </c>
    </row>
    <row r="280" spans="1:23" hidden="1">
      <c r="A280" s="63">
        <f t="shared" si="64"/>
        <v>37166</v>
      </c>
      <c r="B280" s="65" t="str">
        <f>INDEX('Master Data'!$A$2:$B$8,MATCH(WEEKDAY('EZE Power Trading'!A280,3),'Master Data'!$A$2:$A$8,0),2)</f>
        <v>T</v>
      </c>
      <c r="D280" s="73">
        <v>-156578.02697430275</v>
      </c>
      <c r="E280" s="73">
        <v>0</v>
      </c>
      <c r="F280" s="73">
        <v>0</v>
      </c>
      <c r="G280" s="73">
        <v>1275</v>
      </c>
      <c r="I280" s="73">
        <f t="shared" si="53"/>
        <v>1275</v>
      </c>
      <c r="J280" s="73">
        <f t="shared" si="65"/>
        <v>1555</v>
      </c>
      <c r="K280" s="73">
        <f t="shared" si="54"/>
        <v>0</v>
      </c>
      <c r="L280" s="73">
        <f t="shared" si="55"/>
        <v>0</v>
      </c>
      <c r="M280" s="73">
        <f>SUM(J$280:J280)</f>
        <v>1555</v>
      </c>
      <c r="N280" s="73">
        <f>SUM(J$6:J280)</f>
        <v>967014.94041780289</v>
      </c>
      <c r="P280" s="73">
        <f t="shared" si="56"/>
        <v>-0.15657802697430276</v>
      </c>
      <c r="Q280" s="73">
        <f t="shared" si="57"/>
        <v>0</v>
      </c>
      <c r="R280" s="73">
        <f t="shared" si="58"/>
        <v>0</v>
      </c>
      <c r="S280" s="71">
        <f t="shared" si="59"/>
        <v>1.5549999999999999</v>
      </c>
      <c r="T280" s="71">
        <f t="shared" si="60"/>
        <v>0</v>
      </c>
      <c r="U280" s="71">
        <f t="shared" si="61"/>
        <v>1.2749999999999999</v>
      </c>
      <c r="V280" s="71">
        <f t="shared" si="62"/>
        <v>1.5549999999999999</v>
      </c>
      <c r="W280" s="71">
        <f t="shared" si="63"/>
        <v>967.0149404178029</v>
      </c>
    </row>
    <row r="281" spans="1:23" hidden="1">
      <c r="A281" s="63">
        <f t="shared" si="64"/>
        <v>37167</v>
      </c>
      <c r="B281" s="65" t="str">
        <f>INDEX('Master Data'!$A$2:$B$8,MATCH(WEEKDAY('EZE Power Trading'!A281,3),'Master Data'!$A$2:$A$8,0),2)</f>
        <v>W</v>
      </c>
      <c r="D281" s="73">
        <v>-156506.02095739488</v>
      </c>
      <c r="E281" s="73">
        <v>0</v>
      </c>
      <c r="F281" s="73">
        <v>0</v>
      </c>
      <c r="G281" s="73">
        <v>3955</v>
      </c>
      <c r="I281" s="73">
        <f t="shared" si="53"/>
        <v>3955</v>
      </c>
      <c r="J281" s="73">
        <f t="shared" si="65"/>
        <v>2680</v>
      </c>
      <c r="K281" s="73">
        <f t="shared" si="54"/>
        <v>0</v>
      </c>
      <c r="L281" s="73">
        <f t="shared" si="55"/>
        <v>0</v>
      </c>
      <c r="M281" s="73">
        <f>SUM(J$280:J281)</f>
        <v>4235</v>
      </c>
      <c r="N281" s="73">
        <f>SUM(J$6:J281)</f>
        <v>969694.94041780289</v>
      </c>
      <c r="P281" s="73">
        <f t="shared" si="56"/>
        <v>-0.15650602095739488</v>
      </c>
      <c r="Q281" s="73">
        <f t="shared" si="57"/>
        <v>0</v>
      </c>
      <c r="R281" s="73">
        <f t="shared" si="58"/>
        <v>0</v>
      </c>
      <c r="S281" s="71">
        <f t="shared" si="59"/>
        <v>2.68</v>
      </c>
      <c r="T281" s="71">
        <f t="shared" si="60"/>
        <v>0</v>
      </c>
      <c r="U281" s="71">
        <f t="shared" si="61"/>
        <v>3.9550000000000001</v>
      </c>
      <c r="V281" s="71">
        <f t="shared" si="62"/>
        <v>4.2350000000000003</v>
      </c>
      <c r="W281" s="71">
        <f t="shared" si="63"/>
        <v>969.69494041780285</v>
      </c>
    </row>
    <row r="282" spans="1:23" hidden="1">
      <c r="A282" s="63">
        <f t="shared" si="64"/>
        <v>37168</v>
      </c>
      <c r="B282" s="65" t="str">
        <f>INDEX('Master Data'!$A$2:$B$8,MATCH(WEEKDAY('EZE Power Trading'!A282,3),'Master Data'!$A$2:$A$8,0),2)</f>
        <v>Th</v>
      </c>
      <c r="D282" s="73">
        <v>-156284.96461309821</v>
      </c>
      <c r="E282" s="73">
        <v>0</v>
      </c>
      <c r="F282" s="73">
        <v>0</v>
      </c>
      <c r="G282" s="73">
        <v>6383</v>
      </c>
      <c r="I282" s="73">
        <f t="shared" si="53"/>
        <v>6383</v>
      </c>
      <c r="J282" s="73">
        <f t="shared" si="65"/>
        <v>2428</v>
      </c>
      <c r="K282" s="73">
        <f t="shared" si="54"/>
        <v>0</v>
      </c>
      <c r="L282" s="73">
        <f t="shared" si="55"/>
        <v>0</v>
      </c>
      <c r="M282" s="73">
        <f>SUM(J$280:J282)</f>
        <v>6663</v>
      </c>
      <c r="N282" s="73">
        <f>SUM(J$6:J282)</f>
        <v>972122.94041780289</v>
      </c>
      <c r="P282" s="73">
        <f t="shared" si="56"/>
        <v>-0.15628496461309821</v>
      </c>
      <c r="Q282" s="73">
        <f t="shared" si="57"/>
        <v>0</v>
      </c>
      <c r="R282" s="73">
        <f t="shared" si="58"/>
        <v>0</v>
      </c>
      <c r="S282" s="71">
        <f t="shared" si="59"/>
        <v>2.4279999999999999</v>
      </c>
      <c r="T282" s="71">
        <f t="shared" si="60"/>
        <v>0</v>
      </c>
      <c r="U282" s="71">
        <f t="shared" si="61"/>
        <v>6.383</v>
      </c>
      <c r="V282" s="71">
        <f t="shared" si="62"/>
        <v>6.6630000000000003</v>
      </c>
      <c r="W282" s="71">
        <f t="shared" si="63"/>
        <v>972.12294041780285</v>
      </c>
    </row>
    <row r="283" spans="1:23" hidden="1">
      <c r="A283" s="63">
        <f t="shared" si="64"/>
        <v>37169</v>
      </c>
      <c r="B283" s="65" t="str">
        <f>INDEX('Master Data'!$A$2:$B$8,MATCH(WEEKDAY('EZE Power Trading'!A283,3),'Master Data'!$A$2:$A$8,0),2)</f>
        <v>F</v>
      </c>
      <c r="D283" s="73">
        <v>-156081.25591189769</v>
      </c>
      <c r="E283" s="73">
        <v>0</v>
      </c>
      <c r="F283" s="73">
        <v>0</v>
      </c>
      <c r="G283" s="73">
        <v>8074</v>
      </c>
      <c r="I283" s="73">
        <f t="shared" si="53"/>
        <v>8074</v>
      </c>
      <c r="J283" s="73">
        <f t="shared" si="65"/>
        <v>1691</v>
      </c>
      <c r="K283" s="73">
        <f t="shared" si="54"/>
        <v>0</v>
      </c>
      <c r="L283" s="73">
        <f t="shared" si="55"/>
        <v>0</v>
      </c>
      <c r="M283" s="73">
        <f>SUM(J$280:J283)</f>
        <v>8354</v>
      </c>
      <c r="N283" s="73">
        <f>SUM(J$6:J283)</f>
        <v>973813.94041780289</v>
      </c>
      <c r="P283" s="73">
        <f t="shared" si="56"/>
        <v>-0.1560812559118977</v>
      </c>
      <c r="Q283" s="73">
        <f t="shared" si="57"/>
        <v>0</v>
      </c>
      <c r="R283" s="73">
        <f t="shared" si="58"/>
        <v>0</v>
      </c>
      <c r="S283" s="71">
        <f t="shared" si="59"/>
        <v>1.6910000000000001</v>
      </c>
      <c r="T283" s="71">
        <f t="shared" si="60"/>
        <v>0</v>
      </c>
      <c r="U283" s="71">
        <f t="shared" si="61"/>
        <v>8.0739999999999998</v>
      </c>
      <c r="V283" s="71">
        <f t="shared" si="62"/>
        <v>8.3539999999999992</v>
      </c>
      <c r="W283" s="71">
        <f t="shared" si="63"/>
        <v>973.81394041780288</v>
      </c>
    </row>
    <row r="284" spans="1:23" hidden="1">
      <c r="A284" s="63">
        <f t="shared" si="64"/>
        <v>37170</v>
      </c>
      <c r="B284" s="65" t="str">
        <f>INDEX('Master Data'!$A$2:$B$8,MATCH(WEEKDAY('EZE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8074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8354</v>
      </c>
      <c r="N284" s="73">
        <f>SUM(J$6:J284)</f>
        <v>973813.94041780289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8.0739999999999998</v>
      </c>
      <c r="V284" s="71">
        <f t="shared" si="62"/>
        <v>8.3539999999999992</v>
      </c>
      <c r="W284" s="71">
        <f t="shared" si="63"/>
        <v>973.81394041780288</v>
      </c>
    </row>
    <row r="285" spans="1:23" hidden="1">
      <c r="A285" s="63">
        <f t="shared" si="64"/>
        <v>37171</v>
      </c>
      <c r="B285" s="65" t="str">
        <f>INDEX('Master Data'!$A$2:$B$8,MATCH(WEEKDAY('EZE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8074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8354</v>
      </c>
      <c r="N285" s="73">
        <f>SUM(J$6:J285)</f>
        <v>973813.94041780289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8.0739999999999998</v>
      </c>
      <c r="V285" s="71">
        <f t="shared" si="62"/>
        <v>8.3539999999999992</v>
      </c>
      <c r="W285" s="71">
        <f t="shared" si="63"/>
        <v>973.81394041780288</v>
      </c>
    </row>
    <row r="286" spans="1:23" hidden="1">
      <c r="A286" s="63">
        <f t="shared" si="64"/>
        <v>37172</v>
      </c>
      <c r="B286" s="65" t="str">
        <f>INDEX('Master Data'!$A$2:$B$8,MATCH(WEEKDAY('EZE Power Trading'!A286,3),'Master Data'!$A$2:$A$8,0),2)</f>
        <v>M</v>
      </c>
      <c r="D286" s="73">
        <v>-155486.10230744421</v>
      </c>
      <c r="E286" s="73">
        <v>0</v>
      </c>
      <c r="F286" s="73">
        <v>0</v>
      </c>
      <c r="G286" s="73">
        <v>8777</v>
      </c>
      <c r="I286" s="73">
        <f t="shared" si="53"/>
        <v>8777</v>
      </c>
      <c r="J286" s="73">
        <f t="shared" si="65"/>
        <v>703</v>
      </c>
      <c r="K286" s="73">
        <f t="shared" si="54"/>
        <v>0</v>
      </c>
      <c r="L286" s="73">
        <f t="shared" si="55"/>
        <v>0</v>
      </c>
      <c r="M286" s="73">
        <f>SUM(J$280:J286)</f>
        <v>9057</v>
      </c>
      <c r="N286" s="73">
        <f>SUM(J$6:J286)</f>
        <v>974516.94041780289</v>
      </c>
      <c r="P286" s="73">
        <f t="shared" si="56"/>
        <v>-0.1554861023074442</v>
      </c>
      <c r="Q286" s="73">
        <f t="shared" si="57"/>
        <v>0</v>
      </c>
      <c r="R286" s="73">
        <f t="shared" si="58"/>
        <v>0</v>
      </c>
      <c r="S286" s="71">
        <f t="shared" si="59"/>
        <v>0.70299999999999996</v>
      </c>
      <c r="T286" s="71">
        <f t="shared" si="60"/>
        <v>0</v>
      </c>
      <c r="U286" s="71">
        <f t="shared" si="61"/>
        <v>8.7769999999999992</v>
      </c>
      <c r="V286" s="71">
        <f t="shared" si="62"/>
        <v>9.0570000000000004</v>
      </c>
      <c r="W286" s="71">
        <f t="shared" si="63"/>
        <v>974.51694041780286</v>
      </c>
    </row>
    <row r="287" spans="1:23" hidden="1">
      <c r="A287" s="63">
        <f t="shared" si="64"/>
        <v>37173</v>
      </c>
      <c r="B287" s="65" t="str">
        <f>INDEX('Master Data'!$A$2:$B$8,MATCH(WEEKDAY('EZE Power Trading'!A287,3),'Master Data'!$A$2:$A$8,0),2)</f>
        <v>T</v>
      </c>
      <c r="D287" s="73">
        <v>-155241.77000926886</v>
      </c>
      <c r="E287" s="73">
        <v>0</v>
      </c>
      <c r="F287" s="73">
        <v>0</v>
      </c>
      <c r="G287" s="73">
        <v>14272</v>
      </c>
      <c r="I287" s="73">
        <f t="shared" si="53"/>
        <v>14272</v>
      </c>
      <c r="J287" s="73">
        <f t="shared" si="65"/>
        <v>5495</v>
      </c>
      <c r="K287" s="73">
        <f t="shared" si="54"/>
        <v>0</v>
      </c>
      <c r="L287" s="73">
        <f t="shared" si="55"/>
        <v>0</v>
      </c>
      <c r="M287" s="73">
        <f>SUM(J$280:J287)</f>
        <v>14552</v>
      </c>
      <c r="N287" s="73">
        <f>SUM(J$6:J287)</f>
        <v>980011.94041780289</v>
      </c>
      <c r="P287" s="73">
        <f t="shared" si="56"/>
        <v>-0.15524177000926886</v>
      </c>
      <c r="Q287" s="73">
        <f t="shared" si="57"/>
        <v>0</v>
      </c>
      <c r="R287" s="73">
        <f t="shared" si="58"/>
        <v>0</v>
      </c>
      <c r="S287" s="71">
        <f t="shared" si="59"/>
        <v>5.4950000000000001</v>
      </c>
      <c r="T287" s="71">
        <f t="shared" si="60"/>
        <v>0</v>
      </c>
      <c r="U287" s="71">
        <f t="shared" si="61"/>
        <v>14.272</v>
      </c>
      <c r="V287" s="71">
        <f t="shared" si="62"/>
        <v>14.552</v>
      </c>
      <c r="W287" s="71">
        <f t="shared" si="63"/>
        <v>980.01194041780286</v>
      </c>
    </row>
    <row r="288" spans="1:23" hidden="1">
      <c r="A288" s="63">
        <f t="shared" si="64"/>
        <v>37174</v>
      </c>
      <c r="B288" s="65" t="str">
        <f>INDEX('Master Data'!$A$2:$B$8,MATCH(WEEKDAY('EZE Power Trading'!A288,3),'Master Data'!$A$2:$A$8,0),2)</f>
        <v>W</v>
      </c>
      <c r="D288" s="73">
        <v>-154959.59087719061</v>
      </c>
      <c r="E288" s="73">
        <v>0</v>
      </c>
      <c r="F288" s="73">
        <v>0</v>
      </c>
      <c r="G288" s="73">
        <v>15356</v>
      </c>
      <c r="I288" s="73">
        <f t="shared" si="53"/>
        <v>15356</v>
      </c>
      <c r="J288" s="73">
        <f t="shared" si="65"/>
        <v>1084</v>
      </c>
      <c r="K288" s="73">
        <f t="shared" si="54"/>
        <v>0</v>
      </c>
      <c r="L288" s="73">
        <f t="shared" si="55"/>
        <v>0</v>
      </c>
      <c r="M288" s="73">
        <f>SUM(J$280:J288)</f>
        <v>15636</v>
      </c>
      <c r="N288" s="73">
        <f>SUM(J$6:J288)</f>
        <v>981095.94041780289</v>
      </c>
      <c r="P288" s="73">
        <f t="shared" si="56"/>
        <v>-0.15495959087719061</v>
      </c>
      <c r="Q288" s="73">
        <f t="shared" si="57"/>
        <v>0</v>
      </c>
      <c r="R288" s="73">
        <f t="shared" si="58"/>
        <v>0</v>
      </c>
      <c r="S288" s="71">
        <f t="shared" si="59"/>
        <v>1.0840000000000001</v>
      </c>
      <c r="T288" s="71">
        <f t="shared" si="60"/>
        <v>0</v>
      </c>
      <c r="U288" s="71">
        <f t="shared" si="61"/>
        <v>15.356</v>
      </c>
      <c r="V288" s="71">
        <f t="shared" si="62"/>
        <v>15.635999999999999</v>
      </c>
      <c r="W288" s="71">
        <f t="shared" si="63"/>
        <v>981.09594041780292</v>
      </c>
    </row>
    <row r="289" spans="1:23" hidden="1">
      <c r="A289" s="63">
        <f t="shared" si="64"/>
        <v>37175</v>
      </c>
      <c r="B289" s="65" t="str">
        <f>INDEX('Master Data'!$A$2:$B$8,MATCH(WEEKDAY('EZE Power Trading'!A289,3),'Master Data'!$A$2:$A$8,0),2)</f>
        <v>Th</v>
      </c>
      <c r="D289" s="73">
        <v>-154689.02524993755</v>
      </c>
      <c r="E289" s="73">
        <v>0</v>
      </c>
      <c r="F289" s="73">
        <v>0</v>
      </c>
      <c r="G289" s="73">
        <v>16217</v>
      </c>
      <c r="I289" s="73">
        <f t="shared" si="53"/>
        <v>16217</v>
      </c>
      <c r="J289" s="73">
        <f t="shared" si="65"/>
        <v>861</v>
      </c>
      <c r="K289" s="73">
        <f t="shared" si="54"/>
        <v>0</v>
      </c>
      <c r="L289" s="73">
        <f t="shared" si="55"/>
        <v>0</v>
      </c>
      <c r="M289" s="73">
        <f>SUM(J$280:J289)</f>
        <v>16497</v>
      </c>
      <c r="N289" s="73">
        <f>SUM(J$6:J289)</f>
        <v>981956.94041780289</v>
      </c>
      <c r="P289" s="73">
        <f t="shared" si="56"/>
        <v>-0.15468902524993755</v>
      </c>
      <c r="Q289" s="73">
        <f t="shared" si="57"/>
        <v>0</v>
      </c>
      <c r="R289" s="73">
        <f t="shared" si="58"/>
        <v>0</v>
      </c>
      <c r="S289" s="71">
        <f t="shared" si="59"/>
        <v>0.86099999999999999</v>
      </c>
      <c r="T289" s="71">
        <f t="shared" si="60"/>
        <v>0</v>
      </c>
      <c r="U289" s="71">
        <f t="shared" si="61"/>
        <v>16.216999999999999</v>
      </c>
      <c r="V289" s="71">
        <f t="shared" si="62"/>
        <v>16.497</v>
      </c>
      <c r="W289" s="71">
        <f t="shared" si="63"/>
        <v>981.95694041780291</v>
      </c>
    </row>
    <row r="290" spans="1:23" hidden="1">
      <c r="A290" s="63">
        <f t="shared" si="64"/>
        <v>37176</v>
      </c>
      <c r="B290" s="65" t="str">
        <f>INDEX('Master Data'!$A$2:$B$8,MATCH(WEEKDAY('EZE Power Trading'!A290,3),'Master Data'!$A$2:$A$8,0),2)</f>
        <v>F</v>
      </c>
      <c r="D290" s="73">
        <v>-154270.19186854493</v>
      </c>
      <c r="E290" s="73">
        <v>0</v>
      </c>
      <c r="F290" s="73">
        <v>0</v>
      </c>
      <c r="G290" s="73">
        <v>16801</v>
      </c>
      <c r="I290" s="73">
        <f t="shared" si="53"/>
        <v>16801</v>
      </c>
      <c r="J290" s="73">
        <f t="shared" si="65"/>
        <v>584</v>
      </c>
      <c r="K290" s="73">
        <f t="shared" si="54"/>
        <v>1</v>
      </c>
      <c r="L290" s="73">
        <f t="shared" si="55"/>
        <v>584</v>
      </c>
      <c r="M290" s="73">
        <f>SUM(J$280:J290)</f>
        <v>17081</v>
      </c>
      <c r="N290" s="73">
        <f>SUM(J$6:J290)</f>
        <v>982540.94041780289</v>
      </c>
      <c r="P290" s="73">
        <f t="shared" si="56"/>
        <v>-0.15427019186854493</v>
      </c>
      <c r="Q290" s="73">
        <f t="shared" si="57"/>
        <v>0</v>
      </c>
      <c r="R290" s="73">
        <f t="shared" si="58"/>
        <v>0</v>
      </c>
      <c r="S290" s="71">
        <f t="shared" si="59"/>
        <v>0.58399999999999996</v>
      </c>
      <c r="T290" s="71">
        <f t="shared" si="60"/>
        <v>0.58399999999999996</v>
      </c>
      <c r="U290" s="71">
        <f t="shared" si="61"/>
        <v>16.800999999999998</v>
      </c>
      <c r="V290" s="71">
        <f t="shared" si="62"/>
        <v>17.081</v>
      </c>
      <c r="W290" s="71">
        <f t="shared" si="63"/>
        <v>982.54094041780286</v>
      </c>
    </row>
    <row r="291" spans="1:23" hidden="1">
      <c r="A291" s="63">
        <f t="shared" si="64"/>
        <v>37177</v>
      </c>
      <c r="B291" s="65" t="str">
        <f>INDEX('Master Data'!$A$2:$B$8,MATCH(WEEKDAY('EZE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16801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17081</v>
      </c>
      <c r="N291" s="73">
        <f>SUM(J$6:J291)</f>
        <v>982540.94041780289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16.800999999999998</v>
      </c>
      <c r="V291" s="71">
        <f t="shared" si="62"/>
        <v>17.081</v>
      </c>
      <c r="W291" s="71">
        <f t="shared" si="63"/>
        <v>982.54094041780286</v>
      </c>
    </row>
    <row r="292" spans="1:23" hidden="1">
      <c r="A292" s="63">
        <f t="shared" si="64"/>
        <v>37178</v>
      </c>
      <c r="B292" s="65" t="str">
        <f>INDEX('Master Data'!$A$2:$B$8,MATCH(WEEKDAY('EZE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16801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17081</v>
      </c>
      <c r="N292" s="73">
        <f>SUM(J$6:J292)</f>
        <v>982540.94041780289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16.800999999999998</v>
      </c>
      <c r="V292" s="71">
        <f t="shared" si="62"/>
        <v>17.081</v>
      </c>
      <c r="W292" s="71">
        <f t="shared" si="63"/>
        <v>982.54094041780286</v>
      </c>
    </row>
    <row r="293" spans="1:23" hidden="1">
      <c r="A293" s="63">
        <f t="shared" si="64"/>
        <v>37179</v>
      </c>
      <c r="B293" s="65" t="str">
        <f>INDEX('Master Data'!$A$2:$B$8,MATCH(WEEKDAY('EZE Power Trading'!A293,3),'Master Data'!$A$2:$A$8,0),2)</f>
        <v>M</v>
      </c>
      <c r="D293" s="73">
        <v>-153662.37012962659</v>
      </c>
      <c r="E293" s="73">
        <v>0</v>
      </c>
      <c r="F293" s="73">
        <v>0</v>
      </c>
      <c r="G293" s="73">
        <v>21163</v>
      </c>
      <c r="I293" s="73">
        <f t="shared" ref="I293:I356" si="66">IF(MONTH($A293)=MONTH($A292),IF(G293=0,I292,G293),G293)</f>
        <v>21163</v>
      </c>
      <c r="J293" s="73">
        <f t="shared" si="65"/>
        <v>4362</v>
      </c>
      <c r="K293" s="73">
        <f t="shared" si="54"/>
        <v>1</v>
      </c>
      <c r="L293" s="73">
        <f t="shared" si="55"/>
        <v>4362</v>
      </c>
      <c r="M293" s="73">
        <f>SUM(J$280:J293)</f>
        <v>21443</v>
      </c>
      <c r="N293" s="73">
        <f>SUM(J$6:J293)</f>
        <v>986902.94041780289</v>
      </c>
      <c r="P293" s="73">
        <f t="shared" si="56"/>
        <v>-0.15366237012962658</v>
      </c>
      <c r="Q293" s="73">
        <f t="shared" si="57"/>
        <v>0</v>
      </c>
      <c r="R293" s="73">
        <f t="shared" si="58"/>
        <v>0</v>
      </c>
      <c r="S293" s="71">
        <f t="shared" si="59"/>
        <v>4.3620000000000001</v>
      </c>
      <c r="T293" s="71">
        <f t="shared" si="60"/>
        <v>4.3620000000000001</v>
      </c>
      <c r="U293" s="71">
        <f t="shared" si="61"/>
        <v>21.163</v>
      </c>
      <c r="V293" s="71">
        <f t="shared" si="62"/>
        <v>21.443000000000001</v>
      </c>
      <c r="W293" s="71">
        <f t="shared" si="63"/>
        <v>986.90294041780294</v>
      </c>
    </row>
    <row r="294" spans="1:23">
      <c r="A294" s="63">
        <f t="shared" si="64"/>
        <v>37180</v>
      </c>
      <c r="B294" s="65" t="str">
        <f>INDEX('Master Data'!$A$2:$B$8,MATCH(WEEKDAY('EZE Power Trading'!A294,3),'Master Data'!$A$2:$A$8,0),2)</f>
        <v>T</v>
      </c>
      <c r="D294" s="73">
        <v>-153496.49520078604</v>
      </c>
      <c r="E294" s="73">
        <v>0</v>
      </c>
      <c r="F294" s="73">
        <v>0</v>
      </c>
      <c r="G294" s="73">
        <v>23092</v>
      </c>
      <c r="I294" s="73">
        <f t="shared" si="66"/>
        <v>23092</v>
      </c>
      <c r="J294" s="73">
        <f t="shared" si="65"/>
        <v>1929</v>
      </c>
      <c r="K294" s="73">
        <f t="shared" si="54"/>
        <v>1</v>
      </c>
      <c r="L294" s="73">
        <f t="shared" si="55"/>
        <v>1929</v>
      </c>
      <c r="M294" s="73">
        <f>SUM(J$280:J294)</f>
        <v>23372</v>
      </c>
      <c r="N294" s="73">
        <f>SUM(J$6:J294)</f>
        <v>988831.94041780289</v>
      </c>
      <c r="P294" s="73">
        <f t="shared" si="56"/>
        <v>-0.15349649520078604</v>
      </c>
      <c r="Q294" s="73">
        <f t="shared" si="57"/>
        <v>0</v>
      </c>
      <c r="R294" s="73">
        <f t="shared" si="58"/>
        <v>0</v>
      </c>
      <c r="S294" s="71">
        <f t="shared" si="59"/>
        <v>1.929</v>
      </c>
      <c r="T294" s="71">
        <f t="shared" si="60"/>
        <v>1.929</v>
      </c>
      <c r="U294" s="71">
        <f t="shared" si="61"/>
        <v>23.091999999999999</v>
      </c>
      <c r="V294" s="71">
        <f t="shared" si="62"/>
        <v>23.372</v>
      </c>
      <c r="W294" s="71">
        <f t="shared" si="63"/>
        <v>988.83194041780291</v>
      </c>
    </row>
    <row r="295" spans="1:23">
      <c r="A295" s="63">
        <f t="shared" si="64"/>
        <v>37181</v>
      </c>
      <c r="B295" s="65" t="str">
        <f>INDEX('Master Data'!$A$2:$B$8,MATCH(WEEKDAY('EZE Power Trading'!A295,3),'Master Data'!$A$2:$A$8,0),2)</f>
        <v>W</v>
      </c>
      <c r="D295" s="73">
        <v>-153256.79081780571</v>
      </c>
      <c r="E295" s="73">
        <v>0</v>
      </c>
      <c r="F295" s="73">
        <v>0</v>
      </c>
      <c r="G295" s="73">
        <v>24516</v>
      </c>
      <c r="I295" s="73">
        <f t="shared" si="66"/>
        <v>24516</v>
      </c>
      <c r="J295" s="73">
        <f t="shared" si="65"/>
        <v>1424</v>
      </c>
      <c r="K295" s="73">
        <f t="shared" si="54"/>
        <v>1</v>
      </c>
      <c r="L295" s="73">
        <f t="shared" si="55"/>
        <v>1424</v>
      </c>
      <c r="M295" s="73">
        <f>SUM(J$280:J295)</f>
        <v>24796</v>
      </c>
      <c r="N295" s="73">
        <f>SUM(J$6:J295)</f>
        <v>990255.94041780289</v>
      </c>
      <c r="P295" s="73">
        <f t="shared" si="56"/>
        <v>-0.15325679081780572</v>
      </c>
      <c r="Q295" s="73">
        <f t="shared" si="57"/>
        <v>0</v>
      </c>
      <c r="R295" s="73">
        <f t="shared" si="58"/>
        <v>0</v>
      </c>
      <c r="S295" s="71">
        <f t="shared" si="59"/>
        <v>1.4239999999999999</v>
      </c>
      <c r="T295" s="71">
        <f t="shared" si="60"/>
        <v>1.4239999999999999</v>
      </c>
      <c r="U295" s="71">
        <f t="shared" si="61"/>
        <v>24.515999999999998</v>
      </c>
      <c r="V295" s="71">
        <f t="shared" si="62"/>
        <v>24.795999999999999</v>
      </c>
      <c r="W295" s="71">
        <f t="shared" si="63"/>
        <v>990.25594041780289</v>
      </c>
    </row>
    <row r="296" spans="1:23">
      <c r="A296" s="63">
        <f t="shared" si="64"/>
        <v>37182</v>
      </c>
      <c r="B296" s="65" t="str">
        <f>INDEX('Master Data'!$A$2:$B$8,MATCH(WEEKDAY('EZE Power Trading'!A296,3),'Master Data'!$A$2:$A$8,0),2)</f>
        <v>Th</v>
      </c>
      <c r="D296" s="73">
        <v>-152904.54613738481</v>
      </c>
      <c r="E296" s="73">
        <v>0</v>
      </c>
      <c r="F296" s="73">
        <v>0</v>
      </c>
      <c r="G296" s="73">
        <v>25056</v>
      </c>
      <c r="I296" s="73">
        <f t="shared" si="66"/>
        <v>25056</v>
      </c>
      <c r="J296" s="73">
        <f t="shared" si="65"/>
        <v>540</v>
      </c>
      <c r="K296" s="73">
        <f t="shared" si="54"/>
        <v>1</v>
      </c>
      <c r="L296" s="73">
        <f t="shared" si="55"/>
        <v>540</v>
      </c>
      <c r="M296" s="73">
        <f>SUM(J$280:J296)</f>
        <v>25336</v>
      </c>
      <c r="N296" s="73">
        <f>SUM(J$6:J296)</f>
        <v>990795.94041780289</v>
      </c>
      <c r="P296" s="73">
        <f t="shared" si="56"/>
        <v>-0.1529045461373848</v>
      </c>
      <c r="Q296" s="73">
        <f t="shared" si="57"/>
        <v>0</v>
      </c>
      <c r="R296" s="73">
        <f t="shared" si="58"/>
        <v>0</v>
      </c>
      <c r="S296" s="71">
        <f t="shared" si="59"/>
        <v>0.54</v>
      </c>
      <c r="T296" s="71">
        <f t="shared" si="60"/>
        <v>0.54</v>
      </c>
      <c r="U296" s="71">
        <f t="shared" si="61"/>
        <v>25.056000000000001</v>
      </c>
      <c r="V296" s="71">
        <f t="shared" si="62"/>
        <v>25.335999999999999</v>
      </c>
      <c r="W296" s="71">
        <f t="shared" si="63"/>
        <v>990.79594041780285</v>
      </c>
    </row>
    <row r="297" spans="1:23">
      <c r="A297" s="63">
        <f t="shared" si="64"/>
        <v>37183</v>
      </c>
      <c r="B297" s="65" t="str">
        <f>INDEX('Master Data'!$A$2:$B$8,MATCH(WEEKDAY('EZE Power Trading'!A297,3),'Master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25056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25336</v>
      </c>
      <c r="N297" s="73">
        <f>SUM(J$6:J297)</f>
        <v>990795.94041780289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25.056000000000001</v>
      </c>
      <c r="V297" s="71">
        <f t="shared" si="62"/>
        <v>25.335999999999999</v>
      </c>
      <c r="W297" s="71">
        <f t="shared" si="63"/>
        <v>990.79594041780285</v>
      </c>
    </row>
    <row r="298" spans="1:23">
      <c r="A298" s="63">
        <f t="shared" si="64"/>
        <v>37184</v>
      </c>
      <c r="B298" s="65" t="str">
        <f>INDEX('Master Data'!$A$2:$B$8,MATCH(WEEKDAY('EZE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25056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25336</v>
      </c>
      <c r="N298" s="73">
        <f>SUM(J$6:J298)</f>
        <v>990795.94041780289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25.056000000000001</v>
      </c>
      <c r="V298" s="71">
        <f t="shared" si="62"/>
        <v>25.335999999999999</v>
      </c>
      <c r="W298" s="71">
        <f t="shared" si="63"/>
        <v>990.79594041780285</v>
      </c>
    </row>
    <row r="299" spans="1:23">
      <c r="A299" s="63">
        <f t="shared" si="64"/>
        <v>37185</v>
      </c>
      <c r="B299" s="65" t="str">
        <f>INDEX('Master Data'!$A$2:$B$8,MATCH(WEEKDAY('EZE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25056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25336</v>
      </c>
      <c r="N299" s="73">
        <f>SUM(J$6:J299)</f>
        <v>990795.94041780289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25.056000000000001</v>
      </c>
      <c r="V299" s="71">
        <f t="shared" si="62"/>
        <v>25.335999999999999</v>
      </c>
      <c r="W299" s="71">
        <f t="shared" si="63"/>
        <v>990.79594041780285</v>
      </c>
    </row>
    <row r="300" spans="1:23">
      <c r="A300" s="63">
        <f t="shared" si="64"/>
        <v>37186</v>
      </c>
      <c r="B300" s="65" t="str">
        <f>INDEX('Master Data'!$A$2:$B$8,MATCH(WEEKDAY('EZE Power Trading'!A300,3),'Master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25056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25336</v>
      </c>
      <c r="N300" s="73">
        <f>SUM(J$6:J300)</f>
        <v>990795.94041780289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25.056000000000001</v>
      </c>
      <c r="V300" s="71">
        <f t="shared" si="62"/>
        <v>25.335999999999999</v>
      </c>
      <c r="W300" s="71">
        <f t="shared" si="63"/>
        <v>990.79594041780285</v>
      </c>
    </row>
    <row r="301" spans="1:23">
      <c r="A301" s="63">
        <f t="shared" si="64"/>
        <v>37187</v>
      </c>
      <c r="B301" s="65" t="str">
        <f>INDEX('Master Data'!$A$2:$B$8,MATCH(WEEKDAY('EZE Power Trading'!A301,3),'Master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25056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25336</v>
      </c>
      <c r="N301" s="73">
        <f>SUM(J$6:J301)</f>
        <v>990795.94041780289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25.056000000000001</v>
      </c>
      <c r="V301" s="71">
        <f t="shared" si="62"/>
        <v>25.335999999999999</v>
      </c>
      <c r="W301" s="71">
        <f t="shared" si="63"/>
        <v>990.79594041780285</v>
      </c>
    </row>
    <row r="302" spans="1:23">
      <c r="A302" s="63">
        <f t="shared" si="64"/>
        <v>37188</v>
      </c>
      <c r="B302" s="65" t="str">
        <f>INDEX('Master Data'!$A$2:$B$8,MATCH(WEEKDAY('EZE Power Trading'!A302,3),'Master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25056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25336</v>
      </c>
      <c r="N302" s="73">
        <f>SUM(J$6:J302)</f>
        <v>990795.94041780289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25.056000000000001</v>
      </c>
      <c r="V302" s="71">
        <f t="shared" si="62"/>
        <v>25.335999999999999</v>
      </c>
      <c r="W302" s="71">
        <f t="shared" si="63"/>
        <v>990.79594041780285</v>
      </c>
    </row>
    <row r="303" spans="1:23">
      <c r="A303" s="63">
        <f t="shared" si="64"/>
        <v>37189</v>
      </c>
      <c r="B303" s="65" t="str">
        <f>INDEX('Master Data'!$A$2:$B$8,MATCH(WEEKDAY('EZE Power Trading'!A303,3),'Master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25056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25336</v>
      </c>
      <c r="N303" s="73">
        <f>SUM(J$6:J303)</f>
        <v>990795.94041780289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25.056000000000001</v>
      </c>
      <c r="V303" s="71">
        <f t="shared" si="62"/>
        <v>25.335999999999999</v>
      </c>
      <c r="W303" s="71">
        <f t="shared" si="63"/>
        <v>990.79594041780285</v>
      </c>
    </row>
    <row r="304" spans="1:23">
      <c r="A304" s="63">
        <f t="shared" si="64"/>
        <v>37190</v>
      </c>
      <c r="B304" s="65" t="str">
        <f>INDEX('Master Data'!$A$2:$B$8,MATCH(WEEKDAY('EZE Power Trading'!A304,3),'Master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25056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25336</v>
      </c>
      <c r="N304" s="73">
        <f>SUM(J$6:J304)</f>
        <v>990795.94041780289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25.056000000000001</v>
      </c>
      <c r="V304" s="71">
        <f t="shared" si="62"/>
        <v>25.335999999999999</v>
      </c>
      <c r="W304" s="71">
        <f t="shared" si="63"/>
        <v>990.79594041780285</v>
      </c>
    </row>
    <row r="305" spans="1:23">
      <c r="A305" s="63">
        <f t="shared" si="64"/>
        <v>37191</v>
      </c>
      <c r="B305" s="65" t="str">
        <f>INDEX('Master Data'!$A$2:$B$8,MATCH(WEEKDAY('EZE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25056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25336</v>
      </c>
      <c r="N305" s="73">
        <f>SUM(J$6:J305)</f>
        <v>990795.94041780289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25.056000000000001</v>
      </c>
      <c r="V305" s="71">
        <f t="shared" si="62"/>
        <v>25.335999999999999</v>
      </c>
      <c r="W305" s="71">
        <f t="shared" si="63"/>
        <v>990.79594041780285</v>
      </c>
    </row>
    <row r="306" spans="1:23">
      <c r="A306" s="63">
        <f t="shared" si="64"/>
        <v>37192</v>
      </c>
      <c r="B306" s="65" t="str">
        <f>INDEX('Master Data'!$A$2:$B$8,MATCH(WEEKDAY('EZE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25056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25336</v>
      </c>
      <c r="N306" s="73">
        <f>SUM(J$6:J306)</f>
        <v>990795.94041780289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25.056000000000001</v>
      </c>
      <c r="V306" s="71">
        <f t="shared" si="62"/>
        <v>25.335999999999999</v>
      </c>
      <c r="W306" s="71">
        <f t="shared" si="63"/>
        <v>990.79594041780285</v>
      </c>
    </row>
    <row r="307" spans="1:23">
      <c r="A307" s="63">
        <f t="shared" si="64"/>
        <v>37193</v>
      </c>
      <c r="B307" s="65" t="str">
        <f>INDEX('Master Data'!$A$2:$B$8,MATCH(WEEKDAY('EZE Power Trading'!A307,3),'Master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25056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25336</v>
      </c>
      <c r="N307" s="73">
        <f>SUM(J$6:J307)</f>
        <v>990795.94041780289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25.056000000000001</v>
      </c>
      <c r="V307" s="71">
        <f t="shared" si="62"/>
        <v>25.335999999999999</v>
      </c>
      <c r="W307" s="71">
        <f t="shared" si="63"/>
        <v>990.79594041780285</v>
      </c>
    </row>
    <row r="308" spans="1:23">
      <c r="A308" s="63">
        <f t="shared" si="64"/>
        <v>37194</v>
      </c>
      <c r="B308" s="65" t="str">
        <f>INDEX('Master Data'!$A$2:$B$8,MATCH(WEEKDAY('EZE Power Trading'!A308,3),'Master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25056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25336</v>
      </c>
      <c r="N308" s="73">
        <f>SUM(J$6:J308)</f>
        <v>990795.94041780289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25.056000000000001</v>
      </c>
      <c r="V308" s="71">
        <f t="shared" si="62"/>
        <v>25.335999999999999</v>
      </c>
      <c r="W308" s="71">
        <f t="shared" si="63"/>
        <v>990.79594041780285</v>
      </c>
    </row>
    <row r="309" spans="1:23">
      <c r="A309" s="63">
        <f t="shared" si="64"/>
        <v>37195</v>
      </c>
      <c r="B309" s="65" t="str">
        <f>INDEX('Master Data'!$A$2:$B$8,MATCH(WEEKDAY('EZE Power Trading'!A309,3),'Master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25056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25336</v>
      </c>
      <c r="N309" s="73">
        <f>SUM(J$6:J309)</f>
        <v>990795.94041780289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25.056000000000001</v>
      </c>
      <c r="V309" s="71">
        <f t="shared" si="62"/>
        <v>25.335999999999999</v>
      </c>
      <c r="W309" s="71">
        <f t="shared" si="63"/>
        <v>990.79594041780285</v>
      </c>
    </row>
    <row r="310" spans="1:23">
      <c r="A310" s="63">
        <f t="shared" si="64"/>
        <v>37196</v>
      </c>
      <c r="B310" s="65" t="str">
        <f>INDEX('Master Data'!$A$2:$B$8,MATCH(WEEKDAY('EZE Power Trading'!A310,3),'Master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25336</v>
      </c>
      <c r="N310" s="73">
        <f>SUM(J$6:J310)</f>
        <v>990795.94041780289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25.335999999999999</v>
      </c>
      <c r="W310" s="71">
        <f t="shared" si="63"/>
        <v>990.79594041780285</v>
      </c>
    </row>
    <row r="311" spans="1:23">
      <c r="A311" s="63">
        <f t="shared" si="64"/>
        <v>37197</v>
      </c>
      <c r="B311" s="65" t="str">
        <f>INDEX('Master Data'!$A$2:$B$8,MATCH(WEEKDAY('EZE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25336</v>
      </c>
      <c r="N311" s="73">
        <f>SUM(J$6:J311)</f>
        <v>990795.94041780289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25.335999999999999</v>
      </c>
      <c r="W311" s="71">
        <f t="shared" si="63"/>
        <v>990.79594041780285</v>
      </c>
    </row>
    <row r="312" spans="1:23">
      <c r="A312" s="63">
        <f t="shared" si="64"/>
        <v>37198</v>
      </c>
      <c r="B312" s="65" t="str">
        <f>INDEX('Master Data'!$A$2:$B$8,MATCH(WEEKDAY('EZE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25336</v>
      </c>
      <c r="N312" s="73">
        <f>SUM(J$6:J312)</f>
        <v>990795.94041780289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25.335999999999999</v>
      </c>
      <c r="W312" s="71">
        <f t="shared" si="63"/>
        <v>990.79594041780285</v>
      </c>
    </row>
    <row r="313" spans="1:23">
      <c r="A313" s="63">
        <f t="shared" si="64"/>
        <v>37199</v>
      </c>
      <c r="B313" s="65" t="str">
        <f>INDEX('Master Data'!$A$2:$B$8,MATCH(WEEKDAY('EZE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25336</v>
      </c>
      <c r="N313" s="73">
        <f>SUM(J$6:J313)</f>
        <v>990795.94041780289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25.335999999999999</v>
      </c>
      <c r="W313" s="71">
        <f t="shared" si="63"/>
        <v>990.79594041780285</v>
      </c>
    </row>
    <row r="314" spans="1:23">
      <c r="A314" s="63">
        <f t="shared" si="64"/>
        <v>37200</v>
      </c>
      <c r="B314" s="65" t="str">
        <f>INDEX('Master Data'!$A$2:$B$8,MATCH(WEEKDAY('EZE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25336</v>
      </c>
      <c r="N314" s="73">
        <f>SUM(J$6:J314)</f>
        <v>990795.94041780289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25.335999999999999</v>
      </c>
      <c r="W314" s="71">
        <f t="shared" si="63"/>
        <v>990.79594041780285</v>
      </c>
    </row>
    <row r="315" spans="1:23">
      <c r="A315" s="63">
        <f t="shared" si="64"/>
        <v>37201</v>
      </c>
      <c r="B315" s="65" t="str">
        <f>INDEX('Master Data'!$A$2:$B$8,MATCH(WEEKDAY('EZE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25336</v>
      </c>
      <c r="N315" s="73">
        <f>SUM(J$6:J315)</f>
        <v>990795.94041780289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25.335999999999999</v>
      </c>
      <c r="W315" s="71">
        <f t="shared" si="63"/>
        <v>990.79594041780285</v>
      </c>
    </row>
    <row r="316" spans="1:23">
      <c r="A316" s="63">
        <f t="shared" si="64"/>
        <v>37202</v>
      </c>
      <c r="B316" s="65" t="str">
        <f>INDEX('Master Data'!$A$2:$B$8,MATCH(WEEKDAY('EZE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25336</v>
      </c>
      <c r="N316" s="73">
        <f>SUM(J$6:J316)</f>
        <v>990795.94041780289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25.335999999999999</v>
      </c>
      <c r="W316" s="71">
        <f t="shared" si="63"/>
        <v>990.79594041780285</v>
      </c>
    </row>
    <row r="317" spans="1:23">
      <c r="A317" s="63">
        <f t="shared" si="64"/>
        <v>37203</v>
      </c>
      <c r="B317" s="65" t="str">
        <f>INDEX('Master Data'!$A$2:$B$8,MATCH(WEEKDAY('EZE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25336</v>
      </c>
      <c r="N317" s="73">
        <f>SUM(J$6:J317)</f>
        <v>990795.94041780289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25.335999999999999</v>
      </c>
      <c r="W317" s="71">
        <f t="shared" si="63"/>
        <v>990.79594041780285</v>
      </c>
    </row>
    <row r="318" spans="1:23">
      <c r="A318" s="63">
        <f t="shared" si="64"/>
        <v>37204</v>
      </c>
      <c r="B318" s="65" t="str">
        <f>INDEX('Master Data'!$A$2:$B$8,MATCH(WEEKDAY('EZE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25336</v>
      </c>
      <c r="N318" s="73">
        <f>SUM(J$6:J318)</f>
        <v>990795.94041780289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25.335999999999999</v>
      </c>
      <c r="W318" s="71">
        <f t="shared" si="63"/>
        <v>990.79594041780285</v>
      </c>
    </row>
    <row r="319" spans="1:23">
      <c r="A319" s="63">
        <f t="shared" si="64"/>
        <v>37205</v>
      </c>
      <c r="B319" s="65" t="str">
        <f>INDEX('Master Data'!$A$2:$B$8,MATCH(WEEKDAY('EZE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25336</v>
      </c>
      <c r="N319" s="73">
        <f>SUM(J$6:J319)</f>
        <v>990795.94041780289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25.335999999999999</v>
      </c>
      <c r="W319" s="71">
        <f t="shared" si="63"/>
        <v>990.79594041780285</v>
      </c>
    </row>
    <row r="320" spans="1:23">
      <c r="A320" s="63">
        <f t="shared" si="64"/>
        <v>37206</v>
      </c>
      <c r="B320" s="65" t="str">
        <f>INDEX('Master Data'!$A$2:$B$8,MATCH(WEEKDAY('EZE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25336</v>
      </c>
      <c r="N320" s="73">
        <f>SUM(J$6:J320)</f>
        <v>990795.94041780289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25.335999999999999</v>
      </c>
      <c r="W320" s="71">
        <f t="shared" si="63"/>
        <v>990.79594041780285</v>
      </c>
    </row>
    <row r="321" spans="1:23">
      <c r="A321" s="63">
        <f t="shared" si="64"/>
        <v>37207</v>
      </c>
      <c r="B321" s="65" t="str">
        <f>INDEX('Master Data'!$A$2:$B$8,MATCH(WEEKDAY('EZE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25336</v>
      </c>
      <c r="N321" s="73">
        <f>SUM(J$6:J321)</f>
        <v>990795.94041780289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25.335999999999999</v>
      </c>
      <c r="W321" s="71">
        <f t="shared" si="63"/>
        <v>990.79594041780285</v>
      </c>
    </row>
    <row r="322" spans="1:23">
      <c r="A322" s="63">
        <f t="shared" si="64"/>
        <v>37208</v>
      </c>
      <c r="B322" s="65" t="str">
        <f>INDEX('Master Data'!$A$2:$B$8,MATCH(WEEKDAY('EZE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25336</v>
      </c>
      <c r="N322" s="73">
        <f>SUM(J$6:J322)</f>
        <v>990795.94041780289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25.335999999999999</v>
      </c>
      <c r="W322" s="71">
        <f t="shared" si="63"/>
        <v>990.79594041780285</v>
      </c>
    </row>
    <row r="323" spans="1:23">
      <c r="A323" s="63">
        <f t="shared" si="64"/>
        <v>37209</v>
      </c>
      <c r="B323" s="65" t="str">
        <f>INDEX('Master Data'!$A$2:$B$8,MATCH(WEEKDAY('EZE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25336</v>
      </c>
      <c r="N323" s="73">
        <f>SUM(J$6:J323)</f>
        <v>990795.94041780289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25.335999999999999</v>
      </c>
      <c r="W323" s="71">
        <f t="shared" si="63"/>
        <v>990.79594041780285</v>
      </c>
    </row>
    <row r="324" spans="1:23">
      <c r="A324" s="63">
        <f t="shared" si="64"/>
        <v>37210</v>
      </c>
      <c r="B324" s="65" t="str">
        <f>INDEX('Master Data'!$A$2:$B$8,MATCH(WEEKDAY('EZE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25336</v>
      </c>
      <c r="N324" s="73">
        <f>SUM(J$6:J324)</f>
        <v>990795.94041780289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25.335999999999999</v>
      </c>
      <c r="W324" s="71">
        <f t="shared" si="63"/>
        <v>990.79594041780285</v>
      </c>
    </row>
    <row r="325" spans="1:23">
      <c r="A325" s="63">
        <f t="shared" si="64"/>
        <v>37211</v>
      </c>
      <c r="B325" s="65" t="str">
        <f>INDEX('Master Data'!$A$2:$B$8,MATCH(WEEKDAY('EZE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25336</v>
      </c>
      <c r="N325" s="73">
        <f>SUM(J$6:J325)</f>
        <v>990795.94041780289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25.335999999999999</v>
      </c>
      <c r="W325" s="71">
        <f t="shared" si="63"/>
        <v>990.79594041780285</v>
      </c>
    </row>
    <row r="326" spans="1:23">
      <c r="A326" s="63">
        <f t="shared" si="64"/>
        <v>37212</v>
      </c>
      <c r="B326" s="65" t="str">
        <f>INDEX('Master Data'!$A$2:$B$8,MATCH(WEEKDAY('EZE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25336</v>
      </c>
      <c r="N326" s="73">
        <f>SUM(J$6:J326)</f>
        <v>990795.94041780289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25.335999999999999</v>
      </c>
      <c r="W326" s="71">
        <f t="shared" ref="W326:W371" si="76">N326/$R$3</f>
        <v>990.79594041780285</v>
      </c>
    </row>
    <row r="327" spans="1:23">
      <c r="A327" s="63">
        <f t="shared" ref="A327:A371" si="77">A326+1</f>
        <v>37213</v>
      </c>
      <c r="B327" s="65" t="str">
        <f>INDEX('Master Data'!$A$2:$B$8,MATCH(WEEKDAY('EZE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25336</v>
      </c>
      <c r="N327" s="73">
        <f>SUM(J$6:J327)</f>
        <v>990795.94041780289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25.335999999999999</v>
      </c>
      <c r="W327" s="71">
        <f t="shared" si="76"/>
        <v>990.79594041780285</v>
      </c>
    </row>
    <row r="328" spans="1:23">
      <c r="A328" s="63">
        <f t="shared" si="77"/>
        <v>37214</v>
      </c>
      <c r="B328" s="65" t="str">
        <f>INDEX('Master Data'!$A$2:$B$8,MATCH(WEEKDAY('EZE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25336</v>
      </c>
      <c r="N328" s="73">
        <f>SUM(J$6:J328)</f>
        <v>990795.94041780289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25.335999999999999</v>
      </c>
      <c r="W328" s="71">
        <f t="shared" si="76"/>
        <v>990.79594041780285</v>
      </c>
    </row>
    <row r="329" spans="1:23">
      <c r="A329" s="63">
        <f t="shared" si="77"/>
        <v>37215</v>
      </c>
      <c r="B329" s="65" t="str">
        <f>INDEX('Master Data'!$A$2:$B$8,MATCH(WEEKDAY('EZE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25336</v>
      </c>
      <c r="N329" s="73">
        <f>SUM(J$6:J329)</f>
        <v>990795.94041780289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25.335999999999999</v>
      </c>
      <c r="W329" s="71">
        <f t="shared" si="76"/>
        <v>990.79594041780285</v>
      </c>
    </row>
    <row r="330" spans="1:23">
      <c r="A330" s="63">
        <f t="shared" si="77"/>
        <v>37216</v>
      </c>
      <c r="B330" s="65" t="str">
        <f>INDEX('Master Data'!$A$2:$B$8,MATCH(WEEKDAY('EZE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25336</v>
      </c>
      <c r="N330" s="73">
        <f>SUM(J$6:J330)</f>
        <v>990795.94041780289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25.335999999999999</v>
      </c>
      <c r="W330" s="71">
        <f t="shared" si="76"/>
        <v>990.79594041780285</v>
      </c>
    </row>
    <row r="331" spans="1:23">
      <c r="A331" s="63">
        <f t="shared" si="77"/>
        <v>37217</v>
      </c>
      <c r="B331" s="65" t="str">
        <f>INDEX('Master Data'!$A$2:$B$8,MATCH(WEEKDAY('EZE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25336</v>
      </c>
      <c r="N331" s="73">
        <f>SUM(J$6:J331)</f>
        <v>990795.94041780289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25.335999999999999</v>
      </c>
      <c r="W331" s="71">
        <f t="shared" si="76"/>
        <v>990.79594041780285</v>
      </c>
    </row>
    <row r="332" spans="1:23">
      <c r="A332" s="63">
        <f t="shared" si="77"/>
        <v>37218</v>
      </c>
      <c r="B332" s="65" t="str">
        <f>INDEX('Master Data'!$A$2:$B$8,MATCH(WEEKDAY('EZE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25336</v>
      </c>
      <c r="N332" s="73">
        <f>SUM(J$6:J332)</f>
        <v>990795.94041780289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25.335999999999999</v>
      </c>
      <c r="W332" s="71">
        <f t="shared" si="76"/>
        <v>990.79594041780285</v>
      </c>
    </row>
    <row r="333" spans="1:23">
      <c r="A333" s="63">
        <f t="shared" si="77"/>
        <v>37219</v>
      </c>
      <c r="B333" s="65" t="str">
        <f>INDEX('Master Data'!$A$2:$B$8,MATCH(WEEKDAY('EZE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25336</v>
      </c>
      <c r="N333" s="73">
        <f>SUM(J$6:J333)</f>
        <v>990795.94041780289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25.335999999999999</v>
      </c>
      <c r="W333" s="71">
        <f t="shared" si="76"/>
        <v>990.79594041780285</v>
      </c>
    </row>
    <row r="334" spans="1:23">
      <c r="A334" s="63">
        <f t="shared" si="77"/>
        <v>37220</v>
      </c>
      <c r="B334" s="65" t="str">
        <f>INDEX('Master Data'!$A$2:$B$8,MATCH(WEEKDAY('EZE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25336</v>
      </c>
      <c r="N334" s="73">
        <f>SUM(J$6:J334)</f>
        <v>990795.94041780289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25.335999999999999</v>
      </c>
      <c r="W334" s="71">
        <f t="shared" si="76"/>
        <v>990.79594041780285</v>
      </c>
    </row>
    <row r="335" spans="1:23">
      <c r="A335" s="63">
        <f t="shared" si="77"/>
        <v>37221</v>
      </c>
      <c r="B335" s="65" t="str">
        <f>INDEX('Master Data'!$A$2:$B$8,MATCH(WEEKDAY('EZE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25336</v>
      </c>
      <c r="N335" s="73">
        <f>SUM(J$6:J335)</f>
        <v>990795.94041780289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25.335999999999999</v>
      </c>
      <c r="W335" s="71">
        <f t="shared" si="76"/>
        <v>990.79594041780285</v>
      </c>
    </row>
    <row r="336" spans="1:23">
      <c r="A336" s="63">
        <f t="shared" si="77"/>
        <v>37222</v>
      </c>
      <c r="B336" s="65" t="str">
        <f>INDEX('Master Data'!$A$2:$B$8,MATCH(WEEKDAY('EZE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25336</v>
      </c>
      <c r="N336" s="73">
        <f>SUM(J$6:J336)</f>
        <v>990795.94041780289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25.335999999999999</v>
      </c>
      <c r="W336" s="71">
        <f t="shared" si="76"/>
        <v>990.79594041780285</v>
      </c>
    </row>
    <row r="337" spans="1:23">
      <c r="A337" s="63">
        <f t="shared" si="77"/>
        <v>37223</v>
      </c>
      <c r="B337" s="65" t="str">
        <f>INDEX('Master Data'!$A$2:$B$8,MATCH(WEEKDAY('EZE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25336</v>
      </c>
      <c r="N337" s="73">
        <f>SUM(J$6:J337)</f>
        <v>990795.94041780289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25.335999999999999</v>
      </c>
      <c r="W337" s="71">
        <f t="shared" si="76"/>
        <v>990.79594041780285</v>
      </c>
    </row>
    <row r="338" spans="1:23">
      <c r="A338" s="63">
        <f t="shared" si="77"/>
        <v>37224</v>
      </c>
      <c r="B338" s="65" t="str">
        <f>INDEX('Master Data'!$A$2:$B$8,MATCH(WEEKDAY('EZE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25336</v>
      </c>
      <c r="N338" s="73">
        <f>SUM(J$6:J338)</f>
        <v>990795.94041780289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25.335999999999999</v>
      </c>
      <c r="W338" s="71">
        <f t="shared" si="76"/>
        <v>990.79594041780285</v>
      </c>
    </row>
    <row r="339" spans="1:23">
      <c r="A339" s="63">
        <f t="shared" si="77"/>
        <v>37225</v>
      </c>
      <c r="B339" s="65" t="str">
        <f>INDEX('Master Data'!$A$2:$B$8,MATCH(WEEKDAY('EZE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25336</v>
      </c>
      <c r="N339" s="73">
        <f>SUM(J$6:J339)</f>
        <v>990795.94041780289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25.335999999999999</v>
      </c>
      <c r="W339" s="71">
        <f t="shared" si="76"/>
        <v>990.79594041780285</v>
      </c>
    </row>
    <row r="340" spans="1:23">
      <c r="A340" s="63">
        <f t="shared" si="77"/>
        <v>37226</v>
      </c>
      <c r="B340" s="65" t="str">
        <f>INDEX('Master Data'!$A$2:$B$8,MATCH(WEEKDAY('EZE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25336</v>
      </c>
      <c r="N340" s="73">
        <f>SUM(J$6:J340)</f>
        <v>990795.94041780289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25.335999999999999</v>
      </c>
      <c r="W340" s="71">
        <f t="shared" si="76"/>
        <v>990.79594041780285</v>
      </c>
    </row>
    <row r="341" spans="1:23">
      <c r="A341" s="63">
        <f t="shared" si="77"/>
        <v>37227</v>
      </c>
      <c r="B341" s="65" t="str">
        <f>INDEX('Master Data'!$A$2:$B$8,MATCH(WEEKDAY('EZE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25336</v>
      </c>
      <c r="N341" s="73">
        <f>SUM(J$6:J341)</f>
        <v>990795.94041780289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25.335999999999999</v>
      </c>
      <c r="W341" s="71">
        <f t="shared" si="76"/>
        <v>990.79594041780285</v>
      </c>
    </row>
    <row r="342" spans="1:23">
      <c r="A342" s="63">
        <f t="shared" si="77"/>
        <v>37228</v>
      </c>
      <c r="B342" s="65" t="str">
        <f>INDEX('Master Data'!$A$2:$B$8,MATCH(WEEKDAY('EZE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25336</v>
      </c>
      <c r="N342" s="73">
        <f>SUM(J$6:J342)</f>
        <v>990795.94041780289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25.335999999999999</v>
      </c>
      <c r="W342" s="71">
        <f t="shared" si="76"/>
        <v>990.79594041780285</v>
      </c>
    </row>
    <row r="343" spans="1:23">
      <c r="A343" s="63">
        <f t="shared" si="77"/>
        <v>37229</v>
      </c>
      <c r="B343" s="65" t="str">
        <f>INDEX('Master Data'!$A$2:$B$8,MATCH(WEEKDAY('EZE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25336</v>
      </c>
      <c r="N343" s="73">
        <f>SUM(J$6:J343)</f>
        <v>990795.94041780289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25.335999999999999</v>
      </c>
      <c r="W343" s="71">
        <f t="shared" si="76"/>
        <v>990.79594041780285</v>
      </c>
    </row>
    <row r="344" spans="1:23">
      <c r="A344" s="63">
        <f t="shared" si="77"/>
        <v>37230</v>
      </c>
      <c r="B344" s="65" t="str">
        <f>INDEX('Master Data'!$A$2:$B$8,MATCH(WEEKDAY('EZE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25336</v>
      </c>
      <c r="N344" s="73">
        <f>SUM(J$6:J344)</f>
        <v>990795.94041780289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25.335999999999999</v>
      </c>
      <c r="W344" s="71">
        <f t="shared" si="76"/>
        <v>990.79594041780285</v>
      </c>
    </row>
    <row r="345" spans="1:23">
      <c r="A345" s="63">
        <f t="shared" si="77"/>
        <v>37231</v>
      </c>
      <c r="B345" s="65" t="str">
        <f>INDEX('Master Data'!$A$2:$B$8,MATCH(WEEKDAY('EZE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25336</v>
      </c>
      <c r="N345" s="73">
        <f>SUM(J$6:J345)</f>
        <v>990795.94041780289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25.335999999999999</v>
      </c>
      <c r="W345" s="71">
        <f t="shared" si="76"/>
        <v>990.79594041780285</v>
      </c>
    </row>
    <row r="346" spans="1:23">
      <c r="A346" s="63">
        <f t="shared" si="77"/>
        <v>37232</v>
      </c>
      <c r="B346" s="65" t="str">
        <f>INDEX('Master Data'!$A$2:$B$8,MATCH(WEEKDAY('EZE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25336</v>
      </c>
      <c r="N346" s="73">
        <f>SUM(J$6:J346)</f>
        <v>990795.94041780289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25.335999999999999</v>
      </c>
      <c r="W346" s="71">
        <f t="shared" si="76"/>
        <v>990.79594041780285</v>
      </c>
    </row>
    <row r="347" spans="1:23">
      <c r="A347" s="63">
        <f t="shared" si="77"/>
        <v>37233</v>
      </c>
      <c r="B347" s="65" t="str">
        <f>INDEX('Master Data'!$A$2:$B$8,MATCH(WEEKDAY('EZE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25336</v>
      </c>
      <c r="N347" s="73">
        <f>SUM(J$6:J347)</f>
        <v>990795.94041780289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25.335999999999999</v>
      </c>
      <c r="W347" s="71">
        <f t="shared" si="76"/>
        <v>990.79594041780285</v>
      </c>
    </row>
    <row r="348" spans="1:23">
      <c r="A348" s="63">
        <f t="shared" si="77"/>
        <v>37234</v>
      </c>
      <c r="B348" s="65" t="str">
        <f>INDEX('Master Data'!$A$2:$B$8,MATCH(WEEKDAY('EZE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25336</v>
      </c>
      <c r="N348" s="73">
        <f>SUM(J$6:J348)</f>
        <v>990795.94041780289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25.335999999999999</v>
      </c>
      <c r="W348" s="71">
        <f t="shared" si="76"/>
        <v>990.79594041780285</v>
      </c>
    </row>
    <row r="349" spans="1:23">
      <c r="A349" s="63">
        <f t="shared" si="77"/>
        <v>37235</v>
      </c>
      <c r="B349" s="65" t="str">
        <f>INDEX('Master Data'!$A$2:$B$8,MATCH(WEEKDAY('EZE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25336</v>
      </c>
      <c r="N349" s="73">
        <f>SUM(J$6:J349)</f>
        <v>990795.94041780289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25.335999999999999</v>
      </c>
      <c r="W349" s="71">
        <f t="shared" si="76"/>
        <v>990.79594041780285</v>
      </c>
    </row>
    <row r="350" spans="1:23">
      <c r="A350" s="63">
        <f t="shared" si="77"/>
        <v>37236</v>
      </c>
      <c r="B350" s="65" t="str">
        <f>INDEX('Master Data'!$A$2:$B$8,MATCH(WEEKDAY('EZE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25336</v>
      </c>
      <c r="N350" s="73">
        <f>SUM(J$6:J350)</f>
        <v>990795.94041780289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25.335999999999999</v>
      </c>
      <c r="W350" s="71">
        <f t="shared" si="76"/>
        <v>990.79594041780285</v>
      </c>
    </row>
    <row r="351" spans="1:23">
      <c r="A351" s="63">
        <f t="shared" si="77"/>
        <v>37237</v>
      </c>
      <c r="B351" s="65" t="str">
        <f>INDEX('Master Data'!$A$2:$B$8,MATCH(WEEKDAY('EZE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25336</v>
      </c>
      <c r="N351" s="73">
        <f>SUM(J$6:J351)</f>
        <v>990795.94041780289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25.335999999999999</v>
      </c>
      <c r="W351" s="71">
        <f t="shared" si="76"/>
        <v>990.79594041780285</v>
      </c>
    </row>
    <row r="352" spans="1:23">
      <c r="A352" s="63">
        <f t="shared" si="77"/>
        <v>37238</v>
      </c>
      <c r="B352" s="65" t="str">
        <f>INDEX('Master Data'!$A$2:$B$8,MATCH(WEEKDAY('EZE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25336</v>
      </c>
      <c r="N352" s="73">
        <f>SUM(J$6:J352)</f>
        <v>990795.94041780289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25.335999999999999</v>
      </c>
      <c r="W352" s="71">
        <f t="shared" si="76"/>
        <v>990.79594041780285</v>
      </c>
    </row>
    <row r="353" spans="1:23">
      <c r="A353" s="63">
        <f t="shared" si="77"/>
        <v>37239</v>
      </c>
      <c r="B353" s="65" t="str">
        <f>INDEX('Master Data'!$A$2:$B$8,MATCH(WEEKDAY('EZE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25336</v>
      </c>
      <c r="N353" s="73">
        <f>SUM(J$6:J353)</f>
        <v>990795.94041780289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25.335999999999999</v>
      </c>
      <c r="W353" s="71">
        <f t="shared" si="76"/>
        <v>990.79594041780285</v>
      </c>
    </row>
    <row r="354" spans="1:23">
      <c r="A354" s="63">
        <f t="shared" si="77"/>
        <v>37240</v>
      </c>
      <c r="B354" s="65" t="str">
        <f>INDEX('Master Data'!$A$2:$B$8,MATCH(WEEKDAY('EZE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25336</v>
      </c>
      <c r="N354" s="73">
        <f>SUM(J$6:J354)</f>
        <v>990795.94041780289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25.335999999999999</v>
      </c>
      <c r="W354" s="71">
        <f t="shared" si="76"/>
        <v>990.79594041780285</v>
      </c>
    </row>
    <row r="355" spans="1:23">
      <c r="A355" s="63">
        <f t="shared" si="77"/>
        <v>37241</v>
      </c>
      <c r="B355" s="65" t="str">
        <f>INDEX('Master Data'!$A$2:$B$8,MATCH(WEEKDAY('EZE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25336</v>
      </c>
      <c r="N355" s="73">
        <f>SUM(J$6:J355)</f>
        <v>990795.94041780289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25.335999999999999</v>
      </c>
      <c r="W355" s="71">
        <f t="shared" si="76"/>
        <v>990.79594041780285</v>
      </c>
    </row>
    <row r="356" spans="1:23">
      <c r="A356" s="63">
        <f t="shared" si="77"/>
        <v>37242</v>
      </c>
      <c r="B356" s="65" t="str">
        <f>INDEX('Master Data'!$A$2:$B$8,MATCH(WEEKDAY('EZE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25336</v>
      </c>
      <c r="N356" s="73">
        <f>SUM(J$6:J356)</f>
        <v>990795.94041780289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25.335999999999999</v>
      </c>
      <c r="W356" s="71">
        <f t="shared" si="76"/>
        <v>990.79594041780285</v>
      </c>
    </row>
    <row r="357" spans="1:23">
      <c r="A357" s="63">
        <f t="shared" si="77"/>
        <v>37243</v>
      </c>
      <c r="B357" s="65" t="str">
        <f>INDEX('Master Data'!$A$2:$B$8,MATCH(WEEKDAY('EZE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25336</v>
      </c>
      <c r="N357" s="73">
        <f>SUM(J$6:J357)</f>
        <v>990795.94041780289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25.335999999999999</v>
      </c>
      <c r="W357" s="71">
        <f t="shared" si="76"/>
        <v>990.79594041780285</v>
      </c>
    </row>
    <row r="358" spans="1:23">
      <c r="A358" s="63">
        <f t="shared" si="77"/>
        <v>37244</v>
      </c>
      <c r="B358" s="65" t="str">
        <f>INDEX('Master Data'!$A$2:$B$8,MATCH(WEEKDAY('EZE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25336</v>
      </c>
      <c r="N358" s="73">
        <f>SUM(J$6:J358)</f>
        <v>990795.94041780289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25.335999999999999</v>
      </c>
      <c r="W358" s="71">
        <f t="shared" si="76"/>
        <v>990.79594041780285</v>
      </c>
    </row>
    <row r="359" spans="1:23">
      <c r="A359" s="63">
        <f t="shared" si="77"/>
        <v>37245</v>
      </c>
      <c r="B359" s="65" t="str">
        <f>INDEX('Master Data'!$A$2:$B$8,MATCH(WEEKDAY('EZE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25336</v>
      </c>
      <c r="N359" s="73">
        <f>SUM(J$6:J359)</f>
        <v>990795.94041780289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25.335999999999999</v>
      </c>
      <c r="W359" s="71">
        <f t="shared" si="76"/>
        <v>990.79594041780285</v>
      </c>
    </row>
    <row r="360" spans="1:23">
      <c r="A360" s="63">
        <f t="shared" si="77"/>
        <v>37246</v>
      </c>
      <c r="B360" s="65" t="str">
        <f>INDEX('Master Data'!$A$2:$B$8,MATCH(WEEKDAY('EZE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25336</v>
      </c>
      <c r="N360" s="73">
        <f>SUM(J$6:J360)</f>
        <v>990795.94041780289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25.335999999999999</v>
      </c>
      <c r="W360" s="71">
        <f t="shared" si="76"/>
        <v>990.79594041780285</v>
      </c>
    </row>
    <row r="361" spans="1:23">
      <c r="A361" s="63">
        <f t="shared" si="77"/>
        <v>37247</v>
      </c>
      <c r="B361" s="65" t="str">
        <f>INDEX('Master Data'!$A$2:$B$8,MATCH(WEEKDAY('EZE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25336</v>
      </c>
      <c r="N361" s="73">
        <f>SUM(J$6:J361)</f>
        <v>990795.94041780289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25.335999999999999</v>
      </c>
      <c r="W361" s="71">
        <f t="shared" si="76"/>
        <v>990.79594041780285</v>
      </c>
    </row>
    <row r="362" spans="1:23">
      <c r="A362" s="63">
        <f t="shared" si="77"/>
        <v>37248</v>
      </c>
      <c r="B362" s="65" t="str">
        <f>INDEX('Master Data'!$A$2:$B$8,MATCH(WEEKDAY('EZE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25336</v>
      </c>
      <c r="N362" s="73">
        <f>SUM(J$6:J362)</f>
        <v>990795.94041780289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25.335999999999999</v>
      </c>
      <c r="W362" s="71">
        <f t="shared" si="76"/>
        <v>990.79594041780285</v>
      </c>
    </row>
    <row r="363" spans="1:23">
      <c r="A363" s="63">
        <f t="shared" si="77"/>
        <v>37249</v>
      </c>
      <c r="B363" s="65" t="str">
        <f>INDEX('Master Data'!$A$2:$B$8,MATCH(WEEKDAY('EZE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25336</v>
      </c>
      <c r="N363" s="73">
        <f>SUM(J$6:J363)</f>
        <v>990795.94041780289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25.335999999999999</v>
      </c>
      <c r="W363" s="71">
        <f t="shared" si="76"/>
        <v>990.79594041780285</v>
      </c>
    </row>
    <row r="364" spans="1:23">
      <c r="A364" s="63">
        <f t="shared" si="77"/>
        <v>37250</v>
      </c>
      <c r="B364" s="65" t="str">
        <f>INDEX('Master Data'!$A$2:$B$8,MATCH(WEEKDAY('EZE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25336</v>
      </c>
      <c r="N364" s="73">
        <f>SUM(J$6:J364)</f>
        <v>990795.94041780289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25.335999999999999</v>
      </c>
      <c r="W364" s="71">
        <f t="shared" si="76"/>
        <v>990.79594041780285</v>
      </c>
    </row>
    <row r="365" spans="1:23">
      <c r="A365" s="63">
        <f t="shared" si="77"/>
        <v>37251</v>
      </c>
      <c r="B365" s="65" t="str">
        <f>INDEX('Master Data'!$A$2:$B$8,MATCH(WEEKDAY('EZE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25336</v>
      </c>
      <c r="N365" s="73">
        <f>SUM(J$6:J365)</f>
        <v>990795.94041780289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25.335999999999999</v>
      </c>
      <c r="W365" s="71">
        <f t="shared" si="76"/>
        <v>990.79594041780285</v>
      </c>
    </row>
    <row r="366" spans="1:23">
      <c r="A366" s="63">
        <f t="shared" si="77"/>
        <v>37252</v>
      </c>
      <c r="B366" s="65" t="str">
        <f>INDEX('Master Data'!$A$2:$B$8,MATCH(WEEKDAY('EZE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25336</v>
      </c>
      <c r="N366" s="73">
        <f>SUM(J$6:J366)</f>
        <v>990795.94041780289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25.335999999999999</v>
      </c>
      <c r="W366" s="71">
        <f t="shared" si="76"/>
        <v>990.79594041780285</v>
      </c>
    </row>
    <row r="367" spans="1:23">
      <c r="A367" s="63">
        <f t="shared" si="77"/>
        <v>37253</v>
      </c>
      <c r="B367" s="65" t="str">
        <f>INDEX('Master Data'!$A$2:$B$8,MATCH(WEEKDAY('EZE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25336</v>
      </c>
      <c r="N367" s="73">
        <f>SUM(J$6:J367)</f>
        <v>990795.94041780289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25.335999999999999</v>
      </c>
      <c r="W367" s="71">
        <f t="shared" si="76"/>
        <v>990.79594041780285</v>
      </c>
    </row>
    <row r="368" spans="1:23">
      <c r="A368" s="63">
        <f t="shared" si="77"/>
        <v>37254</v>
      </c>
      <c r="B368" s="65" t="str">
        <f>INDEX('Master Data'!$A$2:$B$8,MATCH(WEEKDAY('EZE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25336</v>
      </c>
      <c r="N368" s="73">
        <f>SUM(J$6:J368)</f>
        <v>990795.94041780289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25.335999999999999</v>
      </c>
      <c r="W368" s="71">
        <f t="shared" si="76"/>
        <v>990.79594041780285</v>
      </c>
    </row>
    <row r="369" spans="1:23">
      <c r="A369" s="63">
        <f t="shared" si="77"/>
        <v>37255</v>
      </c>
      <c r="B369" s="65" t="str">
        <f>INDEX('Master Data'!$A$2:$B$8,MATCH(WEEKDAY('EZE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25336</v>
      </c>
      <c r="N369" s="73">
        <f>SUM(J$6:J369)</f>
        <v>990795.94041780289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25.335999999999999</v>
      </c>
      <c r="W369" s="71">
        <f t="shared" si="76"/>
        <v>990.79594041780285</v>
      </c>
    </row>
    <row r="370" spans="1:23">
      <c r="A370" s="63">
        <f t="shared" si="77"/>
        <v>37256</v>
      </c>
      <c r="B370" s="65" t="str">
        <f>INDEX('Master Data'!$A$2:$B$8,MATCH(WEEKDAY('EZE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25336</v>
      </c>
      <c r="N370" s="73">
        <f>SUM(J$6:J370)</f>
        <v>990795.94041780289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25.335999999999999</v>
      </c>
      <c r="W370" s="71">
        <f t="shared" si="76"/>
        <v>990.79594041780285</v>
      </c>
    </row>
    <row r="371" spans="1:23">
      <c r="A371" s="63">
        <f t="shared" si="77"/>
        <v>37257</v>
      </c>
      <c r="B371" s="65" t="str">
        <f>INDEX('Master Data'!$A$2:$B$8,MATCH(WEEKDAY('EZE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25336</v>
      </c>
      <c r="N371" s="73">
        <f>SUM(J$6:J371)</f>
        <v>990795.94041780289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25.335999999999999</v>
      </c>
      <c r="W371" s="71">
        <f t="shared" si="76"/>
        <v>990.79594041780285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workbookViewId="0">
      <selection activeCell="B296" sqref="B296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4" width="15" style="62" customWidth="1"/>
    <col min="5" max="5" width="11.140625" style="62" bestFit="1" customWidth="1"/>
    <col min="6" max="6" width="13.28515625" style="62" bestFit="1" customWidth="1"/>
    <col min="7" max="7" width="15" style="62" customWidth="1"/>
    <col min="8" max="8" width="2.7109375" style="66" customWidth="1"/>
    <col min="9" max="9" width="13.140625" style="76" customWidth="1"/>
    <col min="10" max="10" width="10" style="73" bestFit="1" customWidth="1"/>
    <col min="11" max="11" width="11" style="73" customWidth="1"/>
    <col min="12" max="12" width="13.140625" style="73" customWidth="1"/>
    <col min="13" max="13" width="9.7109375" style="73" bestFit="1" customWidth="1"/>
    <col min="14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37176</v>
      </c>
    </row>
    <row r="3" spans="1:23">
      <c r="I3" s="110"/>
      <c r="K3" s="75">
        <f>Summary!B8</f>
        <v>37182</v>
      </c>
      <c r="L3" s="83">
        <f>SUM(L6:L371)</f>
        <v>36613</v>
      </c>
      <c r="P3" s="73">
        <v>1000000</v>
      </c>
      <c r="Q3" s="73"/>
      <c r="R3" s="73">
        <v>1000</v>
      </c>
      <c r="S3" s="62"/>
      <c r="T3" s="82">
        <f>SUM(T6:T371)</f>
        <v>36.613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Data'!$A$2:$B$8,MATCH(WEEKDAY('Rio Cuarto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Data'!$A$2:$B$8,MATCH(WEEKDAY('Rio Cuarto Power Trading'!A7,3),'Master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Data'!$A$2:$B$8,MATCH(WEEKDAY('Rio Cuarto Power Trading'!A8,3),'Master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Data'!$A$2:$B$8,MATCH(WEEKDAY('Rio Cuarto Power Trading'!A9,3),'Master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Data'!$A$2:$B$8,MATCH(WEEKDAY('Rio Cuarto Power Trading'!A10,3),'Master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Data'!$A$2:$B$8,MATCH(WEEKDAY('Rio Cuarto Power Trading'!A11,3),'Master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Data'!$A$2:$B$8,MATCH(WEEKDAY('Rio Cuarto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Data'!$A$2:$B$8,MATCH(WEEKDAY('Rio Cuarto Power Trading'!A13,3),'Master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Data'!$A$2:$B$8,MATCH(WEEKDAY('Rio Cuarto Power Trading'!A14,3),'Master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Data'!$A$2:$B$8,MATCH(WEEKDAY('Rio Cuarto Power Trading'!A15,3),'Master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Data'!$A$2:$B$8,MATCH(WEEKDAY('Rio Cuarto Power Trading'!A16,3),'Master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Data'!$A$2:$B$8,MATCH(WEEKDAY('Rio Cuarto Power Trading'!A17,3),'Master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Data'!$A$2:$B$8,MATCH(WEEKDAY('Rio Cuarto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Data'!$A$2:$B$8,MATCH(WEEKDAY('Rio Cuarto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Data'!$A$2:$B$8,MATCH(WEEKDAY('Rio Cuarto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Data'!$A$2:$B$8,MATCH(WEEKDAY('Rio Cuarto Power Trading'!A21,3),'Master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Data'!$A$2:$B$8,MATCH(WEEKDAY('Rio Cuarto Power Trading'!A22,3),'Master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Data'!$A$2:$B$8,MATCH(WEEKDAY('Rio Cuarto Power Trading'!A23,3),'Master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Data'!$A$2:$B$8,MATCH(WEEKDAY('Rio Cuarto Power Trading'!A24,3),'Master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Data'!$A$2:$B$8,MATCH(WEEKDAY('Rio Cuarto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Data'!$A$2:$B$8,MATCH(WEEKDAY('Rio Cuarto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Data'!$A$2:$B$8,MATCH(WEEKDAY('Rio Cuarto Power Trading'!A27,3),'Master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Data'!$A$2:$B$8,MATCH(WEEKDAY('Rio Cuarto Power Trading'!A28,3),'Master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Data'!$A$2:$B$8,MATCH(WEEKDAY('Rio Cuarto Power Trading'!A29,3),'Master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Data'!$A$2:$B$8,MATCH(WEEKDAY('Rio Cuarto Power Trading'!A30,3),'Master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Data'!$A$2:$B$8,MATCH(WEEKDAY('Rio Cuarto Power Trading'!A31,3),'Master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Data'!$A$2:$B$8,MATCH(WEEKDAY('Rio Cuarto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Data'!$A$2:$B$8,MATCH(WEEKDAY('Rio Cuarto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Data'!$A$2:$B$8,MATCH(WEEKDAY('Rio Cuarto Power Trading'!A34,3),'Master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Data'!$A$2:$B$8,MATCH(WEEKDAY('Rio Cuarto Power Trading'!A35,3),'Master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Data'!$A$2:$B$8,MATCH(WEEKDAY('Rio Cuarto Power Trading'!A36,3),'Master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Data'!$A$2:$B$8,MATCH(WEEKDAY('Rio Cuarto Power Trading'!A37,3),'Master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Data'!$A$2:$B$8,MATCH(WEEKDAY('Rio Cuarto Power Trading'!A38,3),'Master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Data'!$A$2:$B$8,MATCH(WEEKDAY('Rio Cuarto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Data'!$A$2:$B$8,MATCH(WEEKDAY('Rio Cuarto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Data'!$A$2:$B$8,MATCH(WEEKDAY('Rio Cuarto Power Trading'!A41,3),'Master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Data'!$A$2:$B$8,MATCH(WEEKDAY('Rio Cuarto Power Trading'!A42,3),'Master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Data'!$A$2:$B$8,MATCH(WEEKDAY('Rio Cuarto Power Trading'!A43,3),'Master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Data'!$A$2:$B$8,MATCH(WEEKDAY('Rio Cuarto Power Trading'!A44,3),'Master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Data'!$A$2:$B$8,MATCH(WEEKDAY('Rio Cuarto Power Trading'!A45,3),'Master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Data'!$A$2:$B$8,MATCH(WEEKDAY('Rio Cuarto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Data'!$A$2:$B$8,MATCH(WEEKDAY('Rio Cuarto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Data'!$A$2:$B$8,MATCH(WEEKDAY('Rio Cuarto Power Trading'!A48,3),'Master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Data'!$A$2:$B$8,MATCH(WEEKDAY('Rio Cuarto Power Trading'!A49,3),'Master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Data'!$A$2:$B$8,MATCH(WEEKDAY('Rio Cuarto Power Trading'!A50,3),'Master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Data'!$A$2:$B$8,MATCH(WEEKDAY('Rio Cuarto Power Trading'!A51,3),'Master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Data'!$A$2:$B$8,MATCH(WEEKDAY('Rio Cuarto Power Trading'!A52,3),'Master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Data'!$A$2:$B$8,MATCH(WEEKDAY('Rio Cuarto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Data'!$A$2:$B$8,MATCH(WEEKDAY('Rio Cuarto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Data'!$A$2:$B$8,MATCH(WEEKDAY('Rio Cuarto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Data'!$A$2:$B$8,MATCH(WEEKDAY('Rio Cuarto Power Trading'!A56,3),'Master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Data'!$A$2:$B$8,MATCH(WEEKDAY('Rio Cuarto Power Trading'!A57,3),'Master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Data'!$A$2:$B$8,MATCH(WEEKDAY('Rio Cuarto Power Trading'!A58,3),'Master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Data'!$A$2:$B$8,MATCH(WEEKDAY('Rio Cuarto Power Trading'!A59,3),'Master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Data'!$A$2:$B$8,MATCH(WEEKDAY('Rio Cuarto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Data'!$A$2:$B$8,MATCH(WEEKDAY('Rio Cuarto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Data'!$A$2:$B$8,MATCH(WEEKDAY('Rio Cuarto Power Trading'!A62,3),'Master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Data'!$A$2:$B$8,MATCH(WEEKDAY('Rio Cuarto Power Trading'!A63,3),'Master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Data'!$A$2:$B$8,MATCH(WEEKDAY('Rio Cuarto Power Trading'!A64,3),'Master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Data'!$A$2:$B$8,MATCH(WEEKDAY('Rio Cuarto Power Trading'!A65,3),'Master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Data'!$A$2:$B$8,MATCH(WEEKDAY('Rio Cuarto Power Trading'!A66,3),'Master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Data'!$A$2:$B$8,MATCH(WEEKDAY('Rio Cuarto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Data'!$A$2:$B$8,MATCH(WEEKDAY('Rio Cuarto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Data'!$A$2:$B$8,MATCH(WEEKDAY('Rio Cuarto Power Trading'!A69,3),'Master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Data'!$A$2:$B$8,MATCH(WEEKDAY('Rio Cuarto Power Trading'!A70,3),'Master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Data'!$A$2:$B$8,MATCH(WEEKDAY('Rio Cuarto Power Trading'!A71,3),'Master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Data'!$A$2:$B$8,MATCH(WEEKDAY('Rio Cuarto Power Trading'!A72,3),'Master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Data'!$A$2:$B$8,MATCH(WEEKDAY('Rio Cuarto Power Trading'!A73,3),'Master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Data'!$A$2:$B$8,MATCH(WEEKDAY('Rio Cuarto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Data'!$A$2:$B$8,MATCH(WEEKDAY('Rio Cuarto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Data'!$A$2:$B$8,MATCH(WEEKDAY('Rio Cuarto Power Trading'!A76,3),'Master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Data'!$A$2:$B$8,MATCH(WEEKDAY('Rio Cuarto Power Trading'!A77,3),'Master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Data'!$A$2:$B$8,MATCH(WEEKDAY('Rio Cuarto Power Trading'!A78,3),'Master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Data'!$A$2:$B$8,MATCH(WEEKDAY('Rio Cuarto Power Trading'!A79,3),'Master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Data'!$A$2:$B$8,MATCH(WEEKDAY('Rio Cuarto Power Trading'!A80,3),'Master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Data'!$A$2:$B$8,MATCH(WEEKDAY('Rio Cuarto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Data'!$A$2:$B$8,MATCH(WEEKDAY('Rio Cuarto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Data'!$A$2:$B$8,MATCH(WEEKDAY('Rio Cuarto Power Trading'!A83,3),'Master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Data'!$A$2:$B$8,MATCH(WEEKDAY('Rio Cuarto Power Trading'!A84,3),'Master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Data'!$A$2:$B$8,MATCH(WEEKDAY('Rio Cuarto Power Trading'!A85,3),'Master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Data'!$A$2:$B$8,MATCH(WEEKDAY('Rio Cuarto Power Trading'!A86,3),'Master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Data'!$A$2:$B$8,MATCH(WEEKDAY('Rio Cuarto Power Trading'!A87,3),'Master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Data'!$A$2:$B$8,MATCH(WEEKDAY('Rio Cuarto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Data'!$A$2:$B$8,MATCH(WEEKDAY('Rio Cuarto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Data'!$A$2:$B$8,MATCH(WEEKDAY('Rio Cuarto Power Trading'!A90,3),'Master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Data'!$A$2:$B$8,MATCH(WEEKDAY('Rio Cuarto Power Trading'!A91,3),'Master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Data'!$A$2:$B$8,MATCH(WEEKDAY('Rio Cuarto Power Trading'!A92,3),'Master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Data'!$A$2:$B$8,MATCH(WEEKDAY('Rio Cuarto Power Trading'!A93,3),'Master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Data'!$A$2:$B$8,MATCH(WEEKDAY('Rio Cuarto Power Trading'!A94,3),'Master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Data'!$A$2:$B$8,MATCH(WEEKDAY('Rio Cuarto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Data'!$A$2:$B$8,MATCH(WEEKDAY('Rio Cuarto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Data'!$A$2:$B$8,MATCH(WEEKDAY('Rio Cuarto Power Trading'!A97,3),'Master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Data'!$A$2:$B$8,MATCH(WEEKDAY('Rio Cuarto Power Trading'!A98,3),'Master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Data'!$A$2:$B$8,MATCH(WEEKDAY('Rio Cuarto Power Trading'!A99,3),'Master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Data'!$A$2:$B$8,MATCH(WEEKDAY('Rio Cuarto Power Trading'!A100,3),'Master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Data'!$A$2:$B$8,MATCH(WEEKDAY('Rio Cuarto Power Trading'!A101,3),'Master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Data'!$A$2:$B$8,MATCH(WEEKDAY('Rio Cuarto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Data'!$A$2:$B$8,MATCH(WEEKDAY('Rio Cuarto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Data'!$A$2:$B$8,MATCH(WEEKDAY('Rio Cuarto Power Trading'!A104,3),'Master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Data'!$A$2:$B$8,MATCH(WEEKDAY('Rio Cuarto Power Trading'!A105,3),'Master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Data'!$A$2:$B$8,MATCH(WEEKDAY('Rio Cuarto Power Trading'!A106,3),'Master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Data'!$A$2:$B$8,MATCH(WEEKDAY('Rio Cuarto Power Trading'!A107,3),'Master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Data'!$A$2:$B$8,MATCH(WEEKDAY('Rio Cuarto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Data'!$A$2:$B$8,MATCH(WEEKDAY('Rio Cuarto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Data'!$A$2:$B$8,MATCH(WEEKDAY('Rio Cuarto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Data'!$A$2:$B$8,MATCH(WEEKDAY('Rio Cuarto Power Trading'!A111,3),'Master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Data'!$A$2:$B$8,MATCH(WEEKDAY('Rio Cuarto Power Trading'!A112,3),'Master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Data'!$A$2:$B$8,MATCH(WEEKDAY('Rio Cuarto Power Trading'!A113,3),'Master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Data'!$A$2:$B$8,MATCH(WEEKDAY('Rio Cuarto Power Trading'!A114,3),'Master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Data'!$A$2:$B$8,MATCH(WEEKDAY('Rio Cuarto Power Trading'!A115,3),'Master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Data'!$A$2:$B$8,MATCH(WEEKDAY('Rio Cuarto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Data'!$A$2:$B$8,MATCH(WEEKDAY('Rio Cuarto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Data'!$A$2:$B$8,MATCH(WEEKDAY('Rio Cuarto Power Trading'!A118,3),'Master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Data'!$A$2:$B$8,MATCH(WEEKDAY('Rio Cuarto Power Trading'!A119,3),'Master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Data'!$A$2:$B$8,MATCH(WEEKDAY('Rio Cuarto Power Trading'!A120,3),'Master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Data'!$A$2:$B$8,MATCH(WEEKDAY('Rio Cuarto Power Trading'!A121,3),'Master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Data'!$A$2:$B$8,MATCH(WEEKDAY('Rio Cuarto Power Trading'!A122,3),'Master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Data'!$A$2:$B$8,MATCH(WEEKDAY('Rio Cuarto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Data'!$A$2:$B$8,MATCH(WEEKDAY('Rio Cuarto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Data'!$A$2:$B$8,MATCH(WEEKDAY('Rio Cuarto Power Trading'!A125,3),'Master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Data'!$A$2:$B$8,MATCH(WEEKDAY('Rio Cuarto Power Trading'!A126,3),'Master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Data'!$A$2:$B$8,MATCH(WEEKDAY('Rio Cuarto Power Trading'!A127,3),'Master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Data'!$A$2:$B$8,MATCH(WEEKDAY('Rio Cuarto Power Trading'!A128,3),'Master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Data'!$A$2:$B$8,MATCH(WEEKDAY('Rio Cuarto Power Trading'!A129,3),'Master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Data'!$A$2:$B$8,MATCH(WEEKDAY('Rio Cuarto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Data'!$A$2:$B$8,MATCH(WEEKDAY('Rio Cuarto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Data'!$A$2:$B$8,MATCH(WEEKDAY('Rio Cuarto Power Trading'!A132,3),'Master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Data'!$A$2:$B$8,MATCH(WEEKDAY('Rio Cuarto Power Trading'!A133,3),'Master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Data'!$A$2:$B$8,MATCH(WEEKDAY('Rio Cuarto Power Trading'!A134,3),'Master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Data'!$A$2:$B$8,MATCH(WEEKDAY('Rio Cuarto Power Trading'!A135,3),'Master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Data'!$A$2:$B$8,MATCH(WEEKDAY('Rio Cuarto Power Trading'!A136,3),'Master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Data'!$A$2:$B$8,MATCH(WEEKDAY('Rio Cuarto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Data'!$A$2:$B$8,MATCH(WEEKDAY('Rio Cuarto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Data'!$A$2:$B$8,MATCH(WEEKDAY('Rio Cuarto Power Trading'!A139,3),'Master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Data'!$A$2:$B$8,MATCH(WEEKDAY('Rio Cuarto Power Trading'!A140,3),'Master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Data'!$A$2:$B$8,MATCH(WEEKDAY('Rio Cuarto Power Trading'!A141,3),'Master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Data'!$A$2:$B$8,MATCH(WEEKDAY('Rio Cuarto Power Trading'!A142,3),'Master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Data'!$A$2:$B$8,MATCH(WEEKDAY('Rio Cuarto Power Trading'!A143,3),'Master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Data'!$A$2:$B$8,MATCH(WEEKDAY('Rio Cuarto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Data'!$A$2:$B$8,MATCH(WEEKDAY('Rio Cuarto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Data'!$A$2:$B$8,MATCH(WEEKDAY('Rio Cuarto Power Trading'!A146,3),'Master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Data'!$A$2:$B$8,MATCH(WEEKDAY('Rio Cuarto Power Trading'!A147,3),'Master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Data'!$A$2:$B$8,MATCH(WEEKDAY('Rio Cuarto Power Trading'!A148,3),'Master Data'!$A$2:$A$8,0),2)</f>
        <v>W</v>
      </c>
      <c r="D148" s="73">
        <v>1650888</v>
      </c>
      <c r="E148" s="73">
        <v>0</v>
      </c>
      <c r="F148" s="73">
        <v>0</v>
      </c>
      <c r="G148" s="73">
        <v>-24031</v>
      </c>
      <c r="I148" s="73">
        <f t="shared" si="27"/>
        <v>-24031</v>
      </c>
      <c r="J148" s="73">
        <f t="shared" si="39"/>
        <v>-24031</v>
      </c>
      <c r="K148" s="73">
        <f t="shared" si="28"/>
        <v>0</v>
      </c>
      <c r="L148" s="73">
        <f t="shared" si="29"/>
        <v>0</v>
      </c>
      <c r="M148" s="73">
        <f>SUM(J$97:J148)</f>
        <v>-24031</v>
      </c>
      <c r="N148" s="73">
        <f>SUM(J$6:J148)</f>
        <v>-24031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-24.030999999999999</v>
      </c>
      <c r="T148" s="71">
        <f t="shared" si="34"/>
        <v>0</v>
      </c>
      <c r="U148" s="71">
        <f t="shared" si="35"/>
        <v>-24.030999999999999</v>
      </c>
      <c r="V148" s="71">
        <f t="shared" si="36"/>
        <v>-24.030999999999999</v>
      </c>
      <c r="W148" s="71">
        <f t="shared" si="37"/>
        <v>-24.030999999999999</v>
      </c>
    </row>
    <row r="149" spans="1:23" hidden="1">
      <c r="A149" s="63">
        <f t="shared" si="38"/>
        <v>37035</v>
      </c>
      <c r="B149" s="65" t="str">
        <f>INDEX('Master Data'!$A$2:$B$8,MATCH(WEEKDAY('Rio Cuarto Power Trading'!A149,3),'Master Data'!$A$2:$A$8,0),2)</f>
        <v>Th</v>
      </c>
      <c r="D149" s="73">
        <v>1651528</v>
      </c>
      <c r="E149" s="73">
        <v>0</v>
      </c>
      <c r="F149" s="73">
        <v>0</v>
      </c>
      <c r="G149" s="73">
        <v>-31146</v>
      </c>
      <c r="I149" s="73">
        <f t="shared" si="27"/>
        <v>-31146</v>
      </c>
      <c r="J149" s="73">
        <f t="shared" si="39"/>
        <v>-7115</v>
      </c>
      <c r="K149" s="73">
        <f t="shared" si="28"/>
        <v>0</v>
      </c>
      <c r="L149" s="73">
        <f t="shared" si="29"/>
        <v>0</v>
      </c>
      <c r="M149" s="73">
        <f>SUM(J$97:J149)</f>
        <v>-31146</v>
      </c>
      <c r="N149" s="73">
        <f>SUM(J$6:J149)</f>
        <v>-31146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-7.1150000000000002</v>
      </c>
      <c r="T149" s="71">
        <f t="shared" si="34"/>
        <v>0</v>
      </c>
      <c r="U149" s="71">
        <f t="shared" si="35"/>
        <v>-31.146000000000001</v>
      </c>
      <c r="V149" s="71">
        <f t="shared" si="36"/>
        <v>-31.146000000000001</v>
      </c>
      <c r="W149" s="71">
        <f t="shared" si="37"/>
        <v>-31.146000000000001</v>
      </c>
    </row>
    <row r="150" spans="1:23" hidden="1">
      <c r="A150" s="63">
        <f t="shared" si="38"/>
        <v>37036</v>
      </c>
      <c r="B150" s="65" t="str">
        <f>INDEX('Master Data'!$A$2:$B$8,MATCH(WEEKDAY('Rio Cuarto Power Trading'!A150,3),'Master Data'!$A$2:$A$8,0),2)</f>
        <v>F</v>
      </c>
      <c r="D150" s="73">
        <v>1651528</v>
      </c>
      <c r="E150" s="73">
        <v>0</v>
      </c>
      <c r="F150" s="73">
        <v>0</v>
      </c>
      <c r="G150" s="73">
        <v>-35805</v>
      </c>
      <c r="I150" s="73">
        <f t="shared" si="27"/>
        <v>-35805</v>
      </c>
      <c r="J150" s="73">
        <f t="shared" si="39"/>
        <v>-4659</v>
      </c>
      <c r="K150" s="73">
        <f t="shared" si="28"/>
        <v>0</v>
      </c>
      <c r="L150" s="73">
        <f t="shared" si="29"/>
        <v>0</v>
      </c>
      <c r="M150" s="73">
        <f>SUM(J$97:J150)</f>
        <v>-35805</v>
      </c>
      <c r="N150" s="73">
        <f>SUM(J$6:J150)</f>
        <v>-35805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-4.6589999999999998</v>
      </c>
      <c r="T150" s="71">
        <f t="shared" si="34"/>
        <v>0</v>
      </c>
      <c r="U150" s="71">
        <f t="shared" si="35"/>
        <v>-35.805</v>
      </c>
      <c r="V150" s="71">
        <f t="shared" si="36"/>
        <v>-35.805</v>
      </c>
      <c r="W150" s="71">
        <f t="shared" si="37"/>
        <v>-35.805</v>
      </c>
    </row>
    <row r="151" spans="1:23" hidden="1">
      <c r="A151" s="63">
        <f t="shared" si="38"/>
        <v>37037</v>
      </c>
      <c r="B151" s="65" t="str">
        <f>INDEX('Master Data'!$A$2:$B$8,MATCH(WEEKDAY('Rio Cuarto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-35805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-35805</v>
      </c>
      <c r="N151" s="73">
        <f>SUM(J$6:J151)</f>
        <v>-35805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-35.805</v>
      </c>
      <c r="V151" s="71">
        <f t="shared" si="36"/>
        <v>-35.805</v>
      </c>
      <c r="W151" s="71">
        <f t="shared" si="37"/>
        <v>-35.805</v>
      </c>
    </row>
    <row r="152" spans="1:23" hidden="1">
      <c r="A152" s="63">
        <f t="shared" si="38"/>
        <v>37038</v>
      </c>
      <c r="B152" s="65" t="str">
        <f>INDEX('Master Data'!$A$2:$B$8,MATCH(WEEKDAY('Rio Cuarto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-35805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-35805</v>
      </c>
      <c r="N152" s="73">
        <f>SUM(J$6:J152)</f>
        <v>-35805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-35.805</v>
      </c>
      <c r="V152" s="71">
        <f t="shared" si="36"/>
        <v>-35.805</v>
      </c>
      <c r="W152" s="71">
        <f t="shared" si="37"/>
        <v>-35.805</v>
      </c>
    </row>
    <row r="153" spans="1:23" hidden="1">
      <c r="A153" s="63">
        <f t="shared" si="38"/>
        <v>37039</v>
      </c>
      <c r="B153" s="65" t="str">
        <f>INDEX('Master Data'!$A$2:$B$8,MATCH(WEEKDAY('Rio Cuarto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-35805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-35805</v>
      </c>
      <c r="N153" s="73">
        <f>SUM(J$6:J153)</f>
        <v>-35805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-35.805</v>
      </c>
      <c r="V153" s="71">
        <f t="shared" si="36"/>
        <v>-35.805</v>
      </c>
      <c r="W153" s="71">
        <f t="shared" si="37"/>
        <v>-35.805</v>
      </c>
    </row>
    <row r="154" spans="1:23" hidden="1">
      <c r="A154" s="63">
        <f t="shared" si="38"/>
        <v>37040</v>
      </c>
      <c r="B154" s="65" t="str">
        <f>INDEX('Master Data'!$A$2:$B$8,MATCH(WEEKDAY('Rio Cuarto Power Trading'!A154,3),'Master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-5535</v>
      </c>
      <c r="I154" s="73">
        <f t="shared" si="27"/>
        <v>-5535</v>
      </c>
      <c r="J154" s="73">
        <f t="shared" si="39"/>
        <v>30270</v>
      </c>
      <c r="K154" s="73">
        <f t="shared" si="28"/>
        <v>0</v>
      </c>
      <c r="L154" s="73">
        <f t="shared" si="29"/>
        <v>0</v>
      </c>
      <c r="M154" s="73">
        <f>SUM(J$97:J154)</f>
        <v>-5535</v>
      </c>
      <c r="N154" s="73">
        <f>SUM(J$6:J154)</f>
        <v>-5535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30.27</v>
      </c>
      <c r="T154" s="71">
        <f t="shared" si="34"/>
        <v>0</v>
      </c>
      <c r="U154" s="71">
        <f t="shared" si="35"/>
        <v>-5.5350000000000001</v>
      </c>
      <c r="V154" s="71">
        <f t="shared" si="36"/>
        <v>-5.5350000000000001</v>
      </c>
      <c r="W154" s="71">
        <f t="shared" si="37"/>
        <v>-5.5350000000000001</v>
      </c>
    </row>
    <row r="155" spans="1:23" hidden="1">
      <c r="A155" s="63">
        <f t="shared" si="38"/>
        <v>37041</v>
      </c>
      <c r="B155" s="65" t="str">
        <f>INDEX('Master Data'!$A$2:$B$8,MATCH(WEEKDAY('Rio Cuarto Power Trading'!A155,3),'Master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1506</v>
      </c>
      <c r="I155" s="73">
        <f t="shared" si="27"/>
        <v>1506</v>
      </c>
      <c r="J155" s="73">
        <f t="shared" si="39"/>
        <v>7041</v>
      </c>
      <c r="K155" s="73">
        <f t="shared" si="28"/>
        <v>0</v>
      </c>
      <c r="L155" s="73">
        <f t="shared" si="29"/>
        <v>0</v>
      </c>
      <c r="M155" s="73">
        <f>SUM(J$97:J155)</f>
        <v>1506</v>
      </c>
      <c r="N155" s="73">
        <f>SUM(J$6:J155)</f>
        <v>1506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7.0410000000000004</v>
      </c>
      <c r="T155" s="71">
        <f t="shared" si="34"/>
        <v>0</v>
      </c>
      <c r="U155" s="71">
        <f t="shared" si="35"/>
        <v>1.506</v>
      </c>
      <c r="V155" s="71">
        <f t="shared" si="36"/>
        <v>1.506</v>
      </c>
      <c r="W155" s="71">
        <f t="shared" si="37"/>
        <v>1.506</v>
      </c>
    </row>
    <row r="156" spans="1:23">
      <c r="A156" s="63">
        <f t="shared" si="38"/>
        <v>37042</v>
      </c>
      <c r="B156" s="65" t="str">
        <f>INDEX('Master Data'!$A$2:$B$8,MATCH(WEEKDAY('Rio Cuarto Power Trading'!A156,3),'Master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7835</v>
      </c>
      <c r="I156" s="73">
        <f t="shared" si="27"/>
        <v>7835</v>
      </c>
      <c r="J156" s="73">
        <f t="shared" si="39"/>
        <v>6329</v>
      </c>
      <c r="K156" s="73">
        <f t="shared" si="28"/>
        <v>0</v>
      </c>
      <c r="L156" s="73">
        <f t="shared" si="29"/>
        <v>0</v>
      </c>
      <c r="M156" s="73">
        <f>SUM(J$97:J156)</f>
        <v>7835</v>
      </c>
      <c r="N156" s="73">
        <f>SUM(J$6:J156)</f>
        <v>7835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6.3289999999999997</v>
      </c>
      <c r="T156" s="71">
        <f t="shared" si="34"/>
        <v>0</v>
      </c>
      <c r="U156" s="71">
        <f t="shared" si="35"/>
        <v>7.835</v>
      </c>
      <c r="V156" s="71">
        <f t="shared" si="36"/>
        <v>7.835</v>
      </c>
      <c r="W156" s="71">
        <f t="shared" si="37"/>
        <v>7.835</v>
      </c>
    </row>
    <row r="157" spans="1:23" hidden="1">
      <c r="A157" s="63">
        <f t="shared" si="38"/>
        <v>37043</v>
      </c>
      <c r="B157" s="65" t="str">
        <f>INDEX('Master Data'!$A$2:$B$8,MATCH(WEEKDAY('Rio Cuarto Power Trading'!A157,3),'Master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756</v>
      </c>
      <c r="I157" s="73">
        <f t="shared" si="27"/>
        <v>756</v>
      </c>
      <c r="J157" s="73">
        <f t="shared" si="39"/>
        <v>756</v>
      </c>
      <c r="K157" s="73">
        <f t="shared" si="28"/>
        <v>0</v>
      </c>
      <c r="L157" s="73">
        <f t="shared" si="29"/>
        <v>0</v>
      </c>
      <c r="M157" s="73">
        <f>SUM(J$97:J157)</f>
        <v>8591</v>
      </c>
      <c r="N157" s="73">
        <f>SUM(J$6:J157)</f>
        <v>8591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0.75600000000000001</v>
      </c>
      <c r="T157" s="71">
        <f t="shared" si="34"/>
        <v>0</v>
      </c>
      <c r="U157" s="71">
        <f t="shared" si="35"/>
        <v>0.75600000000000001</v>
      </c>
      <c r="V157" s="71">
        <f t="shared" si="36"/>
        <v>8.5909999999999993</v>
      </c>
      <c r="W157" s="71">
        <f t="shared" si="37"/>
        <v>8.5909999999999993</v>
      </c>
    </row>
    <row r="158" spans="1:23" hidden="1">
      <c r="A158" s="63">
        <f t="shared" si="38"/>
        <v>37044</v>
      </c>
      <c r="B158" s="65" t="str">
        <f>INDEX('Master Data'!$A$2:$B$8,MATCH(WEEKDAY('Rio Cuarto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756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8591</v>
      </c>
      <c r="N158" s="73">
        <f>SUM(J$6:J158)</f>
        <v>8591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0.75600000000000001</v>
      </c>
      <c r="V158" s="71">
        <f t="shared" si="36"/>
        <v>8.5909999999999993</v>
      </c>
      <c r="W158" s="71">
        <f t="shared" si="37"/>
        <v>8.5909999999999993</v>
      </c>
    </row>
    <row r="159" spans="1:23" hidden="1">
      <c r="A159" s="63">
        <f t="shared" si="38"/>
        <v>37045</v>
      </c>
      <c r="B159" s="65" t="str">
        <f>INDEX('Master Data'!$A$2:$B$8,MATCH(WEEKDAY('Rio Cuarto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756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8591</v>
      </c>
      <c r="N159" s="73">
        <f>SUM(J$6:J159)</f>
        <v>8591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0.75600000000000001</v>
      </c>
      <c r="V159" s="71">
        <f t="shared" si="36"/>
        <v>8.5909999999999993</v>
      </c>
      <c r="W159" s="71">
        <f t="shared" si="37"/>
        <v>8.5909999999999993</v>
      </c>
    </row>
    <row r="160" spans="1:23" hidden="1">
      <c r="A160" s="63">
        <f t="shared" si="38"/>
        <v>37046</v>
      </c>
      <c r="B160" s="65" t="str">
        <f>INDEX('Master Data'!$A$2:$B$8,MATCH(WEEKDAY('Rio Cuarto Power Trading'!A160,3),'Master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23114</v>
      </c>
      <c r="I160" s="73">
        <f t="shared" si="27"/>
        <v>23114</v>
      </c>
      <c r="J160" s="73">
        <f t="shared" si="39"/>
        <v>22358</v>
      </c>
      <c r="K160" s="73">
        <f t="shared" si="28"/>
        <v>0</v>
      </c>
      <c r="L160" s="73">
        <f t="shared" si="29"/>
        <v>0</v>
      </c>
      <c r="M160" s="73">
        <f>SUM(J$97:J160)</f>
        <v>30949</v>
      </c>
      <c r="N160" s="73">
        <f>SUM(J$6:J160)</f>
        <v>30949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22.358000000000001</v>
      </c>
      <c r="T160" s="71">
        <f t="shared" si="34"/>
        <v>0</v>
      </c>
      <c r="U160" s="71">
        <f t="shared" si="35"/>
        <v>23.114000000000001</v>
      </c>
      <c r="V160" s="71">
        <f t="shared" si="36"/>
        <v>30.949000000000002</v>
      </c>
      <c r="W160" s="71">
        <f t="shared" si="37"/>
        <v>30.949000000000002</v>
      </c>
    </row>
    <row r="161" spans="1:23" hidden="1">
      <c r="A161" s="63">
        <f t="shared" si="38"/>
        <v>37047</v>
      </c>
      <c r="B161" s="65" t="str">
        <f>INDEX('Master Data'!$A$2:$B$8,MATCH(WEEKDAY('Rio Cuarto Power Trading'!A161,3),'Master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46780</v>
      </c>
      <c r="I161" s="73">
        <f t="shared" si="27"/>
        <v>46780</v>
      </c>
      <c r="J161" s="73">
        <f t="shared" si="39"/>
        <v>23666</v>
      </c>
      <c r="K161" s="73">
        <f t="shared" si="28"/>
        <v>0</v>
      </c>
      <c r="L161" s="73">
        <f t="shared" si="29"/>
        <v>0</v>
      </c>
      <c r="M161" s="73">
        <f>SUM(J$97:J161)</f>
        <v>54615</v>
      </c>
      <c r="N161" s="73">
        <f>SUM(J$6:J161)</f>
        <v>54615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23.666</v>
      </c>
      <c r="T161" s="71">
        <f t="shared" si="34"/>
        <v>0</v>
      </c>
      <c r="U161" s="71">
        <f t="shared" si="35"/>
        <v>46.78</v>
      </c>
      <c r="V161" s="71">
        <f t="shared" si="36"/>
        <v>54.615000000000002</v>
      </c>
      <c r="W161" s="71">
        <f t="shared" si="37"/>
        <v>54.615000000000002</v>
      </c>
    </row>
    <row r="162" spans="1:23" hidden="1">
      <c r="A162" s="63">
        <f t="shared" si="38"/>
        <v>37048</v>
      </c>
      <c r="B162" s="65" t="str">
        <f>INDEX('Master Data'!$A$2:$B$8,MATCH(WEEKDAY('Rio Cuarto Power Trading'!A162,3),'Master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67082</v>
      </c>
      <c r="I162" s="73">
        <f t="shared" si="27"/>
        <v>67082</v>
      </c>
      <c r="J162" s="73">
        <f t="shared" si="39"/>
        <v>20302</v>
      </c>
      <c r="K162" s="73">
        <f t="shared" si="28"/>
        <v>0</v>
      </c>
      <c r="L162" s="73">
        <f t="shared" si="29"/>
        <v>0</v>
      </c>
      <c r="M162" s="73">
        <f>SUM(J$97:J162)</f>
        <v>74917</v>
      </c>
      <c r="N162" s="73">
        <f>SUM(J$6:J162)</f>
        <v>74917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20.302</v>
      </c>
      <c r="T162" s="71">
        <f t="shared" si="34"/>
        <v>0</v>
      </c>
      <c r="U162" s="71">
        <f t="shared" si="35"/>
        <v>67.081999999999994</v>
      </c>
      <c r="V162" s="71">
        <f t="shared" si="36"/>
        <v>74.917000000000002</v>
      </c>
      <c r="W162" s="71">
        <f t="shared" si="37"/>
        <v>74.917000000000002</v>
      </c>
    </row>
    <row r="163" spans="1:23" hidden="1">
      <c r="A163" s="63">
        <f t="shared" si="38"/>
        <v>37049</v>
      </c>
      <c r="B163" s="65" t="str">
        <f>INDEX('Master Data'!$A$2:$B$8,MATCH(WEEKDAY('Rio Cuarto Power Trading'!A163,3),'Master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67276</v>
      </c>
      <c r="I163" s="73">
        <f t="shared" si="27"/>
        <v>67276</v>
      </c>
      <c r="J163" s="73">
        <f t="shared" si="39"/>
        <v>194</v>
      </c>
      <c r="K163" s="73">
        <f t="shared" si="28"/>
        <v>0</v>
      </c>
      <c r="L163" s="73">
        <f t="shared" si="29"/>
        <v>0</v>
      </c>
      <c r="M163" s="73">
        <f>SUM(J$97:J163)</f>
        <v>75111</v>
      </c>
      <c r="N163" s="73">
        <f>SUM(J$6:J163)</f>
        <v>75111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0.19400000000000001</v>
      </c>
      <c r="T163" s="71">
        <f t="shared" si="34"/>
        <v>0</v>
      </c>
      <c r="U163" s="71">
        <f t="shared" si="35"/>
        <v>67.275999999999996</v>
      </c>
      <c r="V163" s="71">
        <f t="shared" si="36"/>
        <v>75.111000000000004</v>
      </c>
      <c r="W163" s="71">
        <f t="shared" si="37"/>
        <v>75.111000000000004</v>
      </c>
    </row>
    <row r="164" spans="1:23" hidden="1">
      <c r="A164" s="63">
        <f t="shared" si="38"/>
        <v>37050</v>
      </c>
      <c r="B164" s="65" t="str">
        <f>INDEX('Master Data'!$A$2:$B$8,MATCH(WEEKDAY('Rio Cuarto Power Trading'!A164,3),'Master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135075</v>
      </c>
      <c r="I164" s="73">
        <f t="shared" si="27"/>
        <v>135075</v>
      </c>
      <c r="J164" s="73">
        <f t="shared" si="39"/>
        <v>67799</v>
      </c>
      <c r="K164" s="73">
        <f t="shared" si="28"/>
        <v>0</v>
      </c>
      <c r="L164" s="73">
        <f t="shared" si="29"/>
        <v>0</v>
      </c>
      <c r="M164" s="73">
        <f>SUM(J$97:J164)</f>
        <v>142910</v>
      </c>
      <c r="N164" s="73">
        <f>SUM(J$6:J164)</f>
        <v>142910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67.799000000000007</v>
      </c>
      <c r="T164" s="71">
        <f t="shared" si="34"/>
        <v>0</v>
      </c>
      <c r="U164" s="71">
        <f t="shared" si="35"/>
        <v>135.07499999999999</v>
      </c>
      <c r="V164" s="71">
        <f t="shared" si="36"/>
        <v>142.91</v>
      </c>
      <c r="W164" s="71">
        <f t="shared" si="37"/>
        <v>142.91</v>
      </c>
    </row>
    <row r="165" spans="1:23" hidden="1">
      <c r="A165" s="63">
        <f t="shared" si="38"/>
        <v>37051</v>
      </c>
      <c r="B165" s="65" t="str">
        <f>INDEX('Master Data'!$A$2:$B$8,MATCH(WEEKDAY('Rio Cuarto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135075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142910</v>
      </c>
      <c r="N165" s="73">
        <f>SUM(J$6:J165)</f>
        <v>142910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135.07499999999999</v>
      </c>
      <c r="V165" s="71">
        <f t="shared" si="36"/>
        <v>142.91</v>
      </c>
      <c r="W165" s="71">
        <f t="shared" si="37"/>
        <v>142.91</v>
      </c>
    </row>
    <row r="166" spans="1:23" hidden="1">
      <c r="A166" s="63">
        <f t="shared" si="38"/>
        <v>37052</v>
      </c>
      <c r="B166" s="65" t="str">
        <f>INDEX('Master Data'!$A$2:$B$8,MATCH(WEEKDAY('Rio Cuarto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135075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142910</v>
      </c>
      <c r="N166" s="73">
        <f>SUM(J$6:J166)</f>
        <v>142910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135.07499999999999</v>
      </c>
      <c r="V166" s="71">
        <f t="shared" si="36"/>
        <v>142.91</v>
      </c>
      <c r="W166" s="71">
        <f t="shared" si="37"/>
        <v>142.91</v>
      </c>
    </row>
    <row r="167" spans="1:23" hidden="1">
      <c r="A167" s="63">
        <f t="shared" si="38"/>
        <v>37053</v>
      </c>
      <c r="B167" s="65" t="str">
        <f>INDEX('Master Data'!$A$2:$B$8,MATCH(WEEKDAY('Rio Cuarto Power Trading'!A167,3),'Master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135389</v>
      </c>
      <c r="I167" s="73">
        <f t="shared" si="40"/>
        <v>135389</v>
      </c>
      <c r="J167" s="73">
        <f t="shared" si="39"/>
        <v>314</v>
      </c>
      <c r="K167" s="73">
        <f t="shared" si="28"/>
        <v>0</v>
      </c>
      <c r="L167" s="73">
        <f t="shared" si="29"/>
        <v>0</v>
      </c>
      <c r="M167" s="73">
        <f>SUM(J$97:J167)</f>
        <v>143224</v>
      </c>
      <c r="N167" s="73">
        <f>SUM(J$6:J167)</f>
        <v>143224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0.314</v>
      </c>
      <c r="T167" s="71">
        <f t="shared" si="34"/>
        <v>0</v>
      </c>
      <c r="U167" s="71">
        <f t="shared" si="35"/>
        <v>135.38900000000001</v>
      </c>
      <c r="V167" s="71">
        <f t="shared" si="36"/>
        <v>143.22399999999999</v>
      </c>
      <c r="W167" s="71">
        <f t="shared" si="37"/>
        <v>143.22399999999999</v>
      </c>
    </row>
    <row r="168" spans="1:23" hidden="1">
      <c r="A168" s="63">
        <f t="shared" si="38"/>
        <v>37054</v>
      </c>
      <c r="B168" s="65" t="str">
        <f>INDEX('Master Data'!$A$2:$B$8,MATCH(WEEKDAY('Rio Cuarto Power Trading'!A168,3),'Master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160918</v>
      </c>
      <c r="I168" s="73">
        <f t="shared" si="40"/>
        <v>160918</v>
      </c>
      <c r="J168" s="73">
        <f t="shared" si="39"/>
        <v>25529</v>
      </c>
      <c r="K168" s="73">
        <f t="shared" si="28"/>
        <v>0</v>
      </c>
      <c r="L168" s="73">
        <f t="shared" si="29"/>
        <v>0</v>
      </c>
      <c r="M168" s="73">
        <f>SUM(J$97:J168)</f>
        <v>168753</v>
      </c>
      <c r="N168" s="73">
        <f>SUM(J$6:J168)</f>
        <v>168753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25.529</v>
      </c>
      <c r="T168" s="71">
        <f t="shared" si="34"/>
        <v>0</v>
      </c>
      <c r="U168" s="71">
        <f t="shared" si="35"/>
        <v>160.91800000000001</v>
      </c>
      <c r="V168" s="71">
        <f t="shared" si="36"/>
        <v>168.75299999999999</v>
      </c>
      <c r="W168" s="71">
        <f t="shared" si="37"/>
        <v>168.75299999999999</v>
      </c>
    </row>
    <row r="169" spans="1:23" hidden="1">
      <c r="A169" s="63">
        <f t="shared" si="38"/>
        <v>37055</v>
      </c>
      <c r="B169" s="65" t="str">
        <f>INDEX('Master Data'!$A$2:$B$8,MATCH(WEEKDAY('Rio Cuarto Power Trading'!A169,3),'Master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162018</v>
      </c>
      <c r="I169" s="73">
        <f t="shared" si="40"/>
        <v>162018</v>
      </c>
      <c r="J169" s="73">
        <f t="shared" si="39"/>
        <v>1100</v>
      </c>
      <c r="K169" s="73">
        <f t="shared" si="28"/>
        <v>0</v>
      </c>
      <c r="L169" s="73">
        <f t="shared" si="29"/>
        <v>0</v>
      </c>
      <c r="M169" s="73">
        <f>SUM(J$97:J169)</f>
        <v>169853</v>
      </c>
      <c r="N169" s="73">
        <f>SUM(J$6:J169)</f>
        <v>169853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1.1000000000000001</v>
      </c>
      <c r="T169" s="71">
        <f t="shared" si="34"/>
        <v>0</v>
      </c>
      <c r="U169" s="71">
        <f t="shared" si="35"/>
        <v>162.018</v>
      </c>
      <c r="V169" s="71">
        <f t="shared" si="36"/>
        <v>169.85300000000001</v>
      </c>
      <c r="W169" s="71">
        <f t="shared" si="37"/>
        <v>169.85300000000001</v>
      </c>
    </row>
    <row r="170" spans="1:23" hidden="1">
      <c r="A170" s="63">
        <f t="shared" si="38"/>
        <v>37056</v>
      </c>
      <c r="B170" s="65" t="str">
        <f>INDEX('Master Data'!$A$2:$B$8,MATCH(WEEKDAY('Rio Cuarto Power Trading'!A170,3),'Master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169295</v>
      </c>
      <c r="I170" s="73">
        <f t="shared" si="40"/>
        <v>169295</v>
      </c>
      <c r="J170" s="73">
        <f t="shared" si="39"/>
        <v>7277</v>
      </c>
      <c r="K170" s="73">
        <f t="shared" si="28"/>
        <v>0</v>
      </c>
      <c r="L170" s="73">
        <f t="shared" si="29"/>
        <v>0</v>
      </c>
      <c r="M170" s="73">
        <f>SUM(J$97:J170)</f>
        <v>177130</v>
      </c>
      <c r="N170" s="73">
        <f>SUM(J$6:J170)</f>
        <v>177130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7.2770000000000001</v>
      </c>
      <c r="T170" s="71">
        <f t="shared" si="34"/>
        <v>0</v>
      </c>
      <c r="U170" s="71">
        <f t="shared" si="35"/>
        <v>169.29499999999999</v>
      </c>
      <c r="V170" s="71">
        <f t="shared" si="36"/>
        <v>177.13</v>
      </c>
      <c r="W170" s="71">
        <f t="shared" si="37"/>
        <v>177.13</v>
      </c>
    </row>
    <row r="171" spans="1:23" hidden="1">
      <c r="A171" s="63">
        <f t="shared" si="38"/>
        <v>37057</v>
      </c>
      <c r="B171" s="65" t="str">
        <f>INDEX('Master Data'!$A$2:$B$8,MATCH(WEEKDAY('Rio Cuarto Power Trading'!A171,3),'Master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175544</v>
      </c>
      <c r="I171" s="73">
        <f t="shared" si="40"/>
        <v>175544</v>
      </c>
      <c r="J171" s="73">
        <f t="shared" si="39"/>
        <v>6249</v>
      </c>
      <c r="K171" s="73">
        <f t="shared" si="28"/>
        <v>0</v>
      </c>
      <c r="L171" s="73">
        <f t="shared" si="29"/>
        <v>0</v>
      </c>
      <c r="M171" s="73">
        <f>SUM(J$97:J171)</f>
        <v>183379</v>
      </c>
      <c r="N171" s="73">
        <f>SUM(J$6:J171)</f>
        <v>183379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6.2489999999999997</v>
      </c>
      <c r="T171" s="71">
        <f t="shared" si="34"/>
        <v>0</v>
      </c>
      <c r="U171" s="71">
        <f t="shared" si="35"/>
        <v>175.54400000000001</v>
      </c>
      <c r="V171" s="71">
        <f t="shared" si="36"/>
        <v>183.37899999999999</v>
      </c>
      <c r="W171" s="71">
        <f t="shared" si="37"/>
        <v>183.37899999999999</v>
      </c>
    </row>
    <row r="172" spans="1:23" hidden="1">
      <c r="A172" s="63">
        <f t="shared" si="38"/>
        <v>37058</v>
      </c>
      <c r="B172" s="65" t="str">
        <f>INDEX('Master Data'!$A$2:$B$8,MATCH(WEEKDAY('Rio Cuarto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175544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183379</v>
      </c>
      <c r="N172" s="73">
        <f>SUM(J$6:J172)</f>
        <v>183379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175.54400000000001</v>
      </c>
      <c r="V172" s="71">
        <f t="shared" si="36"/>
        <v>183.37899999999999</v>
      </c>
      <c r="W172" s="71">
        <f t="shared" si="37"/>
        <v>183.37899999999999</v>
      </c>
    </row>
    <row r="173" spans="1:23" hidden="1">
      <c r="A173" s="63">
        <f t="shared" si="38"/>
        <v>37059</v>
      </c>
      <c r="B173" s="65" t="str">
        <f>INDEX('Master Data'!$A$2:$B$8,MATCH(WEEKDAY('Rio Cuarto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175544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183379</v>
      </c>
      <c r="N173" s="73">
        <f>SUM(J$6:J173)</f>
        <v>183379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175.54400000000001</v>
      </c>
      <c r="V173" s="71">
        <f t="shared" si="36"/>
        <v>183.37899999999999</v>
      </c>
      <c r="W173" s="71">
        <f t="shared" si="37"/>
        <v>183.37899999999999</v>
      </c>
    </row>
    <row r="174" spans="1:23" hidden="1">
      <c r="A174" s="63">
        <f t="shared" si="38"/>
        <v>37060</v>
      </c>
      <c r="B174" s="65" t="str">
        <f>INDEX('Master Data'!$A$2:$B$8,MATCH(WEEKDAY('Rio Cuarto Power Trading'!A174,3),'Master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176243</v>
      </c>
      <c r="I174" s="73">
        <f t="shared" si="40"/>
        <v>176243</v>
      </c>
      <c r="J174" s="73">
        <f t="shared" si="39"/>
        <v>699</v>
      </c>
      <c r="K174" s="73">
        <f t="shared" si="28"/>
        <v>0</v>
      </c>
      <c r="L174" s="73">
        <f t="shared" si="29"/>
        <v>0</v>
      </c>
      <c r="M174" s="73">
        <f>SUM(J$97:J174)</f>
        <v>184078</v>
      </c>
      <c r="N174" s="73">
        <f>SUM(J$6:J174)</f>
        <v>184078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0.69899999999999995</v>
      </c>
      <c r="T174" s="71">
        <f t="shared" si="34"/>
        <v>0</v>
      </c>
      <c r="U174" s="71">
        <f t="shared" si="35"/>
        <v>176.24299999999999</v>
      </c>
      <c r="V174" s="71">
        <f t="shared" si="36"/>
        <v>184.078</v>
      </c>
      <c r="W174" s="71">
        <f t="shared" si="37"/>
        <v>184.078</v>
      </c>
    </row>
    <row r="175" spans="1:23" hidden="1">
      <c r="A175" s="63">
        <f t="shared" si="38"/>
        <v>37061</v>
      </c>
      <c r="B175" s="65" t="str">
        <f>INDEX('Master Data'!$A$2:$B$8,MATCH(WEEKDAY('Rio Cuarto Power Trading'!A175,3),'Master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176727</v>
      </c>
      <c r="I175" s="73">
        <f t="shared" si="40"/>
        <v>176727</v>
      </c>
      <c r="J175" s="73">
        <f t="shared" si="39"/>
        <v>484</v>
      </c>
      <c r="K175" s="73">
        <f t="shared" si="28"/>
        <v>0</v>
      </c>
      <c r="L175" s="73">
        <f t="shared" si="29"/>
        <v>0</v>
      </c>
      <c r="M175" s="73">
        <f>SUM(J$97:J175)</f>
        <v>184562</v>
      </c>
      <c r="N175" s="73">
        <f>SUM(J$6:J175)</f>
        <v>184562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0.48399999999999999</v>
      </c>
      <c r="T175" s="71">
        <f t="shared" si="34"/>
        <v>0</v>
      </c>
      <c r="U175" s="71">
        <f t="shared" si="35"/>
        <v>176.727</v>
      </c>
      <c r="V175" s="71">
        <f t="shared" si="36"/>
        <v>184.56200000000001</v>
      </c>
      <c r="W175" s="71">
        <f t="shared" si="37"/>
        <v>184.56200000000001</v>
      </c>
    </row>
    <row r="176" spans="1:23" hidden="1">
      <c r="A176" s="63">
        <f t="shared" si="38"/>
        <v>37062</v>
      </c>
      <c r="B176" s="65" t="str">
        <f>INDEX('Master Data'!$A$2:$B$8,MATCH(WEEKDAY('Rio Cuarto Power Trading'!A176,3),'Master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178131</v>
      </c>
      <c r="I176" s="73">
        <f t="shared" si="40"/>
        <v>178131</v>
      </c>
      <c r="J176" s="73">
        <f t="shared" si="39"/>
        <v>1404</v>
      </c>
      <c r="K176" s="73">
        <f t="shared" si="28"/>
        <v>0</v>
      </c>
      <c r="L176" s="73">
        <f t="shared" si="29"/>
        <v>0</v>
      </c>
      <c r="M176" s="73">
        <f>SUM(J$97:J176)</f>
        <v>185966</v>
      </c>
      <c r="N176" s="73">
        <f>SUM(J$6:J176)</f>
        <v>185966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1.4039999999999999</v>
      </c>
      <c r="T176" s="71">
        <f t="shared" si="34"/>
        <v>0</v>
      </c>
      <c r="U176" s="71">
        <f t="shared" si="35"/>
        <v>178.131</v>
      </c>
      <c r="V176" s="71">
        <f t="shared" si="36"/>
        <v>185.96600000000001</v>
      </c>
      <c r="W176" s="71">
        <f t="shared" si="37"/>
        <v>185.96600000000001</v>
      </c>
    </row>
    <row r="177" spans="1:23" hidden="1">
      <c r="A177" s="63">
        <f t="shared" si="38"/>
        <v>37063</v>
      </c>
      <c r="B177" s="65" t="str">
        <f>INDEX('Master Data'!$A$2:$B$8,MATCH(WEEKDAY('Rio Cuarto Power Trading'!A177,3),'Master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171101</v>
      </c>
      <c r="I177" s="73">
        <f t="shared" si="40"/>
        <v>171101</v>
      </c>
      <c r="J177" s="73">
        <f t="shared" si="39"/>
        <v>-7030</v>
      </c>
      <c r="K177" s="73">
        <f t="shared" si="28"/>
        <v>0</v>
      </c>
      <c r="L177" s="73">
        <f t="shared" si="29"/>
        <v>0</v>
      </c>
      <c r="M177" s="73">
        <f>SUM(J$97:J177)</f>
        <v>178936</v>
      </c>
      <c r="N177" s="73">
        <f>SUM(J$6:J177)</f>
        <v>178936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-7.03</v>
      </c>
      <c r="T177" s="71">
        <f t="shared" si="34"/>
        <v>0</v>
      </c>
      <c r="U177" s="71">
        <f t="shared" si="35"/>
        <v>171.101</v>
      </c>
      <c r="V177" s="71">
        <f t="shared" si="36"/>
        <v>178.93600000000001</v>
      </c>
      <c r="W177" s="71">
        <f t="shared" si="37"/>
        <v>178.93600000000001</v>
      </c>
    </row>
    <row r="178" spans="1:23" hidden="1">
      <c r="A178" s="63">
        <f t="shared" si="38"/>
        <v>37064</v>
      </c>
      <c r="B178" s="65" t="str">
        <f>INDEX('Master Data'!$A$2:$B$8,MATCH(WEEKDAY('Rio Cuarto Power Trading'!A178,3),'Master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167238</v>
      </c>
      <c r="I178" s="73">
        <f t="shared" si="40"/>
        <v>167238</v>
      </c>
      <c r="J178" s="73">
        <f t="shared" si="39"/>
        <v>-3863</v>
      </c>
      <c r="K178" s="73">
        <f t="shared" si="28"/>
        <v>0</v>
      </c>
      <c r="L178" s="73">
        <f t="shared" si="29"/>
        <v>0</v>
      </c>
      <c r="M178" s="73">
        <f>SUM(J$97:J178)</f>
        <v>175073</v>
      </c>
      <c r="N178" s="73">
        <f>SUM(J$6:J178)</f>
        <v>175073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-3.863</v>
      </c>
      <c r="T178" s="71">
        <f t="shared" si="34"/>
        <v>0</v>
      </c>
      <c r="U178" s="71">
        <f t="shared" si="35"/>
        <v>167.238</v>
      </c>
      <c r="V178" s="71">
        <f t="shared" si="36"/>
        <v>175.07300000000001</v>
      </c>
      <c r="W178" s="71">
        <f t="shared" si="37"/>
        <v>175.07300000000001</v>
      </c>
    </row>
    <row r="179" spans="1:23" hidden="1">
      <c r="A179" s="63">
        <f t="shared" si="38"/>
        <v>37065</v>
      </c>
      <c r="B179" s="65" t="str">
        <f>INDEX('Master Data'!$A$2:$B$8,MATCH(WEEKDAY('Rio Cuarto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167238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175073</v>
      </c>
      <c r="N179" s="73">
        <f>SUM(J$6:J179)</f>
        <v>175073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167.238</v>
      </c>
      <c r="V179" s="71">
        <f t="shared" si="36"/>
        <v>175.07300000000001</v>
      </c>
      <c r="W179" s="71">
        <f t="shared" si="37"/>
        <v>175.07300000000001</v>
      </c>
    </row>
    <row r="180" spans="1:23" hidden="1">
      <c r="A180" s="63">
        <f t="shared" si="38"/>
        <v>37066</v>
      </c>
      <c r="B180" s="65" t="str">
        <f>INDEX('Master Data'!$A$2:$B$8,MATCH(WEEKDAY('Rio Cuarto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167238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175073</v>
      </c>
      <c r="N180" s="73">
        <f>SUM(J$6:J180)</f>
        <v>175073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167.238</v>
      </c>
      <c r="V180" s="71">
        <f t="shared" si="36"/>
        <v>175.07300000000001</v>
      </c>
      <c r="W180" s="71">
        <f t="shared" si="37"/>
        <v>175.07300000000001</v>
      </c>
    </row>
    <row r="181" spans="1:23" hidden="1">
      <c r="A181" s="63">
        <f t="shared" si="38"/>
        <v>37067</v>
      </c>
      <c r="B181" s="65" t="str">
        <f>INDEX('Master Data'!$A$2:$B$8,MATCH(WEEKDAY('Rio Cuarto Power Trading'!A181,3),'Master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167527</v>
      </c>
      <c r="I181" s="73">
        <f t="shared" si="40"/>
        <v>167527</v>
      </c>
      <c r="J181" s="73">
        <f t="shared" si="39"/>
        <v>289</v>
      </c>
      <c r="K181" s="73">
        <f t="shared" si="28"/>
        <v>0</v>
      </c>
      <c r="L181" s="73">
        <f t="shared" si="29"/>
        <v>0</v>
      </c>
      <c r="M181" s="73">
        <f>SUM(J$97:J181)</f>
        <v>175362</v>
      </c>
      <c r="N181" s="73">
        <f>SUM(J$6:J181)</f>
        <v>175362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0.28899999999999998</v>
      </c>
      <c r="T181" s="71">
        <f t="shared" si="34"/>
        <v>0</v>
      </c>
      <c r="U181" s="71">
        <f t="shared" si="35"/>
        <v>167.52699999999999</v>
      </c>
      <c r="V181" s="71">
        <f t="shared" si="36"/>
        <v>175.36199999999999</v>
      </c>
      <c r="W181" s="71">
        <f t="shared" si="37"/>
        <v>175.36199999999999</v>
      </c>
    </row>
    <row r="182" spans="1:23" hidden="1">
      <c r="A182" s="63">
        <f t="shared" si="38"/>
        <v>37068</v>
      </c>
      <c r="B182" s="65" t="str">
        <f>INDEX('Master Data'!$A$2:$B$8,MATCH(WEEKDAY('Rio Cuarto Power Trading'!A182,3),'Master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167791</v>
      </c>
      <c r="I182" s="73">
        <f t="shared" si="40"/>
        <v>167791</v>
      </c>
      <c r="J182" s="73">
        <f t="shared" si="39"/>
        <v>264</v>
      </c>
      <c r="K182" s="73">
        <f t="shared" si="28"/>
        <v>0</v>
      </c>
      <c r="L182" s="73">
        <f t="shared" si="29"/>
        <v>0</v>
      </c>
      <c r="M182" s="73">
        <f>SUM(J$97:J182)</f>
        <v>175626</v>
      </c>
      <c r="N182" s="73">
        <f>SUM(J$6:J182)</f>
        <v>175626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0.26400000000000001</v>
      </c>
      <c r="T182" s="71">
        <f t="shared" si="34"/>
        <v>0</v>
      </c>
      <c r="U182" s="71">
        <f t="shared" si="35"/>
        <v>167.791</v>
      </c>
      <c r="V182" s="71">
        <f t="shared" si="36"/>
        <v>175.626</v>
      </c>
      <c r="W182" s="71">
        <f t="shared" si="37"/>
        <v>175.626</v>
      </c>
    </row>
    <row r="183" spans="1:23" hidden="1">
      <c r="A183" s="63">
        <f t="shared" si="38"/>
        <v>37069</v>
      </c>
      <c r="B183" s="65" t="str">
        <f>INDEX('Master Data'!$A$2:$B$8,MATCH(WEEKDAY('Rio Cuarto Power Trading'!A183,3),'Master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173330</v>
      </c>
      <c r="I183" s="73">
        <f t="shared" si="40"/>
        <v>173330</v>
      </c>
      <c r="J183" s="73">
        <f t="shared" si="39"/>
        <v>5539</v>
      </c>
      <c r="K183" s="73">
        <f t="shared" si="28"/>
        <v>0</v>
      </c>
      <c r="L183" s="73">
        <f t="shared" si="29"/>
        <v>0</v>
      </c>
      <c r="M183" s="73">
        <f>SUM(J$97:J183)</f>
        <v>181165</v>
      </c>
      <c r="N183" s="73">
        <f>SUM(J$6:J183)</f>
        <v>181165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5.5389999999999997</v>
      </c>
      <c r="T183" s="71">
        <f t="shared" si="34"/>
        <v>0</v>
      </c>
      <c r="U183" s="71">
        <f t="shared" si="35"/>
        <v>173.33</v>
      </c>
      <c r="V183" s="71">
        <f t="shared" si="36"/>
        <v>181.16499999999999</v>
      </c>
      <c r="W183" s="71">
        <f t="shared" si="37"/>
        <v>181.16499999999999</v>
      </c>
    </row>
    <row r="184" spans="1:23" hidden="1">
      <c r="A184" s="63">
        <f t="shared" si="38"/>
        <v>37070</v>
      </c>
      <c r="B184" s="65" t="str">
        <f>INDEX('Master Data'!$A$2:$B$8,MATCH(WEEKDAY('Rio Cuarto Power Trading'!A184,3),'Master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171359</v>
      </c>
      <c r="I184" s="73">
        <f t="shared" si="40"/>
        <v>171359</v>
      </c>
      <c r="J184" s="73">
        <f t="shared" si="39"/>
        <v>-1971</v>
      </c>
      <c r="K184" s="73">
        <f t="shared" si="28"/>
        <v>0</v>
      </c>
      <c r="L184" s="73">
        <f t="shared" si="29"/>
        <v>0</v>
      </c>
      <c r="M184" s="73">
        <f>SUM(J$97:J184)</f>
        <v>179194</v>
      </c>
      <c r="N184" s="73">
        <f>SUM(J$6:J184)</f>
        <v>179194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-1.9710000000000001</v>
      </c>
      <c r="T184" s="71">
        <f t="shared" si="34"/>
        <v>0</v>
      </c>
      <c r="U184" s="71">
        <f t="shared" si="35"/>
        <v>171.35900000000001</v>
      </c>
      <c r="V184" s="71">
        <f t="shared" si="36"/>
        <v>179.19399999999999</v>
      </c>
      <c r="W184" s="71">
        <f t="shared" si="37"/>
        <v>179.19399999999999</v>
      </c>
    </row>
    <row r="185" spans="1:23">
      <c r="A185" s="63">
        <f t="shared" si="38"/>
        <v>37071</v>
      </c>
      <c r="B185" s="65" t="str">
        <f>INDEX('Master Data'!$A$2:$B$8,MATCH(WEEKDAY('Rio Cuarto Power Trading'!A185,3),'Master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174792</v>
      </c>
      <c r="I185" s="73">
        <f t="shared" si="40"/>
        <v>174792</v>
      </c>
      <c r="J185" s="73">
        <f t="shared" si="39"/>
        <v>3433</v>
      </c>
      <c r="K185" s="73">
        <f t="shared" si="28"/>
        <v>0</v>
      </c>
      <c r="L185" s="73">
        <f t="shared" si="29"/>
        <v>0</v>
      </c>
      <c r="M185" s="73">
        <f>SUM(J$97:J185)</f>
        <v>182627</v>
      </c>
      <c r="N185" s="73">
        <f>SUM(J$6:J185)</f>
        <v>182627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3.4329999999999998</v>
      </c>
      <c r="T185" s="71">
        <f t="shared" si="34"/>
        <v>0</v>
      </c>
      <c r="U185" s="71">
        <f t="shared" si="35"/>
        <v>174.792</v>
      </c>
      <c r="V185" s="71">
        <f t="shared" si="36"/>
        <v>182.62700000000001</v>
      </c>
      <c r="W185" s="71">
        <f t="shared" si="37"/>
        <v>182.62700000000001</v>
      </c>
    </row>
    <row r="186" spans="1:23">
      <c r="A186" s="63">
        <f t="shared" si="38"/>
        <v>37072</v>
      </c>
      <c r="B186" s="65" t="str">
        <f>INDEX('Master Data'!$A$2:$B$8,MATCH(WEEKDAY('Rio Cuarto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174792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182627</v>
      </c>
      <c r="N186" s="73">
        <f>SUM(J$6:J186)</f>
        <v>182627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174.792</v>
      </c>
      <c r="V186" s="71">
        <f t="shared" si="36"/>
        <v>182.62700000000001</v>
      </c>
      <c r="W186" s="71">
        <f t="shared" si="37"/>
        <v>182.62700000000001</v>
      </c>
    </row>
    <row r="187" spans="1:23" hidden="1">
      <c r="A187" s="63">
        <f t="shared" si="38"/>
        <v>37073</v>
      </c>
      <c r="B187" s="65" t="str">
        <f>INDEX('Master Data'!$A$2:$B$8,MATCH(WEEKDAY('Rio Cuarto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182627</v>
      </c>
      <c r="N187" s="73">
        <f>SUM(J$6:J187)</f>
        <v>182627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182.62700000000001</v>
      </c>
      <c r="W187" s="71">
        <f t="shared" si="37"/>
        <v>182.62700000000001</v>
      </c>
    </row>
    <row r="188" spans="1:23" hidden="1">
      <c r="A188" s="63">
        <f t="shared" si="38"/>
        <v>37074</v>
      </c>
      <c r="B188" s="65" t="str">
        <f>INDEX('Master Data'!$A$2:$B$8,MATCH(WEEKDAY('Rio Cuarto Power Trading'!A188,3),'Master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143</v>
      </c>
      <c r="I188" s="73">
        <f t="shared" si="40"/>
        <v>143</v>
      </c>
      <c r="J188" s="73">
        <f t="shared" si="39"/>
        <v>143</v>
      </c>
      <c r="K188" s="73">
        <f t="shared" si="28"/>
        <v>0</v>
      </c>
      <c r="L188" s="73">
        <f t="shared" si="29"/>
        <v>0</v>
      </c>
      <c r="M188" s="73">
        <f>SUM(J$188:J188)</f>
        <v>143</v>
      </c>
      <c r="N188" s="73">
        <f>SUM(J$6:J188)</f>
        <v>182770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0.14299999999999999</v>
      </c>
      <c r="T188" s="71">
        <f t="shared" si="34"/>
        <v>0</v>
      </c>
      <c r="U188" s="71">
        <f t="shared" si="35"/>
        <v>0.14299999999999999</v>
      </c>
      <c r="V188" s="71">
        <f t="shared" si="36"/>
        <v>0.14299999999999999</v>
      </c>
      <c r="W188" s="71">
        <f t="shared" si="37"/>
        <v>182.77</v>
      </c>
    </row>
    <row r="189" spans="1:23" hidden="1">
      <c r="A189" s="63">
        <f t="shared" si="38"/>
        <v>37075</v>
      </c>
      <c r="B189" s="65" t="str">
        <f>INDEX('Master Data'!$A$2:$B$8,MATCH(WEEKDAY('Rio Cuarto Power Trading'!A189,3),'Master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22009</v>
      </c>
      <c r="I189" s="73">
        <f t="shared" si="40"/>
        <v>22009</v>
      </c>
      <c r="J189" s="73">
        <f t="shared" si="39"/>
        <v>21866</v>
      </c>
      <c r="K189" s="73">
        <f t="shared" si="28"/>
        <v>0</v>
      </c>
      <c r="L189" s="73">
        <f t="shared" si="29"/>
        <v>0</v>
      </c>
      <c r="M189" s="73">
        <f>SUM(J$188:J189)</f>
        <v>22009</v>
      </c>
      <c r="N189" s="73">
        <f>SUM(J$6:J189)</f>
        <v>204636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21.866</v>
      </c>
      <c r="T189" s="71">
        <f t="shared" si="34"/>
        <v>0</v>
      </c>
      <c r="U189" s="71">
        <f t="shared" si="35"/>
        <v>22.009</v>
      </c>
      <c r="V189" s="71">
        <f t="shared" si="36"/>
        <v>22.009</v>
      </c>
      <c r="W189" s="71">
        <f t="shared" si="37"/>
        <v>204.636</v>
      </c>
    </row>
    <row r="190" spans="1:23" hidden="1">
      <c r="A190" s="63">
        <f t="shared" si="38"/>
        <v>37076</v>
      </c>
      <c r="B190" s="65" t="str">
        <f>INDEX('Master Data'!$A$2:$B$8,MATCH(WEEKDAY('Rio Cuarto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22009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22009</v>
      </c>
      <c r="N190" s="73">
        <f>SUM(J$6:J190)</f>
        <v>204636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22.009</v>
      </c>
      <c r="V190" s="71">
        <f t="shared" si="36"/>
        <v>22.009</v>
      </c>
      <c r="W190" s="71">
        <f t="shared" si="37"/>
        <v>204.636</v>
      </c>
    </row>
    <row r="191" spans="1:23" hidden="1">
      <c r="A191" s="63">
        <f t="shared" si="38"/>
        <v>37077</v>
      </c>
      <c r="B191" s="65" t="str">
        <f>INDEX('Master Data'!$A$2:$B$8,MATCH(WEEKDAY('Rio Cuarto Power Trading'!A191,3),'Master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46445</v>
      </c>
      <c r="I191" s="73">
        <f t="shared" si="40"/>
        <v>46445</v>
      </c>
      <c r="J191" s="73">
        <f t="shared" si="39"/>
        <v>24436</v>
      </c>
      <c r="K191" s="73">
        <f t="shared" si="28"/>
        <v>0</v>
      </c>
      <c r="L191" s="73">
        <f t="shared" si="29"/>
        <v>0</v>
      </c>
      <c r="M191" s="73">
        <f>SUM(J$188:J191)</f>
        <v>46445</v>
      </c>
      <c r="N191" s="73">
        <f>SUM(J$6:J191)</f>
        <v>229072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24.436</v>
      </c>
      <c r="T191" s="71">
        <f t="shared" si="34"/>
        <v>0</v>
      </c>
      <c r="U191" s="71">
        <f t="shared" si="35"/>
        <v>46.445</v>
      </c>
      <c r="V191" s="71">
        <f t="shared" si="36"/>
        <v>46.445</v>
      </c>
      <c r="W191" s="71">
        <f t="shared" si="37"/>
        <v>229.072</v>
      </c>
    </row>
    <row r="192" spans="1:23" hidden="1">
      <c r="A192" s="63">
        <f t="shared" si="38"/>
        <v>37078</v>
      </c>
      <c r="B192" s="65" t="str">
        <f>INDEX('Master Data'!$A$2:$B$8,MATCH(WEEKDAY('Rio Cuarto Power Trading'!A192,3),'Master Data'!$A$2:$A$8,0),2)</f>
        <v>F</v>
      </c>
      <c r="D192" s="73">
        <v>-123806.58103377438</v>
      </c>
      <c r="E192" s="73"/>
      <c r="F192" s="73">
        <v>0</v>
      </c>
      <c r="G192" s="73">
        <v>60107</v>
      </c>
      <c r="I192" s="73">
        <f t="shared" si="40"/>
        <v>60107</v>
      </c>
      <c r="J192" s="73">
        <f t="shared" si="39"/>
        <v>13662</v>
      </c>
      <c r="K192" s="73">
        <f t="shared" si="28"/>
        <v>0</v>
      </c>
      <c r="L192" s="73">
        <f t="shared" si="29"/>
        <v>0</v>
      </c>
      <c r="M192" s="73">
        <f>SUM(J$188:J192)</f>
        <v>60107</v>
      </c>
      <c r="N192" s="73">
        <f>SUM(J$6:J192)</f>
        <v>242734</v>
      </c>
      <c r="P192" s="73">
        <f t="shared" si="30"/>
        <v>-0.12380658103377437</v>
      </c>
      <c r="Q192" s="73">
        <f t="shared" si="31"/>
        <v>0</v>
      </c>
      <c r="R192" s="73">
        <f t="shared" si="32"/>
        <v>0</v>
      </c>
      <c r="S192" s="71">
        <f t="shared" si="33"/>
        <v>13.662000000000001</v>
      </c>
      <c r="T192" s="71">
        <f t="shared" si="34"/>
        <v>0</v>
      </c>
      <c r="U192" s="71">
        <f t="shared" si="35"/>
        <v>60.106999999999999</v>
      </c>
      <c r="V192" s="71">
        <f t="shared" si="36"/>
        <v>60.106999999999999</v>
      </c>
      <c r="W192" s="71">
        <f t="shared" si="37"/>
        <v>242.73400000000001</v>
      </c>
    </row>
    <row r="193" spans="1:23" hidden="1">
      <c r="A193" s="63">
        <f t="shared" si="38"/>
        <v>37079</v>
      </c>
      <c r="B193" s="65" t="str">
        <f>INDEX('Master Data'!$A$2:$B$8,MATCH(WEEKDAY('Rio Cuarto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60107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60107</v>
      </c>
      <c r="N193" s="73">
        <f>SUM(J$6:J193)</f>
        <v>242734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60.106999999999999</v>
      </c>
      <c r="V193" s="71">
        <f t="shared" si="36"/>
        <v>60.106999999999999</v>
      </c>
      <c r="W193" s="71">
        <f t="shared" si="37"/>
        <v>242.73400000000001</v>
      </c>
    </row>
    <row r="194" spans="1:23" hidden="1">
      <c r="A194" s="63">
        <f t="shared" si="38"/>
        <v>37080</v>
      </c>
      <c r="B194" s="65" t="str">
        <f>INDEX('Master Data'!$A$2:$B$8,MATCH(WEEKDAY('Rio Cuarto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60107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60107</v>
      </c>
      <c r="N194" s="73">
        <f>SUM(J$6:J194)</f>
        <v>242734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60.106999999999999</v>
      </c>
      <c r="V194" s="71">
        <f t="shared" si="36"/>
        <v>60.106999999999999</v>
      </c>
      <c r="W194" s="71">
        <f t="shared" si="37"/>
        <v>242.73400000000001</v>
      </c>
    </row>
    <row r="195" spans="1:23" hidden="1">
      <c r="A195" s="63">
        <f t="shared" si="38"/>
        <v>37081</v>
      </c>
      <c r="B195" s="65" t="str">
        <f>INDEX('Master Data'!$A$2:$B$8,MATCH(WEEKDAY('Rio Cuarto Power Trading'!A195,3),'Master Data'!$A$2:$A$8,0),2)</f>
        <v>M</v>
      </c>
      <c r="D195" s="102">
        <v>-122060.49955825522</v>
      </c>
      <c r="E195" s="102">
        <v>0</v>
      </c>
      <c r="F195" s="73">
        <v>0</v>
      </c>
      <c r="G195" s="73">
        <v>60691</v>
      </c>
      <c r="I195" s="73">
        <f t="shared" si="40"/>
        <v>60691</v>
      </c>
      <c r="J195" s="73">
        <f t="shared" si="39"/>
        <v>584</v>
      </c>
      <c r="K195" s="73">
        <f t="shared" si="28"/>
        <v>0</v>
      </c>
      <c r="L195" s="73">
        <f t="shared" si="29"/>
        <v>0</v>
      </c>
      <c r="M195" s="73">
        <f>SUM(J$188:J195)</f>
        <v>60691</v>
      </c>
      <c r="N195" s="73">
        <f>SUM(J$6:J195)</f>
        <v>243318</v>
      </c>
      <c r="P195" s="73">
        <f t="shared" si="30"/>
        <v>-0.12206049955825522</v>
      </c>
      <c r="Q195" s="73">
        <f t="shared" si="31"/>
        <v>0</v>
      </c>
      <c r="R195" s="73">
        <f t="shared" si="32"/>
        <v>0</v>
      </c>
      <c r="S195" s="71">
        <f t="shared" si="33"/>
        <v>0.58399999999999996</v>
      </c>
      <c r="T195" s="71">
        <f t="shared" si="34"/>
        <v>0</v>
      </c>
      <c r="U195" s="71">
        <f t="shared" si="35"/>
        <v>60.691000000000003</v>
      </c>
      <c r="V195" s="71">
        <f t="shared" si="36"/>
        <v>60.691000000000003</v>
      </c>
      <c r="W195" s="71">
        <f t="shared" si="37"/>
        <v>243.31800000000001</v>
      </c>
    </row>
    <row r="196" spans="1:23" hidden="1">
      <c r="A196" s="63">
        <f t="shared" si="38"/>
        <v>37082</v>
      </c>
      <c r="B196" s="65" t="str">
        <f>INDEX('Master Data'!$A$2:$B$8,MATCH(WEEKDAY('Rio Cuarto Power Trading'!A196,3),'Master Data'!$A$2:$A$8,0),2)</f>
        <v>T</v>
      </c>
      <c r="D196" s="73">
        <v>-121481.9463812742</v>
      </c>
      <c r="E196" s="73">
        <v>0</v>
      </c>
      <c r="F196" s="73">
        <v>0</v>
      </c>
      <c r="G196" s="73">
        <v>74490</v>
      </c>
      <c r="I196" s="73">
        <f t="shared" si="40"/>
        <v>74490</v>
      </c>
      <c r="J196" s="73">
        <f t="shared" si="39"/>
        <v>13799</v>
      </c>
      <c r="K196" s="73">
        <f t="shared" si="28"/>
        <v>0</v>
      </c>
      <c r="L196" s="73">
        <f t="shared" si="29"/>
        <v>0</v>
      </c>
      <c r="M196" s="73">
        <f>SUM(J$188:J196)</f>
        <v>74490</v>
      </c>
      <c r="N196" s="73">
        <f>SUM(J$6:J196)</f>
        <v>257117</v>
      </c>
      <c r="P196" s="73">
        <f t="shared" si="30"/>
        <v>-0.1214819463812742</v>
      </c>
      <c r="Q196" s="73">
        <f t="shared" si="31"/>
        <v>0</v>
      </c>
      <c r="R196" s="73">
        <f t="shared" si="32"/>
        <v>0</v>
      </c>
      <c r="S196" s="71">
        <f t="shared" si="33"/>
        <v>13.798999999999999</v>
      </c>
      <c r="T196" s="71">
        <f t="shared" si="34"/>
        <v>0</v>
      </c>
      <c r="U196" s="71">
        <f t="shared" si="35"/>
        <v>74.489999999999995</v>
      </c>
      <c r="V196" s="71">
        <f t="shared" si="36"/>
        <v>74.489999999999995</v>
      </c>
      <c r="W196" s="71">
        <f t="shared" si="37"/>
        <v>257.11700000000002</v>
      </c>
    </row>
    <row r="197" spans="1:23" hidden="1">
      <c r="A197" s="63">
        <f t="shared" si="38"/>
        <v>37083</v>
      </c>
      <c r="B197" s="65" t="str">
        <f>INDEX('Master Data'!$A$2:$B$8,MATCH(WEEKDAY('Rio Cuarto Power Trading'!A197,3),'Master Data'!$A$2:$A$8,0),2)</f>
        <v>W</v>
      </c>
      <c r="D197" s="73">
        <v>-120899.32707295391</v>
      </c>
      <c r="E197" s="73">
        <v>0</v>
      </c>
      <c r="F197" s="73">
        <v>0</v>
      </c>
      <c r="G197" s="73">
        <v>129733</v>
      </c>
      <c r="I197" s="73">
        <f t="shared" si="40"/>
        <v>129733</v>
      </c>
      <c r="J197" s="73">
        <f t="shared" si="39"/>
        <v>55243</v>
      </c>
      <c r="K197" s="73">
        <f t="shared" si="28"/>
        <v>0</v>
      </c>
      <c r="L197" s="73">
        <f t="shared" si="29"/>
        <v>0</v>
      </c>
      <c r="M197" s="73">
        <f>SUM(J$188:J197)</f>
        <v>129733</v>
      </c>
      <c r="N197" s="73">
        <f>SUM(J$6:J197)</f>
        <v>312360</v>
      </c>
      <c r="P197" s="73">
        <f t="shared" si="30"/>
        <v>-0.12089932707295391</v>
      </c>
      <c r="Q197" s="73">
        <f t="shared" si="31"/>
        <v>0</v>
      </c>
      <c r="R197" s="73">
        <f t="shared" si="32"/>
        <v>0</v>
      </c>
      <c r="S197" s="71">
        <f t="shared" si="33"/>
        <v>55.243000000000002</v>
      </c>
      <c r="T197" s="71">
        <f t="shared" si="34"/>
        <v>0</v>
      </c>
      <c r="U197" s="71">
        <f t="shared" si="35"/>
        <v>129.733</v>
      </c>
      <c r="V197" s="71">
        <f t="shared" si="36"/>
        <v>129.733</v>
      </c>
      <c r="W197" s="71">
        <f t="shared" si="37"/>
        <v>312.36</v>
      </c>
    </row>
    <row r="198" spans="1:23" hidden="1">
      <c r="A198" s="63">
        <f t="shared" si="38"/>
        <v>37084</v>
      </c>
      <c r="B198" s="65" t="str">
        <f>INDEX('Master Data'!$A$2:$B$8,MATCH(WEEKDAY('Rio Cuarto Power Trading'!A198,3),'Master Data'!$A$2:$A$8,0),2)</f>
        <v>Th</v>
      </c>
      <c r="D198" s="73">
        <v>-120321.44674799094</v>
      </c>
      <c r="E198" s="73">
        <v>0</v>
      </c>
      <c r="F198" s="73">
        <v>0</v>
      </c>
      <c r="G198" s="73">
        <v>142795</v>
      </c>
      <c r="I198" s="73">
        <f t="shared" si="40"/>
        <v>142795</v>
      </c>
      <c r="J198" s="73">
        <f t="shared" si="39"/>
        <v>13062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142795</v>
      </c>
      <c r="N198" s="73">
        <f>SUM(J$6:J198)</f>
        <v>325422</v>
      </c>
      <c r="P198" s="73">
        <f t="shared" ref="P198:P261" si="43">D198/P$3</f>
        <v>-0.12032144674799093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13.061999999999999</v>
      </c>
      <c r="T198" s="71">
        <f t="shared" ref="T198:T261" si="47">L198/$R$3</f>
        <v>0</v>
      </c>
      <c r="U198" s="71">
        <f t="shared" ref="U198:U261" si="48">I198/$R$3</f>
        <v>142.79499999999999</v>
      </c>
      <c r="V198" s="71">
        <f t="shared" ref="V198:V261" si="49">M198/$R$3</f>
        <v>142.79499999999999</v>
      </c>
      <c r="W198" s="71">
        <f t="shared" ref="W198:W261" si="50">N198/$R$3</f>
        <v>325.42200000000003</v>
      </c>
    </row>
    <row r="199" spans="1:23" hidden="1">
      <c r="A199" s="63">
        <f t="shared" ref="A199:A262" si="51">A198+1</f>
        <v>37085</v>
      </c>
      <c r="B199" s="65" t="str">
        <f>INDEX('Master Data'!$A$2:$B$8,MATCH(WEEKDAY('Rio Cuarto Power Trading'!A199,3),'Master Data'!$A$2:$A$8,0),2)</f>
        <v>F</v>
      </c>
      <c r="D199" s="73">
        <v>-119731.38684781609</v>
      </c>
      <c r="E199" s="73">
        <v>0</v>
      </c>
      <c r="F199" s="73">
        <v>0</v>
      </c>
      <c r="G199" s="73">
        <v>155670</v>
      </c>
      <c r="I199" s="73">
        <f t="shared" si="40"/>
        <v>155670</v>
      </c>
      <c r="J199" s="73">
        <f t="shared" ref="J199:J262" si="52">IF(MONTH($A199)=MONTH($A198),SUM(I199-I198),I199)</f>
        <v>12875</v>
      </c>
      <c r="K199" s="73">
        <f t="shared" si="41"/>
        <v>0</v>
      </c>
      <c r="L199" s="73">
        <f t="shared" si="42"/>
        <v>0</v>
      </c>
      <c r="M199" s="73">
        <f>SUM(J$188:J199)</f>
        <v>155670</v>
      </c>
      <c r="N199" s="73">
        <f>SUM(J$6:J199)</f>
        <v>338297</v>
      </c>
      <c r="P199" s="73">
        <f t="shared" si="43"/>
        <v>-0.11973138684781609</v>
      </c>
      <c r="Q199" s="73">
        <f t="shared" si="44"/>
        <v>0</v>
      </c>
      <c r="R199" s="73">
        <f t="shared" si="45"/>
        <v>0</v>
      </c>
      <c r="S199" s="71">
        <f t="shared" si="46"/>
        <v>12.875</v>
      </c>
      <c r="T199" s="71">
        <f t="shared" si="47"/>
        <v>0</v>
      </c>
      <c r="U199" s="71">
        <f t="shared" si="48"/>
        <v>155.66999999999999</v>
      </c>
      <c r="V199" s="71">
        <f t="shared" si="49"/>
        <v>155.66999999999999</v>
      </c>
      <c r="W199" s="71">
        <f t="shared" si="50"/>
        <v>338.29700000000003</v>
      </c>
    </row>
    <row r="200" spans="1:23" hidden="1">
      <c r="A200" s="63">
        <f t="shared" si="51"/>
        <v>37086</v>
      </c>
      <c r="B200" s="65" t="str">
        <f>INDEX('Master Data'!$A$2:$B$8,MATCH(WEEKDAY('Rio Cuarto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155670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155670</v>
      </c>
      <c r="N200" s="73">
        <f>SUM(J$6:J200)</f>
        <v>338297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155.66999999999999</v>
      </c>
      <c r="V200" s="71">
        <f t="shared" si="49"/>
        <v>155.66999999999999</v>
      </c>
      <c r="W200" s="71">
        <f t="shared" si="50"/>
        <v>338.29700000000003</v>
      </c>
    </row>
    <row r="201" spans="1:23" hidden="1">
      <c r="A201" s="63">
        <f t="shared" si="51"/>
        <v>37087</v>
      </c>
      <c r="B201" s="65" t="str">
        <f>INDEX('Master Data'!$A$2:$B$8,MATCH(WEEKDAY('Rio Cuarto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155670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155670</v>
      </c>
      <c r="N201" s="73">
        <f>SUM(J$6:J201)</f>
        <v>338297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155.66999999999999</v>
      </c>
      <c r="V201" s="71">
        <f t="shared" si="49"/>
        <v>155.66999999999999</v>
      </c>
      <c r="W201" s="71">
        <f t="shared" si="50"/>
        <v>338.29700000000003</v>
      </c>
    </row>
    <row r="202" spans="1:23" hidden="1">
      <c r="A202" s="63">
        <f t="shared" si="51"/>
        <v>37088</v>
      </c>
      <c r="B202" s="65" t="str">
        <f>INDEX('Master Data'!$A$2:$B$8,MATCH(WEEKDAY('Rio Cuarto Power Trading'!A202,3),'Master Data'!$A$2:$A$8,0),2)</f>
        <v>M</v>
      </c>
      <c r="D202" s="73">
        <v>-117976.30214806629</v>
      </c>
      <c r="E202" s="73">
        <v>0</v>
      </c>
      <c r="F202" s="73">
        <v>0</v>
      </c>
      <c r="G202" s="102">
        <v>466669.52</v>
      </c>
      <c r="I202" s="73">
        <f t="shared" si="40"/>
        <v>466669.52</v>
      </c>
      <c r="J202" s="73">
        <f t="shared" si="52"/>
        <v>310999.52</v>
      </c>
      <c r="K202" s="73">
        <f t="shared" si="41"/>
        <v>0</v>
      </c>
      <c r="L202" s="73">
        <f t="shared" si="42"/>
        <v>0</v>
      </c>
      <c r="M202" s="73">
        <f>SUM(J$188:J202)</f>
        <v>466669.52</v>
      </c>
      <c r="N202" s="73">
        <f>SUM(J$6:J202)</f>
        <v>649296.52</v>
      </c>
      <c r="P202" s="73">
        <f t="shared" si="43"/>
        <v>-0.11797630214806629</v>
      </c>
      <c r="Q202" s="73">
        <f t="shared" si="44"/>
        <v>0</v>
      </c>
      <c r="R202" s="73">
        <f t="shared" si="45"/>
        <v>0</v>
      </c>
      <c r="S202" s="71">
        <f t="shared" si="46"/>
        <v>310.99952000000002</v>
      </c>
      <c r="T202" s="71">
        <f t="shared" si="47"/>
        <v>0</v>
      </c>
      <c r="U202" s="71">
        <f t="shared" si="48"/>
        <v>466.66952000000003</v>
      </c>
      <c r="V202" s="71">
        <f t="shared" si="49"/>
        <v>466.66952000000003</v>
      </c>
      <c r="W202" s="71">
        <f t="shared" si="50"/>
        <v>649.29651999999999</v>
      </c>
    </row>
    <row r="203" spans="1:23" hidden="1">
      <c r="A203" s="63">
        <f t="shared" si="51"/>
        <v>37089</v>
      </c>
      <c r="B203" s="65" t="str">
        <f>INDEX('Master Data'!$A$2:$B$8,MATCH(WEEKDAY('Rio Cuarto Power Trading'!A203,3),'Master Data'!$A$2:$A$8,0),2)</f>
        <v>T</v>
      </c>
      <c r="D203" s="73">
        <v>-117389.23</v>
      </c>
      <c r="E203" s="73">
        <v>0</v>
      </c>
      <c r="F203" s="73">
        <v>0</v>
      </c>
      <c r="G203" s="73">
        <v>469839.94</v>
      </c>
      <c r="I203" s="73">
        <f t="shared" si="40"/>
        <v>469839.94</v>
      </c>
      <c r="J203" s="73">
        <f t="shared" si="52"/>
        <v>3170.4199999999837</v>
      </c>
      <c r="K203" s="73">
        <f t="shared" si="41"/>
        <v>0</v>
      </c>
      <c r="L203" s="73">
        <f t="shared" si="42"/>
        <v>0</v>
      </c>
      <c r="M203" s="73">
        <f>SUM(J$188:J203)</f>
        <v>469839.94</v>
      </c>
      <c r="N203" s="73">
        <f>SUM(J$6:J203)</f>
        <v>652466.93999999994</v>
      </c>
      <c r="P203" s="73">
        <f t="shared" si="43"/>
        <v>-0.11738923</v>
      </c>
      <c r="Q203" s="73">
        <f t="shared" si="44"/>
        <v>0</v>
      </c>
      <c r="R203" s="73">
        <f t="shared" si="45"/>
        <v>0</v>
      </c>
      <c r="S203" s="71">
        <f t="shared" si="46"/>
        <v>3.1704199999999836</v>
      </c>
      <c r="T203" s="71">
        <f t="shared" si="47"/>
        <v>0</v>
      </c>
      <c r="U203" s="71">
        <f t="shared" si="48"/>
        <v>469.83994000000001</v>
      </c>
      <c r="V203" s="71">
        <f t="shared" si="49"/>
        <v>469.83994000000001</v>
      </c>
      <c r="W203" s="71">
        <f t="shared" si="50"/>
        <v>652.46693999999991</v>
      </c>
    </row>
    <row r="204" spans="1:23" hidden="1">
      <c r="A204" s="63">
        <f t="shared" si="51"/>
        <v>37090</v>
      </c>
      <c r="B204" s="65" t="str">
        <f>INDEX('Master Data'!$A$2:$B$8,MATCH(WEEKDAY('Rio Cuarto Power Trading'!A204,3),'Master Data'!$A$2:$A$8,0),2)</f>
        <v>W</v>
      </c>
      <c r="D204" s="73">
        <v>-116802.74984732334</v>
      </c>
      <c r="E204" s="73">
        <v>0</v>
      </c>
      <c r="F204" s="73">
        <v>0</v>
      </c>
      <c r="G204" s="73">
        <v>473013</v>
      </c>
      <c r="I204" s="73">
        <f t="shared" si="40"/>
        <v>473013</v>
      </c>
      <c r="J204" s="73">
        <f t="shared" si="52"/>
        <v>3173.0599999999977</v>
      </c>
      <c r="K204" s="73">
        <f t="shared" si="41"/>
        <v>0</v>
      </c>
      <c r="L204" s="73">
        <f t="shared" si="42"/>
        <v>0</v>
      </c>
      <c r="M204" s="73">
        <f>SUM(J$188:J204)</f>
        <v>473013</v>
      </c>
      <c r="N204" s="73">
        <f>SUM(J$6:J204)</f>
        <v>655640</v>
      </c>
      <c r="P204" s="73">
        <f t="shared" si="43"/>
        <v>-0.11680274984732335</v>
      </c>
      <c r="Q204" s="73">
        <f t="shared" si="44"/>
        <v>0</v>
      </c>
      <c r="R204" s="73">
        <f t="shared" si="45"/>
        <v>0</v>
      </c>
      <c r="S204" s="71">
        <f t="shared" si="46"/>
        <v>3.1730599999999978</v>
      </c>
      <c r="T204" s="71">
        <f t="shared" si="47"/>
        <v>0</v>
      </c>
      <c r="U204" s="71">
        <f t="shared" si="48"/>
        <v>473.01299999999998</v>
      </c>
      <c r="V204" s="71">
        <f t="shared" si="49"/>
        <v>473.01299999999998</v>
      </c>
      <c r="W204" s="71">
        <f t="shared" si="50"/>
        <v>655.64</v>
      </c>
    </row>
    <row r="205" spans="1:23" hidden="1">
      <c r="A205" s="63">
        <f t="shared" si="51"/>
        <v>37091</v>
      </c>
      <c r="B205" s="65" t="str">
        <f>INDEX('Master Data'!$A$2:$B$8,MATCH(WEEKDAY('Rio Cuarto Power Trading'!A205,3),'Master Data'!$A$2:$A$8,0),2)</f>
        <v>Th</v>
      </c>
      <c r="D205" s="73">
        <v>-116224.10083016682</v>
      </c>
      <c r="E205" s="73">
        <v>0</v>
      </c>
      <c r="F205" s="73">
        <v>0</v>
      </c>
      <c r="G205" s="73">
        <v>476752</v>
      </c>
      <c r="I205" s="73">
        <f t="shared" si="40"/>
        <v>476752</v>
      </c>
      <c r="J205" s="73">
        <f t="shared" si="52"/>
        <v>3739</v>
      </c>
      <c r="K205" s="73">
        <f t="shared" si="41"/>
        <v>0</v>
      </c>
      <c r="L205" s="73">
        <f t="shared" si="42"/>
        <v>0</v>
      </c>
      <c r="M205" s="73">
        <f>SUM(J$188:J205)</f>
        <v>476752</v>
      </c>
      <c r="N205" s="73">
        <f>SUM(J$6:J205)</f>
        <v>659379</v>
      </c>
      <c r="P205" s="73">
        <f t="shared" si="43"/>
        <v>-0.11622410083016682</v>
      </c>
      <c r="Q205" s="73">
        <f t="shared" si="44"/>
        <v>0</v>
      </c>
      <c r="R205" s="73">
        <f t="shared" si="45"/>
        <v>0</v>
      </c>
      <c r="S205" s="71">
        <f t="shared" si="46"/>
        <v>3.7389999999999999</v>
      </c>
      <c r="T205" s="71">
        <f t="shared" si="47"/>
        <v>0</v>
      </c>
      <c r="U205" s="71">
        <f t="shared" si="48"/>
        <v>476.75200000000001</v>
      </c>
      <c r="V205" s="71">
        <f t="shared" si="49"/>
        <v>476.75200000000001</v>
      </c>
      <c r="W205" s="71">
        <f t="shared" si="50"/>
        <v>659.37900000000002</v>
      </c>
    </row>
    <row r="206" spans="1:23" hidden="1">
      <c r="A206" s="63">
        <f t="shared" si="51"/>
        <v>37092</v>
      </c>
      <c r="B206" s="65" t="str">
        <f>INDEX('Master Data'!$A$2:$B$8,MATCH(WEEKDAY('Rio Cuarto Power Trading'!A206,3),'Master Data'!$A$2:$A$8,0),2)</f>
        <v>F</v>
      </c>
      <c r="D206" s="73">
        <v>-115646.64928132444</v>
      </c>
      <c r="E206" s="73">
        <v>0</v>
      </c>
      <c r="F206" s="73">
        <v>0</v>
      </c>
      <c r="G206" s="73">
        <v>480586</v>
      </c>
      <c r="I206" s="73">
        <f t="shared" si="40"/>
        <v>480586</v>
      </c>
      <c r="J206" s="73">
        <f t="shared" si="52"/>
        <v>3834</v>
      </c>
      <c r="K206" s="73">
        <f t="shared" si="41"/>
        <v>0</v>
      </c>
      <c r="L206" s="73">
        <f t="shared" si="42"/>
        <v>0</v>
      </c>
      <c r="M206" s="73">
        <f>SUM(J$188:J206)</f>
        <v>480586</v>
      </c>
      <c r="N206" s="73">
        <f>SUM(J$6:J206)</f>
        <v>663213</v>
      </c>
      <c r="P206" s="73">
        <f t="shared" si="43"/>
        <v>-0.11564664928132444</v>
      </c>
      <c r="Q206" s="73">
        <f t="shared" si="44"/>
        <v>0</v>
      </c>
      <c r="R206" s="73">
        <f t="shared" si="45"/>
        <v>0</v>
      </c>
      <c r="S206" s="71">
        <f t="shared" si="46"/>
        <v>3.8340000000000001</v>
      </c>
      <c r="T206" s="71">
        <f t="shared" si="47"/>
        <v>0</v>
      </c>
      <c r="U206" s="71">
        <f t="shared" si="48"/>
        <v>480.58600000000001</v>
      </c>
      <c r="V206" s="71">
        <f t="shared" si="49"/>
        <v>480.58600000000001</v>
      </c>
      <c r="W206" s="71">
        <f t="shared" si="50"/>
        <v>663.21299999999997</v>
      </c>
    </row>
    <row r="207" spans="1:23" hidden="1">
      <c r="A207" s="63">
        <f t="shared" si="51"/>
        <v>37093</v>
      </c>
      <c r="B207" s="65" t="str">
        <f>INDEX('Master Data'!$A$2:$B$8,MATCH(WEEKDAY('Rio Cuarto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480586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480586</v>
      </c>
      <c r="N207" s="73">
        <f>SUM(J$6:J207)</f>
        <v>663213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480.58600000000001</v>
      </c>
      <c r="V207" s="71">
        <f t="shared" si="49"/>
        <v>480.58600000000001</v>
      </c>
      <c r="W207" s="71">
        <f t="shared" si="50"/>
        <v>663.21299999999997</v>
      </c>
    </row>
    <row r="208" spans="1:23" hidden="1">
      <c r="A208" s="63">
        <f t="shared" si="51"/>
        <v>37094</v>
      </c>
      <c r="B208" s="65" t="str">
        <f>INDEX('Master Data'!$A$2:$B$8,MATCH(WEEKDAY('Rio Cuarto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480586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480586</v>
      </c>
      <c r="N208" s="73">
        <f>SUM(J$6:J208)</f>
        <v>663213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480.58600000000001</v>
      </c>
      <c r="V208" s="71">
        <f t="shared" si="49"/>
        <v>480.58600000000001</v>
      </c>
      <c r="W208" s="71">
        <f t="shared" si="50"/>
        <v>663.21299999999997</v>
      </c>
    </row>
    <row r="209" spans="1:23" hidden="1">
      <c r="A209" s="63">
        <f t="shared" si="51"/>
        <v>37095</v>
      </c>
      <c r="B209" s="65" t="str">
        <f>INDEX('Master Data'!$A$2:$B$8,MATCH(WEEKDAY('Rio Cuarto Power Trading'!A209,3),'Master Data'!$A$2:$A$8,0),2)</f>
        <v>M</v>
      </c>
      <c r="D209" s="73">
        <v>-113885.036431603</v>
      </c>
      <c r="E209" s="73">
        <v>0</v>
      </c>
      <c r="F209" s="73">
        <v>0</v>
      </c>
      <c r="G209" s="73">
        <v>484685</v>
      </c>
      <c r="I209" s="73">
        <f t="shared" si="40"/>
        <v>484685</v>
      </c>
      <c r="J209" s="73">
        <f t="shared" si="52"/>
        <v>4099</v>
      </c>
      <c r="K209" s="73">
        <f t="shared" si="41"/>
        <v>0</v>
      </c>
      <c r="L209" s="73">
        <f t="shared" si="42"/>
        <v>0</v>
      </c>
      <c r="M209" s="73">
        <f>SUM(J$188:J209)</f>
        <v>484685</v>
      </c>
      <c r="N209" s="73">
        <f>SUM(J$6:J209)</f>
        <v>667312</v>
      </c>
      <c r="P209" s="73">
        <f t="shared" si="43"/>
        <v>-0.113885036431603</v>
      </c>
      <c r="Q209" s="73">
        <f t="shared" si="44"/>
        <v>0</v>
      </c>
      <c r="R209" s="73">
        <f t="shared" si="45"/>
        <v>0</v>
      </c>
      <c r="S209" s="71">
        <f t="shared" si="46"/>
        <v>4.0990000000000002</v>
      </c>
      <c r="T209" s="71">
        <f t="shared" si="47"/>
        <v>0</v>
      </c>
      <c r="U209" s="71">
        <f t="shared" si="48"/>
        <v>484.685</v>
      </c>
      <c r="V209" s="71">
        <f t="shared" si="49"/>
        <v>484.685</v>
      </c>
      <c r="W209" s="71">
        <f t="shared" si="50"/>
        <v>667.31200000000001</v>
      </c>
    </row>
    <row r="210" spans="1:23" hidden="1">
      <c r="A210" s="63">
        <f t="shared" si="51"/>
        <v>37096</v>
      </c>
      <c r="B210" s="65" t="str">
        <f>INDEX('Master Data'!$A$2:$B$8,MATCH(WEEKDAY('Rio Cuarto Power Trading'!A210,3),'Master Data'!$A$2:$A$8,0),2)</f>
        <v>T</v>
      </c>
      <c r="D210" s="73">
        <v>-113298.19965656515</v>
      </c>
      <c r="E210" s="73">
        <v>0</v>
      </c>
      <c r="F210" s="73">
        <v>0</v>
      </c>
      <c r="G210" s="73">
        <v>495040</v>
      </c>
      <c r="I210" s="73">
        <f t="shared" si="40"/>
        <v>495040</v>
      </c>
      <c r="J210" s="73">
        <f t="shared" si="52"/>
        <v>10355</v>
      </c>
      <c r="K210" s="73">
        <f t="shared" si="41"/>
        <v>0</v>
      </c>
      <c r="L210" s="73">
        <f t="shared" si="42"/>
        <v>0</v>
      </c>
      <c r="M210" s="73">
        <f>SUM(J$188:J210)</f>
        <v>495040</v>
      </c>
      <c r="N210" s="73">
        <f>SUM(J$6:J210)</f>
        <v>677667</v>
      </c>
      <c r="P210" s="73">
        <f t="shared" si="43"/>
        <v>-0.11329819965656515</v>
      </c>
      <c r="Q210" s="73">
        <f t="shared" si="44"/>
        <v>0</v>
      </c>
      <c r="R210" s="73">
        <f t="shared" si="45"/>
        <v>0</v>
      </c>
      <c r="S210" s="71">
        <f t="shared" si="46"/>
        <v>10.355</v>
      </c>
      <c r="T210" s="71">
        <f t="shared" si="47"/>
        <v>0</v>
      </c>
      <c r="U210" s="71">
        <f t="shared" si="48"/>
        <v>495.04</v>
      </c>
      <c r="V210" s="71">
        <f t="shared" si="49"/>
        <v>495.04</v>
      </c>
      <c r="W210" s="71">
        <f t="shared" si="50"/>
        <v>677.66700000000003</v>
      </c>
    </row>
    <row r="211" spans="1:23" hidden="1">
      <c r="A211" s="63">
        <f t="shared" si="51"/>
        <v>37097</v>
      </c>
      <c r="B211" s="65" t="str">
        <f>INDEX('Master Data'!$A$2:$B$8,MATCH(WEEKDAY('Rio Cuarto Power Trading'!A211,3),'Master Data'!$A$2:$A$8,0),2)</f>
        <v>W</v>
      </c>
      <c r="D211" s="73">
        <v>-112710.23</v>
      </c>
      <c r="E211" s="73">
        <v>0</v>
      </c>
      <c r="F211" s="73">
        <v>0</v>
      </c>
      <c r="G211" s="73">
        <v>492168.01</v>
      </c>
      <c r="I211" s="73">
        <f t="shared" si="40"/>
        <v>492168.01</v>
      </c>
      <c r="J211" s="73">
        <f t="shared" si="52"/>
        <v>-2871.9899999999907</v>
      </c>
      <c r="K211" s="73">
        <f t="shared" si="41"/>
        <v>0</v>
      </c>
      <c r="L211" s="73">
        <f t="shared" si="42"/>
        <v>0</v>
      </c>
      <c r="M211" s="73">
        <f>SUM(J$188:J211)</f>
        <v>492168.01</v>
      </c>
      <c r="N211" s="73">
        <f>SUM(J$6:J211)</f>
        <v>674795.01</v>
      </c>
      <c r="P211" s="73">
        <f t="shared" si="43"/>
        <v>-0.11271022999999999</v>
      </c>
      <c r="Q211" s="73">
        <f t="shared" si="44"/>
        <v>0</v>
      </c>
      <c r="R211" s="73">
        <f t="shared" si="45"/>
        <v>0</v>
      </c>
      <c r="S211" s="71">
        <f t="shared" si="46"/>
        <v>-2.8719899999999905</v>
      </c>
      <c r="T211" s="71">
        <f t="shared" si="47"/>
        <v>0</v>
      </c>
      <c r="U211" s="71">
        <f t="shared" si="48"/>
        <v>492.16800999999998</v>
      </c>
      <c r="V211" s="71">
        <f t="shared" si="49"/>
        <v>492.16800999999998</v>
      </c>
      <c r="W211" s="71">
        <f t="shared" si="50"/>
        <v>674.79501000000005</v>
      </c>
    </row>
    <row r="212" spans="1:23" hidden="1">
      <c r="A212" s="63">
        <f t="shared" si="51"/>
        <v>37098</v>
      </c>
      <c r="B212" s="65" t="str">
        <f>INDEX('Master Data'!$A$2:$B$8,MATCH(WEEKDAY('Rio Cuarto Power Trading'!A212,3),'Master Data'!$A$2:$A$8,0),2)</f>
        <v>Th</v>
      </c>
      <c r="D212" s="73">
        <v>-112122.03315758871</v>
      </c>
      <c r="E212" s="73">
        <v>0</v>
      </c>
      <c r="F212" s="73">
        <v>0</v>
      </c>
      <c r="G212" s="73">
        <v>488994</v>
      </c>
      <c r="I212" s="73">
        <f t="shared" si="40"/>
        <v>488994</v>
      </c>
      <c r="J212" s="73">
        <f t="shared" si="52"/>
        <v>-3174.0100000000093</v>
      </c>
      <c r="K212" s="73">
        <f t="shared" si="41"/>
        <v>0</v>
      </c>
      <c r="L212" s="73">
        <f t="shared" si="42"/>
        <v>0</v>
      </c>
      <c r="M212" s="73">
        <f>SUM(J$188:J212)</f>
        <v>488994</v>
      </c>
      <c r="N212" s="73">
        <f>SUM(J$6:J212)</f>
        <v>671621</v>
      </c>
      <c r="P212" s="73">
        <f t="shared" si="43"/>
        <v>-0.11212203315758872</v>
      </c>
      <c r="Q212" s="73">
        <f t="shared" si="44"/>
        <v>0</v>
      </c>
      <c r="R212" s="73">
        <f t="shared" si="45"/>
        <v>0</v>
      </c>
      <c r="S212" s="71">
        <f t="shared" si="46"/>
        <v>-3.1740100000000093</v>
      </c>
      <c r="T212" s="71">
        <f t="shared" si="47"/>
        <v>0</v>
      </c>
      <c r="U212" s="71">
        <f t="shared" si="48"/>
        <v>488.99400000000003</v>
      </c>
      <c r="V212" s="71">
        <f t="shared" si="49"/>
        <v>488.99400000000003</v>
      </c>
      <c r="W212" s="71">
        <f t="shared" si="50"/>
        <v>671.62099999999998</v>
      </c>
    </row>
    <row r="213" spans="1:23" hidden="1">
      <c r="A213" s="63">
        <f t="shared" si="51"/>
        <v>37099</v>
      </c>
      <c r="B213" s="65" t="str">
        <f>INDEX('Master Data'!$A$2:$B$8,MATCH(WEEKDAY('Rio Cuarto Power Trading'!A213,3),'Master Data'!$A$2:$A$8,0),2)</f>
        <v>F</v>
      </c>
      <c r="D213" s="73">
        <v>-111531.37215156668</v>
      </c>
      <c r="E213" s="73">
        <v>0</v>
      </c>
      <c r="F213" s="73">
        <v>0</v>
      </c>
      <c r="G213" s="73">
        <v>485820</v>
      </c>
      <c r="I213" s="73">
        <f t="shared" si="40"/>
        <v>485820</v>
      </c>
      <c r="J213" s="73">
        <f t="shared" si="52"/>
        <v>-3174</v>
      </c>
      <c r="K213" s="73">
        <f t="shared" si="41"/>
        <v>0</v>
      </c>
      <c r="L213" s="73">
        <f t="shared" si="42"/>
        <v>0</v>
      </c>
      <c r="M213" s="73">
        <f>SUM(J$188:J213)</f>
        <v>485820</v>
      </c>
      <c r="N213" s="73">
        <f>SUM(J$6:J213)</f>
        <v>668447</v>
      </c>
      <c r="P213" s="73">
        <f t="shared" si="43"/>
        <v>-0.11153137215156668</v>
      </c>
      <c r="Q213" s="73">
        <f t="shared" si="44"/>
        <v>0</v>
      </c>
      <c r="R213" s="73">
        <f t="shared" si="45"/>
        <v>0</v>
      </c>
      <c r="S213" s="71">
        <f t="shared" si="46"/>
        <v>-3.1739999999999999</v>
      </c>
      <c r="T213" s="71">
        <f t="shared" si="47"/>
        <v>0</v>
      </c>
      <c r="U213" s="71">
        <f t="shared" si="48"/>
        <v>485.82</v>
      </c>
      <c r="V213" s="71">
        <f t="shared" si="49"/>
        <v>485.82</v>
      </c>
      <c r="W213" s="71">
        <f t="shared" si="50"/>
        <v>668.447</v>
      </c>
    </row>
    <row r="214" spans="1:23" hidden="1">
      <c r="A214" s="63">
        <f t="shared" si="51"/>
        <v>37100</v>
      </c>
      <c r="B214" s="65" t="str">
        <f>INDEX('Master Data'!$A$2:$B$8,MATCH(WEEKDAY('Rio Cuarto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485820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485820</v>
      </c>
      <c r="N214" s="73">
        <f>SUM(J$6:J214)</f>
        <v>668447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485.82</v>
      </c>
      <c r="V214" s="71">
        <f t="shared" si="49"/>
        <v>485.82</v>
      </c>
      <c r="W214" s="71">
        <f t="shared" si="50"/>
        <v>668.447</v>
      </c>
    </row>
    <row r="215" spans="1:23" hidden="1">
      <c r="A215" s="63">
        <f t="shared" si="51"/>
        <v>37101</v>
      </c>
      <c r="B215" s="65" t="str">
        <f>INDEX('Master Data'!$A$2:$B$8,MATCH(WEEKDAY('Rio Cuarto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485820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485820</v>
      </c>
      <c r="N215" s="73">
        <f>SUM(J$6:J215)</f>
        <v>668447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485.82</v>
      </c>
      <c r="V215" s="71">
        <f t="shared" si="49"/>
        <v>485.82</v>
      </c>
      <c r="W215" s="71">
        <f t="shared" si="50"/>
        <v>668.447</v>
      </c>
    </row>
    <row r="216" spans="1:23" hidden="1">
      <c r="A216" s="63">
        <f t="shared" si="51"/>
        <v>37102</v>
      </c>
      <c r="B216" s="65" t="str">
        <f>INDEX('Master Data'!$A$2:$B$8,MATCH(WEEKDAY('Rio Cuarto Power Trading'!A216,3),'Master Data'!$A$2:$A$8,0),2)</f>
        <v>M</v>
      </c>
      <c r="D216" s="73">
        <v>-109774.05305202422</v>
      </c>
      <c r="E216" s="73">
        <v>0</v>
      </c>
      <c r="F216" s="73">
        <v>0</v>
      </c>
      <c r="G216" s="73">
        <v>484275</v>
      </c>
      <c r="I216" s="73">
        <f t="shared" si="40"/>
        <v>484275</v>
      </c>
      <c r="J216" s="73">
        <f t="shared" si="52"/>
        <v>-1545</v>
      </c>
      <c r="K216" s="73">
        <f t="shared" si="41"/>
        <v>0</v>
      </c>
      <c r="L216" s="73">
        <f t="shared" si="42"/>
        <v>0</v>
      </c>
      <c r="M216" s="73">
        <f>SUM(J$188:J216)</f>
        <v>484275</v>
      </c>
      <c r="N216" s="73">
        <f>SUM(J$6:J216)</f>
        <v>666902</v>
      </c>
      <c r="P216" s="73">
        <f t="shared" si="43"/>
        <v>-0.10977405305202421</v>
      </c>
      <c r="Q216" s="73">
        <f t="shared" si="44"/>
        <v>0</v>
      </c>
      <c r="R216" s="73">
        <f t="shared" si="45"/>
        <v>0</v>
      </c>
      <c r="S216" s="71">
        <f t="shared" si="46"/>
        <v>-1.5449999999999999</v>
      </c>
      <c r="T216" s="71">
        <f t="shared" si="47"/>
        <v>0</v>
      </c>
      <c r="U216" s="71">
        <f t="shared" si="48"/>
        <v>484.27499999999998</v>
      </c>
      <c r="V216" s="71">
        <f t="shared" si="49"/>
        <v>484.27499999999998</v>
      </c>
      <c r="W216" s="71">
        <f t="shared" si="50"/>
        <v>666.90200000000004</v>
      </c>
    </row>
    <row r="217" spans="1:23">
      <c r="A217" s="63">
        <f t="shared" si="51"/>
        <v>37103</v>
      </c>
      <c r="B217" s="65" t="str">
        <f>INDEX('Master Data'!$A$2:$B$8,MATCH(WEEKDAY('Rio Cuarto Power Trading'!A217,3),'Master Data'!$A$2:$A$8,0),2)</f>
        <v>T</v>
      </c>
      <c r="D217" s="73">
        <v>-109188.72114695076</v>
      </c>
      <c r="E217" s="73">
        <v>0</v>
      </c>
      <c r="F217" s="73">
        <v>0</v>
      </c>
      <c r="G217" s="73">
        <v>483826</v>
      </c>
      <c r="I217" s="73">
        <f t="shared" si="40"/>
        <v>483826</v>
      </c>
      <c r="J217" s="73">
        <f t="shared" si="52"/>
        <v>-449</v>
      </c>
      <c r="K217" s="73">
        <f t="shared" si="41"/>
        <v>0</v>
      </c>
      <c r="L217" s="73">
        <f t="shared" si="42"/>
        <v>0</v>
      </c>
      <c r="M217" s="73">
        <f>SUM(J$188:J217)</f>
        <v>483826</v>
      </c>
      <c r="N217" s="73">
        <f>SUM(J$6:J217)</f>
        <v>666453</v>
      </c>
      <c r="P217" s="73">
        <f t="shared" si="43"/>
        <v>-0.10918872114695076</v>
      </c>
      <c r="Q217" s="73">
        <f t="shared" si="44"/>
        <v>0</v>
      </c>
      <c r="R217" s="73">
        <f t="shared" si="45"/>
        <v>0</v>
      </c>
      <c r="S217" s="71">
        <f t="shared" si="46"/>
        <v>-0.44900000000000001</v>
      </c>
      <c r="T217" s="71">
        <f t="shared" si="47"/>
        <v>0</v>
      </c>
      <c r="U217" s="71">
        <f t="shared" si="48"/>
        <v>483.82600000000002</v>
      </c>
      <c r="V217" s="71">
        <f t="shared" si="49"/>
        <v>483.82600000000002</v>
      </c>
      <c r="W217" s="71">
        <f t="shared" si="50"/>
        <v>666.45299999999997</v>
      </c>
    </row>
    <row r="218" spans="1:23" hidden="1">
      <c r="A218" s="63">
        <f t="shared" si="51"/>
        <v>37104</v>
      </c>
      <c r="B218" s="65" t="str">
        <f>INDEX('Master Data'!$A$2:$B$8,MATCH(WEEKDAY('Rio Cuarto Power Trading'!A218,3),'Master Data'!$A$2:$A$8,0),2)</f>
        <v>W</v>
      </c>
      <c r="D218" s="73">
        <v>-108603.30930179081</v>
      </c>
      <c r="E218" s="73">
        <v>0</v>
      </c>
      <c r="F218" s="73">
        <v>0</v>
      </c>
      <c r="G218" s="73">
        <v>3476</v>
      </c>
      <c r="I218" s="73">
        <f t="shared" si="40"/>
        <v>3476</v>
      </c>
      <c r="J218" s="73">
        <f t="shared" si="52"/>
        <v>3476</v>
      </c>
      <c r="K218" s="73">
        <f t="shared" si="41"/>
        <v>0</v>
      </c>
      <c r="L218" s="73">
        <f t="shared" si="42"/>
        <v>0</v>
      </c>
      <c r="M218" s="73">
        <f>SUM(J$188:J218)</f>
        <v>487302</v>
      </c>
      <c r="N218" s="73">
        <f>SUM(J$6:J218)</f>
        <v>669929</v>
      </c>
      <c r="P218" s="73">
        <f t="shared" si="43"/>
        <v>-0.10860330930179081</v>
      </c>
      <c r="Q218" s="73">
        <f t="shared" si="44"/>
        <v>0</v>
      </c>
      <c r="R218" s="73">
        <f t="shared" si="45"/>
        <v>0</v>
      </c>
      <c r="S218" s="71">
        <f t="shared" si="46"/>
        <v>3.476</v>
      </c>
      <c r="T218" s="71">
        <f t="shared" si="47"/>
        <v>0</v>
      </c>
      <c r="U218" s="71">
        <f t="shared" si="48"/>
        <v>3.476</v>
      </c>
      <c r="V218" s="71">
        <f t="shared" si="49"/>
        <v>487.30200000000002</v>
      </c>
      <c r="W218" s="71">
        <f t="shared" si="50"/>
        <v>669.92899999999997</v>
      </c>
    </row>
    <row r="219" spans="1:23" hidden="1">
      <c r="A219" s="63">
        <f t="shared" si="51"/>
        <v>37105</v>
      </c>
      <c r="B219" s="65" t="str">
        <f>INDEX('Master Data'!$A$2:$B$8,MATCH(WEEKDAY('Rio Cuarto Power Trading'!A219,3),'Master Data'!$A$2:$A$8,0),2)</f>
        <v>Th</v>
      </c>
      <c r="D219" s="73">
        <v>-108017</v>
      </c>
      <c r="E219" s="73">
        <v>0</v>
      </c>
      <c r="F219" s="73">
        <v>0</v>
      </c>
      <c r="G219" s="73">
        <v>3656</v>
      </c>
      <c r="I219" s="73">
        <f t="shared" si="40"/>
        <v>3656</v>
      </c>
      <c r="J219" s="73">
        <f t="shared" si="52"/>
        <v>180</v>
      </c>
      <c r="K219" s="73">
        <f t="shared" si="41"/>
        <v>0</v>
      </c>
      <c r="L219" s="73">
        <f t="shared" si="42"/>
        <v>0</v>
      </c>
      <c r="M219" s="73">
        <f>SUM(J$188:J219)</f>
        <v>487482</v>
      </c>
      <c r="N219" s="73">
        <f>SUM(J$6:J219)</f>
        <v>670109</v>
      </c>
      <c r="P219" s="73">
        <f t="shared" si="43"/>
        <v>-0.108017</v>
      </c>
      <c r="Q219" s="73">
        <f t="shared" si="44"/>
        <v>0</v>
      </c>
      <c r="R219" s="73">
        <f t="shared" si="45"/>
        <v>0</v>
      </c>
      <c r="S219" s="71">
        <f t="shared" si="46"/>
        <v>0.18</v>
      </c>
      <c r="T219" s="71">
        <f t="shared" si="47"/>
        <v>0</v>
      </c>
      <c r="U219" s="71">
        <f t="shared" si="48"/>
        <v>3.6560000000000001</v>
      </c>
      <c r="V219" s="71">
        <f t="shared" si="49"/>
        <v>487.48200000000003</v>
      </c>
      <c r="W219" s="71">
        <f t="shared" si="50"/>
        <v>670.10900000000004</v>
      </c>
    </row>
    <row r="220" spans="1:23" hidden="1">
      <c r="A220" s="63">
        <f t="shared" si="51"/>
        <v>37106</v>
      </c>
      <c r="B220" s="65" t="str">
        <f>INDEX('Master Data'!$A$2:$B$8,MATCH(WEEKDAY('Rio Cuarto Power Trading'!A220,3),'Master Data'!$A$2:$A$8,0),2)</f>
        <v>F</v>
      </c>
      <c r="D220" s="73">
        <v>-107430.15850583428</v>
      </c>
      <c r="E220" s="73">
        <v>0</v>
      </c>
      <c r="F220" s="73">
        <v>0</v>
      </c>
      <c r="G220" s="73">
        <v>7117</v>
      </c>
      <c r="I220" s="73">
        <f t="shared" si="40"/>
        <v>7117</v>
      </c>
      <c r="J220" s="73">
        <f t="shared" si="52"/>
        <v>3461</v>
      </c>
      <c r="K220" s="73">
        <f t="shared" si="41"/>
        <v>0</v>
      </c>
      <c r="L220" s="73">
        <f t="shared" si="42"/>
        <v>0</v>
      </c>
      <c r="M220" s="73">
        <f>SUM(J$188:J220)</f>
        <v>490943</v>
      </c>
      <c r="N220" s="73">
        <f>SUM(J$6:J220)</f>
        <v>673570</v>
      </c>
      <c r="P220" s="73">
        <f t="shared" si="43"/>
        <v>-0.10743015850583428</v>
      </c>
      <c r="Q220" s="73">
        <f t="shared" si="44"/>
        <v>0</v>
      </c>
      <c r="R220" s="73">
        <f t="shared" si="45"/>
        <v>0</v>
      </c>
      <c r="S220" s="71">
        <f t="shared" si="46"/>
        <v>3.4609999999999999</v>
      </c>
      <c r="T220" s="71">
        <f t="shared" si="47"/>
        <v>0</v>
      </c>
      <c r="U220" s="71">
        <f t="shared" si="48"/>
        <v>7.117</v>
      </c>
      <c r="V220" s="71">
        <f t="shared" si="49"/>
        <v>490.94299999999998</v>
      </c>
      <c r="W220" s="71">
        <f t="shared" si="50"/>
        <v>673.57</v>
      </c>
    </row>
    <row r="221" spans="1:23" hidden="1">
      <c r="A221" s="63">
        <f t="shared" si="51"/>
        <v>37107</v>
      </c>
      <c r="B221" s="65" t="str">
        <f>INDEX('Master Data'!$A$2:$B$8,MATCH(WEEKDAY('Rio Cuarto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7117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490943</v>
      </c>
      <c r="N221" s="73">
        <f>SUM(J$6:J221)</f>
        <v>673570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7.117</v>
      </c>
      <c r="V221" s="71">
        <f t="shared" si="49"/>
        <v>490.94299999999998</v>
      </c>
      <c r="W221" s="71">
        <f t="shared" si="50"/>
        <v>673.57</v>
      </c>
    </row>
    <row r="222" spans="1:23" hidden="1">
      <c r="A222" s="63">
        <f t="shared" si="51"/>
        <v>37108</v>
      </c>
      <c r="B222" s="65" t="str">
        <f>INDEX('Master Data'!$A$2:$B$8,MATCH(WEEKDAY('Rio Cuarto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7117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490943</v>
      </c>
      <c r="N222" s="73">
        <f>SUM(J$6:J222)</f>
        <v>673570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7.117</v>
      </c>
      <c r="V222" s="71">
        <f t="shared" si="49"/>
        <v>490.94299999999998</v>
      </c>
      <c r="W222" s="71">
        <f t="shared" si="50"/>
        <v>673.57</v>
      </c>
    </row>
    <row r="223" spans="1:23" hidden="1">
      <c r="A223" s="63">
        <f t="shared" si="51"/>
        <v>37109</v>
      </c>
      <c r="B223" s="65" t="str">
        <f>INDEX('Master Data'!$A$2:$B$8,MATCH(WEEKDAY('Rio Cuarto Power Trading'!A223,3),'Master Data'!$A$2:$A$8,0),2)</f>
        <v>M</v>
      </c>
      <c r="D223" s="73">
        <v>-105668.41186811696</v>
      </c>
      <c r="E223" s="73">
        <v>0</v>
      </c>
      <c r="F223" s="73">
        <v>0</v>
      </c>
      <c r="G223" s="73">
        <v>21176</v>
      </c>
      <c r="I223" s="73">
        <f t="shared" si="40"/>
        <v>21176</v>
      </c>
      <c r="J223" s="73">
        <f t="shared" si="52"/>
        <v>14059</v>
      </c>
      <c r="K223" s="73">
        <f t="shared" si="41"/>
        <v>0</v>
      </c>
      <c r="L223" s="73">
        <f t="shared" si="42"/>
        <v>0</v>
      </c>
      <c r="M223" s="73">
        <f>SUM(J$188:J223)</f>
        <v>505002</v>
      </c>
      <c r="N223" s="73">
        <f>SUM(J$6:J223)</f>
        <v>687629</v>
      </c>
      <c r="P223" s="73">
        <f t="shared" si="43"/>
        <v>-0.10566841186811696</v>
      </c>
      <c r="Q223" s="73">
        <f t="shared" si="44"/>
        <v>0</v>
      </c>
      <c r="R223" s="73">
        <f t="shared" si="45"/>
        <v>0</v>
      </c>
      <c r="S223" s="71">
        <f t="shared" si="46"/>
        <v>14.058999999999999</v>
      </c>
      <c r="T223" s="71">
        <f t="shared" si="47"/>
        <v>0</v>
      </c>
      <c r="U223" s="71">
        <f t="shared" si="48"/>
        <v>21.175999999999998</v>
      </c>
      <c r="V223" s="71">
        <f t="shared" si="49"/>
        <v>505.00200000000001</v>
      </c>
      <c r="W223" s="71">
        <f t="shared" si="50"/>
        <v>687.62900000000002</v>
      </c>
    </row>
    <row r="224" spans="1:23" hidden="1">
      <c r="A224" s="63">
        <f t="shared" si="51"/>
        <v>37110</v>
      </c>
      <c r="B224" s="65" t="str">
        <f>INDEX('Master Data'!$A$2:$B$8,MATCH(WEEKDAY('Rio Cuarto Power Trading'!A224,3),'Master Data'!$A$2:$A$8,0),2)</f>
        <v>T</v>
      </c>
      <c r="D224" s="73">
        <v>-105081.81445394678</v>
      </c>
      <c r="E224" s="73">
        <v>0</v>
      </c>
      <c r="F224" s="73">
        <v>0</v>
      </c>
      <c r="G224" s="73">
        <v>42211</v>
      </c>
      <c r="I224" s="73">
        <f t="shared" si="40"/>
        <v>42211</v>
      </c>
      <c r="J224" s="73">
        <f t="shared" si="52"/>
        <v>21035</v>
      </c>
      <c r="K224" s="73">
        <f t="shared" si="41"/>
        <v>0</v>
      </c>
      <c r="L224" s="73">
        <f t="shared" si="42"/>
        <v>0</v>
      </c>
      <c r="M224" s="73">
        <f>SUM(J$188:J224)</f>
        <v>526037</v>
      </c>
      <c r="N224" s="73">
        <f>SUM(J$6:J224)</f>
        <v>708664</v>
      </c>
      <c r="P224" s="73">
        <f t="shared" si="43"/>
        <v>-0.10508181445394678</v>
      </c>
      <c r="Q224" s="73">
        <f t="shared" si="44"/>
        <v>0</v>
      </c>
      <c r="R224" s="73">
        <f t="shared" si="45"/>
        <v>0</v>
      </c>
      <c r="S224" s="71">
        <f t="shared" si="46"/>
        <v>21.035</v>
      </c>
      <c r="T224" s="71">
        <f t="shared" si="47"/>
        <v>0</v>
      </c>
      <c r="U224" s="71">
        <f t="shared" si="48"/>
        <v>42.210999999999999</v>
      </c>
      <c r="V224" s="71">
        <f t="shared" si="49"/>
        <v>526.03700000000003</v>
      </c>
      <c r="W224" s="71">
        <f t="shared" si="50"/>
        <v>708.66399999999999</v>
      </c>
    </row>
    <row r="225" spans="1:23" hidden="1">
      <c r="A225" s="63">
        <f t="shared" si="51"/>
        <v>37111</v>
      </c>
      <c r="B225" s="65" t="str">
        <f>INDEX('Master Data'!$A$2:$B$8,MATCH(WEEKDAY('Rio Cuarto Power Trading'!A225,3),'Master Data'!$A$2:$A$8,0),2)</f>
        <v>W</v>
      </c>
      <c r="D225" s="73">
        <v>-104496.24608592826</v>
      </c>
      <c r="E225" s="73">
        <v>0</v>
      </c>
      <c r="F225" s="73">
        <v>0</v>
      </c>
      <c r="G225" s="73">
        <v>47522</v>
      </c>
      <c r="I225" s="73">
        <f t="shared" si="40"/>
        <v>47522</v>
      </c>
      <c r="J225" s="73">
        <f t="shared" si="52"/>
        <v>5311</v>
      </c>
      <c r="K225" s="73">
        <f t="shared" si="41"/>
        <v>0</v>
      </c>
      <c r="L225" s="73">
        <f t="shared" si="42"/>
        <v>0</v>
      </c>
      <c r="M225" s="73">
        <f>SUM(J$188:J225)</f>
        <v>531348</v>
      </c>
      <c r="N225" s="73">
        <f>SUM(J$6:J225)</f>
        <v>713975</v>
      </c>
      <c r="P225" s="73">
        <f t="shared" si="43"/>
        <v>-0.10449624608592825</v>
      </c>
      <c r="Q225" s="73">
        <f t="shared" si="44"/>
        <v>0</v>
      </c>
      <c r="R225" s="73">
        <f t="shared" si="45"/>
        <v>0</v>
      </c>
      <c r="S225" s="71">
        <f t="shared" si="46"/>
        <v>5.3109999999999999</v>
      </c>
      <c r="T225" s="71">
        <f t="shared" si="47"/>
        <v>0</v>
      </c>
      <c r="U225" s="71">
        <f t="shared" si="48"/>
        <v>47.521999999999998</v>
      </c>
      <c r="V225" s="71">
        <f t="shared" si="49"/>
        <v>531.34799999999996</v>
      </c>
      <c r="W225" s="71">
        <f t="shared" si="50"/>
        <v>713.97500000000002</v>
      </c>
    </row>
    <row r="226" spans="1:23" hidden="1">
      <c r="A226" s="63">
        <f t="shared" si="51"/>
        <v>37112</v>
      </c>
      <c r="B226" s="65" t="str">
        <f>INDEX('Master Data'!$A$2:$B$8,MATCH(WEEKDAY('Rio Cuarto Power Trading'!A226,3),'Master Data'!$A$2:$A$8,0),2)</f>
        <v>Th</v>
      </c>
      <c r="D226" s="73">
        <v>-103913.41287516995</v>
      </c>
      <c r="E226" s="73">
        <v>0</v>
      </c>
      <c r="F226" s="73">
        <v>0</v>
      </c>
      <c r="G226" s="73">
        <v>53836</v>
      </c>
      <c r="I226" s="73">
        <f t="shared" si="40"/>
        <v>53836</v>
      </c>
      <c r="J226" s="73">
        <f t="shared" si="52"/>
        <v>6314</v>
      </c>
      <c r="K226" s="73">
        <f t="shared" si="41"/>
        <v>0</v>
      </c>
      <c r="L226" s="73">
        <f t="shared" si="42"/>
        <v>0</v>
      </c>
      <c r="M226" s="73">
        <f>SUM(J$188:J226)</f>
        <v>537662</v>
      </c>
      <c r="N226" s="73">
        <f>SUM(J$6:J226)</f>
        <v>720289</v>
      </c>
      <c r="P226" s="73">
        <f t="shared" si="43"/>
        <v>-0.10391341287516995</v>
      </c>
      <c r="Q226" s="73">
        <f t="shared" si="44"/>
        <v>0</v>
      </c>
      <c r="R226" s="73">
        <f t="shared" si="45"/>
        <v>0</v>
      </c>
      <c r="S226" s="71">
        <f t="shared" si="46"/>
        <v>6.3140000000000001</v>
      </c>
      <c r="T226" s="71">
        <f t="shared" si="47"/>
        <v>0</v>
      </c>
      <c r="U226" s="71">
        <f t="shared" si="48"/>
        <v>53.835999999999999</v>
      </c>
      <c r="V226" s="71">
        <f t="shared" si="49"/>
        <v>537.66200000000003</v>
      </c>
      <c r="W226" s="71">
        <f t="shared" si="50"/>
        <v>720.28899999999999</v>
      </c>
    </row>
    <row r="227" spans="1:23" hidden="1">
      <c r="A227" s="63">
        <f t="shared" si="51"/>
        <v>37113</v>
      </c>
      <c r="B227" s="65" t="str">
        <f>INDEX('Master Data'!$A$2:$B$8,MATCH(WEEKDAY('Rio Cuarto Power Trading'!A227,3),'Master Data'!$A$2:$A$8,0),2)</f>
        <v>F</v>
      </c>
      <c r="D227" s="73">
        <v>-103329.39405365355</v>
      </c>
      <c r="E227" s="73">
        <v>0</v>
      </c>
      <c r="F227" s="73">
        <v>0</v>
      </c>
      <c r="G227" s="73">
        <v>133374</v>
      </c>
      <c r="I227" s="73">
        <f t="shared" si="40"/>
        <v>133374</v>
      </c>
      <c r="J227" s="73">
        <f t="shared" si="52"/>
        <v>79538</v>
      </c>
      <c r="K227" s="73">
        <f t="shared" si="41"/>
        <v>0</v>
      </c>
      <c r="L227" s="73">
        <f t="shared" si="42"/>
        <v>0</v>
      </c>
      <c r="M227" s="73">
        <f>SUM(J$188:J227)</f>
        <v>617200</v>
      </c>
      <c r="N227" s="73">
        <f>SUM(J$6:J227)</f>
        <v>799827</v>
      </c>
      <c r="P227" s="73">
        <f t="shared" si="43"/>
        <v>-0.10332939405365356</v>
      </c>
      <c r="Q227" s="73">
        <f t="shared" si="44"/>
        <v>0</v>
      </c>
      <c r="R227" s="73">
        <f t="shared" si="45"/>
        <v>0</v>
      </c>
      <c r="S227" s="71">
        <f t="shared" si="46"/>
        <v>79.537999999999997</v>
      </c>
      <c r="T227" s="71">
        <f t="shared" si="47"/>
        <v>0</v>
      </c>
      <c r="U227" s="71">
        <f t="shared" si="48"/>
        <v>133.374</v>
      </c>
      <c r="V227" s="71">
        <f t="shared" si="49"/>
        <v>617.20000000000005</v>
      </c>
      <c r="W227" s="71">
        <f t="shared" si="50"/>
        <v>799.827</v>
      </c>
    </row>
    <row r="228" spans="1:23" hidden="1">
      <c r="A228" s="63">
        <f t="shared" si="51"/>
        <v>37114</v>
      </c>
      <c r="B228" s="65" t="str">
        <f>INDEX('Master Data'!$A$2:$B$8,MATCH(WEEKDAY('Rio Cuarto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133374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617200</v>
      </c>
      <c r="N228" s="73">
        <f>SUM(J$6:J228)</f>
        <v>799827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133.374</v>
      </c>
      <c r="V228" s="71">
        <f t="shared" si="49"/>
        <v>617.20000000000005</v>
      </c>
      <c r="W228" s="71">
        <f t="shared" si="50"/>
        <v>799.827</v>
      </c>
    </row>
    <row r="229" spans="1:23" hidden="1">
      <c r="A229" s="63">
        <f t="shared" si="51"/>
        <v>37115</v>
      </c>
      <c r="B229" s="65" t="str">
        <f>INDEX('Master Data'!$A$2:$B$8,MATCH(WEEKDAY('Rio Cuarto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133374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617200</v>
      </c>
      <c r="N229" s="73">
        <f>SUM(J$6:J229)</f>
        <v>799827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133.374</v>
      </c>
      <c r="V229" s="71">
        <f t="shared" si="49"/>
        <v>617.20000000000005</v>
      </c>
      <c r="W229" s="71">
        <f t="shared" si="50"/>
        <v>799.827</v>
      </c>
    </row>
    <row r="230" spans="1:23" hidden="1">
      <c r="A230" s="63">
        <f t="shared" si="51"/>
        <v>37116</v>
      </c>
      <c r="B230" s="65" t="str">
        <f>INDEX('Master Data'!$A$2:$B$8,MATCH(WEEKDAY('Rio Cuarto Power Trading'!A230,3),'Master Data'!$A$2:$A$8,0),2)</f>
        <v>M</v>
      </c>
      <c r="D230" s="73">
        <v>-101557.78452829043</v>
      </c>
      <c r="E230" s="73">
        <v>0</v>
      </c>
      <c r="F230" s="73">
        <v>0</v>
      </c>
      <c r="G230" s="73">
        <v>134087</v>
      </c>
      <c r="I230" s="73">
        <f t="shared" si="53"/>
        <v>134087</v>
      </c>
      <c r="J230" s="73">
        <f t="shared" si="52"/>
        <v>713</v>
      </c>
      <c r="K230" s="73">
        <f t="shared" si="41"/>
        <v>0</v>
      </c>
      <c r="L230" s="73">
        <f t="shared" si="42"/>
        <v>0</v>
      </c>
      <c r="M230" s="73">
        <f>SUM(J$188:J230)</f>
        <v>617913</v>
      </c>
      <c r="N230" s="73">
        <f>SUM(J$6:J230)</f>
        <v>800540</v>
      </c>
      <c r="P230" s="73">
        <f t="shared" si="43"/>
        <v>-0.10155778452829044</v>
      </c>
      <c r="Q230" s="73">
        <f t="shared" si="44"/>
        <v>0</v>
      </c>
      <c r="R230" s="73">
        <f t="shared" si="45"/>
        <v>0</v>
      </c>
      <c r="S230" s="71">
        <f t="shared" si="46"/>
        <v>0.71299999999999997</v>
      </c>
      <c r="T230" s="71">
        <f t="shared" si="47"/>
        <v>0</v>
      </c>
      <c r="U230" s="71">
        <f t="shared" si="48"/>
        <v>134.08699999999999</v>
      </c>
      <c r="V230" s="71">
        <f t="shared" si="49"/>
        <v>617.91300000000001</v>
      </c>
      <c r="W230" s="71">
        <f t="shared" si="50"/>
        <v>800.54</v>
      </c>
    </row>
    <row r="231" spans="1:23" hidden="1">
      <c r="A231" s="63">
        <f t="shared" si="51"/>
        <v>37117</v>
      </c>
      <c r="B231" s="65" t="str">
        <f>INDEX('Master Data'!$A$2:$B$8,MATCH(WEEKDAY('Rio Cuarto Power Trading'!A231,3),'Master Data'!$A$2:$A$8,0),2)</f>
        <v>T</v>
      </c>
      <c r="D231" s="73">
        <v>-100988.85392665082</v>
      </c>
      <c r="E231" s="73">
        <v>0</v>
      </c>
      <c r="F231" s="73">
        <v>0</v>
      </c>
      <c r="G231" s="73">
        <v>140664</v>
      </c>
      <c r="I231" s="73">
        <f t="shared" si="53"/>
        <v>140664</v>
      </c>
      <c r="J231" s="73">
        <f t="shared" si="52"/>
        <v>6577</v>
      </c>
      <c r="K231" s="73">
        <f t="shared" si="41"/>
        <v>0</v>
      </c>
      <c r="L231" s="73">
        <f t="shared" si="42"/>
        <v>0</v>
      </c>
      <c r="M231" s="73">
        <f>SUM(J$188:J231)</f>
        <v>624490</v>
      </c>
      <c r="N231" s="73">
        <f>SUM(J$6:J231)</f>
        <v>807117</v>
      </c>
      <c r="P231" s="73">
        <f t="shared" si="43"/>
        <v>-0.10098885392665082</v>
      </c>
      <c r="Q231" s="73">
        <f t="shared" si="44"/>
        <v>0</v>
      </c>
      <c r="R231" s="73">
        <f t="shared" si="45"/>
        <v>0</v>
      </c>
      <c r="S231" s="71">
        <f t="shared" si="46"/>
        <v>6.577</v>
      </c>
      <c r="T231" s="71">
        <f t="shared" si="47"/>
        <v>0</v>
      </c>
      <c r="U231" s="71">
        <f t="shared" si="48"/>
        <v>140.66399999999999</v>
      </c>
      <c r="V231" s="71">
        <f t="shared" si="49"/>
        <v>624.49</v>
      </c>
      <c r="W231" s="71">
        <f t="shared" si="50"/>
        <v>807.11699999999996</v>
      </c>
    </row>
    <row r="232" spans="1:23" hidden="1">
      <c r="A232" s="63">
        <f t="shared" si="51"/>
        <v>37118</v>
      </c>
      <c r="B232" s="65" t="str">
        <f>INDEX('Master Data'!$A$2:$B$8,MATCH(WEEKDAY('Rio Cuarto Power Trading'!A232,3),'Master Data'!$A$2:$A$8,0),2)</f>
        <v>W</v>
      </c>
      <c r="D232" s="73">
        <v>-100400.57265885451</v>
      </c>
      <c r="E232" s="73">
        <v>0</v>
      </c>
      <c r="F232" s="73">
        <v>0</v>
      </c>
      <c r="G232" s="73">
        <v>142618</v>
      </c>
      <c r="I232" s="73">
        <f t="shared" si="53"/>
        <v>142618</v>
      </c>
      <c r="J232" s="73">
        <f t="shared" si="52"/>
        <v>1954</v>
      </c>
      <c r="K232" s="73">
        <f t="shared" si="41"/>
        <v>0</v>
      </c>
      <c r="L232" s="73">
        <f t="shared" si="42"/>
        <v>0</v>
      </c>
      <c r="M232" s="73">
        <f>SUM(J$188:J232)</f>
        <v>626444</v>
      </c>
      <c r="N232" s="73">
        <f>SUM(J$6:J232)</f>
        <v>809071</v>
      </c>
      <c r="P232" s="73">
        <f t="shared" si="43"/>
        <v>-0.10040057265885451</v>
      </c>
      <c r="Q232" s="73">
        <f t="shared" si="44"/>
        <v>0</v>
      </c>
      <c r="R232" s="73">
        <f t="shared" si="45"/>
        <v>0</v>
      </c>
      <c r="S232" s="71">
        <f t="shared" si="46"/>
        <v>1.954</v>
      </c>
      <c r="T232" s="71">
        <f t="shared" si="47"/>
        <v>0</v>
      </c>
      <c r="U232" s="71">
        <f t="shared" si="48"/>
        <v>142.61799999999999</v>
      </c>
      <c r="V232" s="71">
        <f t="shared" si="49"/>
        <v>626.44399999999996</v>
      </c>
      <c r="W232" s="71">
        <f t="shared" si="50"/>
        <v>809.07100000000003</v>
      </c>
    </row>
    <row r="233" spans="1:23" hidden="1">
      <c r="A233" s="63">
        <f t="shared" si="51"/>
        <v>37119</v>
      </c>
      <c r="B233" s="65" t="str">
        <f>INDEX('Master Data'!$A$2:$B$8,MATCH(WEEKDAY('Rio Cuarto Power Trading'!A233,3),'Master Data'!$A$2:$A$8,0),2)</f>
        <v>Th</v>
      </c>
      <c r="D233" s="73">
        <v>-99808.982845045612</v>
      </c>
      <c r="E233" s="73">
        <v>0</v>
      </c>
      <c r="F233" s="73">
        <v>0</v>
      </c>
      <c r="G233" s="73">
        <v>143864</v>
      </c>
      <c r="I233" s="73">
        <f t="shared" si="53"/>
        <v>143864</v>
      </c>
      <c r="J233" s="73">
        <f t="shared" si="52"/>
        <v>1246</v>
      </c>
      <c r="K233" s="73">
        <f t="shared" si="41"/>
        <v>0</v>
      </c>
      <c r="L233" s="73">
        <f t="shared" si="42"/>
        <v>0</v>
      </c>
      <c r="M233" s="73">
        <f>SUM(J$188:J233)</f>
        <v>627690</v>
      </c>
      <c r="N233" s="73">
        <f>SUM(J$6:J233)</f>
        <v>810317</v>
      </c>
      <c r="P233" s="73">
        <f t="shared" si="43"/>
        <v>-9.9808982845045607E-2</v>
      </c>
      <c r="Q233" s="73">
        <f t="shared" si="44"/>
        <v>0</v>
      </c>
      <c r="R233" s="73">
        <f t="shared" si="45"/>
        <v>0</v>
      </c>
      <c r="S233" s="71">
        <f t="shared" si="46"/>
        <v>1.246</v>
      </c>
      <c r="T233" s="71">
        <f t="shared" si="47"/>
        <v>0</v>
      </c>
      <c r="U233" s="71">
        <f t="shared" si="48"/>
        <v>143.864</v>
      </c>
      <c r="V233" s="71">
        <f t="shared" si="49"/>
        <v>627.69000000000005</v>
      </c>
      <c r="W233" s="71">
        <f t="shared" si="50"/>
        <v>810.31700000000001</v>
      </c>
    </row>
    <row r="234" spans="1:23" hidden="1">
      <c r="A234" s="63">
        <f t="shared" si="51"/>
        <v>37120</v>
      </c>
      <c r="B234" s="65" t="str">
        <f>INDEX('Master Data'!$A$2:$B$8,MATCH(WEEKDAY('Rio Cuarto Power Trading'!A234,3),'Master Data'!$A$2:$A$8,0),2)</f>
        <v>F</v>
      </c>
      <c r="D234" s="73">
        <v>-99223.39107623999</v>
      </c>
      <c r="E234" s="73">
        <v>0</v>
      </c>
      <c r="F234" s="73">
        <v>0</v>
      </c>
      <c r="G234" s="73">
        <v>145180</v>
      </c>
      <c r="I234" s="73">
        <f t="shared" si="53"/>
        <v>145180</v>
      </c>
      <c r="J234" s="73">
        <f t="shared" si="52"/>
        <v>1316</v>
      </c>
      <c r="K234" s="73">
        <f t="shared" si="41"/>
        <v>0</v>
      </c>
      <c r="L234" s="73">
        <f t="shared" si="42"/>
        <v>0</v>
      </c>
      <c r="M234" s="73">
        <f>SUM(J$188:J234)</f>
        <v>629006</v>
      </c>
      <c r="N234" s="73">
        <f>SUM(J$6:J234)</f>
        <v>811633</v>
      </c>
      <c r="P234" s="73">
        <f t="shared" si="43"/>
        <v>-9.9223391076239995E-2</v>
      </c>
      <c r="Q234" s="73">
        <f t="shared" si="44"/>
        <v>0</v>
      </c>
      <c r="R234" s="73">
        <f t="shared" si="45"/>
        <v>0</v>
      </c>
      <c r="S234" s="71">
        <f t="shared" si="46"/>
        <v>1.3160000000000001</v>
      </c>
      <c r="T234" s="71">
        <f t="shared" si="47"/>
        <v>0</v>
      </c>
      <c r="U234" s="71">
        <f t="shared" si="48"/>
        <v>145.18</v>
      </c>
      <c r="V234" s="71">
        <f t="shared" si="49"/>
        <v>629.00599999999997</v>
      </c>
      <c r="W234" s="71">
        <f t="shared" si="50"/>
        <v>811.63300000000004</v>
      </c>
    </row>
    <row r="235" spans="1:23" hidden="1">
      <c r="A235" s="63">
        <f t="shared" si="51"/>
        <v>37121</v>
      </c>
      <c r="B235" s="65" t="str">
        <f>INDEX('Master Data'!$A$2:$B$8,MATCH(WEEKDAY('Rio Cuarto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145180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629006</v>
      </c>
      <c r="N235" s="73">
        <f>SUM(J$6:J235)</f>
        <v>811633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145.18</v>
      </c>
      <c r="V235" s="71">
        <f t="shared" si="49"/>
        <v>629.00599999999997</v>
      </c>
      <c r="W235" s="71">
        <f t="shared" si="50"/>
        <v>811.63300000000004</v>
      </c>
    </row>
    <row r="236" spans="1:23" hidden="1">
      <c r="A236" s="63">
        <f t="shared" si="51"/>
        <v>37122</v>
      </c>
      <c r="B236" s="65" t="str">
        <f>INDEX('Master Data'!$A$2:$B$8,MATCH(WEEKDAY('Rio Cuarto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145180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629006</v>
      </c>
      <c r="N236" s="73">
        <f>SUM(J$6:J236)</f>
        <v>811633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145.18</v>
      </c>
      <c r="V236" s="71">
        <f t="shared" si="49"/>
        <v>629.00599999999997</v>
      </c>
      <c r="W236" s="71">
        <f t="shared" si="50"/>
        <v>811.63300000000004</v>
      </c>
    </row>
    <row r="237" spans="1:23" hidden="1">
      <c r="A237" s="63">
        <f t="shared" si="51"/>
        <v>37123</v>
      </c>
      <c r="B237" s="65" t="str">
        <f>INDEX('Master Data'!$A$2:$B$8,MATCH(WEEKDAY('Rio Cuarto Power Trading'!A237,3),'Master Data'!$A$2:$A$8,0),2)</f>
        <v>M</v>
      </c>
      <c r="D237" s="73">
        <v>-97460.611256761244</v>
      </c>
      <c r="E237" s="73">
        <v>0</v>
      </c>
      <c r="F237" s="73">
        <v>0</v>
      </c>
      <c r="G237" s="73">
        <v>145738</v>
      </c>
      <c r="I237" s="73">
        <f t="shared" si="53"/>
        <v>145738</v>
      </c>
      <c r="J237" s="73">
        <f t="shared" si="52"/>
        <v>558</v>
      </c>
      <c r="K237" s="73">
        <f t="shared" si="41"/>
        <v>0</v>
      </c>
      <c r="L237" s="73">
        <f t="shared" si="42"/>
        <v>0</v>
      </c>
      <c r="M237" s="73">
        <f>SUM(J$188:J237)</f>
        <v>629564</v>
      </c>
      <c r="N237" s="73">
        <f>SUM(J$6:J237)</f>
        <v>812191</v>
      </c>
      <c r="P237" s="73">
        <f t="shared" si="43"/>
        <v>-9.746061125676124E-2</v>
      </c>
      <c r="Q237" s="73">
        <f t="shared" si="44"/>
        <v>0</v>
      </c>
      <c r="R237" s="73">
        <f t="shared" si="45"/>
        <v>0</v>
      </c>
      <c r="S237" s="71">
        <f t="shared" si="46"/>
        <v>0.55800000000000005</v>
      </c>
      <c r="T237" s="71">
        <f t="shared" si="47"/>
        <v>0</v>
      </c>
      <c r="U237" s="71">
        <f t="shared" si="48"/>
        <v>145.738</v>
      </c>
      <c r="V237" s="71">
        <f t="shared" si="49"/>
        <v>629.56399999999996</v>
      </c>
      <c r="W237" s="71">
        <f t="shared" si="50"/>
        <v>812.19100000000003</v>
      </c>
    </row>
    <row r="238" spans="1:23" hidden="1">
      <c r="A238" s="63">
        <f t="shared" si="51"/>
        <v>37124</v>
      </c>
      <c r="B238" s="65" t="str">
        <f>INDEX('Master Data'!$A$2:$B$8,MATCH(WEEKDAY('Rio Cuarto Power Trading'!A238,3),'Master Data'!$A$2:$A$8,0),2)</f>
        <v>T</v>
      </c>
      <c r="D238" s="73">
        <v>-96874.268464653811</v>
      </c>
      <c r="E238" s="73">
        <v>0</v>
      </c>
      <c r="F238" s="73">
        <v>0</v>
      </c>
      <c r="G238" s="73">
        <v>146642</v>
      </c>
      <c r="I238" s="73">
        <f t="shared" si="53"/>
        <v>146642</v>
      </c>
      <c r="J238" s="73">
        <f t="shared" si="52"/>
        <v>904</v>
      </c>
      <c r="K238" s="73">
        <f t="shared" si="41"/>
        <v>0</v>
      </c>
      <c r="L238" s="73">
        <f t="shared" si="42"/>
        <v>0</v>
      </c>
      <c r="M238" s="73">
        <f>SUM(J$188:J238)</f>
        <v>630468</v>
      </c>
      <c r="N238" s="73">
        <f>SUM(J$6:J238)</f>
        <v>813095</v>
      </c>
      <c r="P238" s="73">
        <f t="shared" si="43"/>
        <v>-9.6874268464653815E-2</v>
      </c>
      <c r="Q238" s="73">
        <f t="shared" si="44"/>
        <v>0</v>
      </c>
      <c r="R238" s="73">
        <f t="shared" si="45"/>
        <v>0</v>
      </c>
      <c r="S238" s="71">
        <f t="shared" si="46"/>
        <v>0.90400000000000003</v>
      </c>
      <c r="T238" s="71">
        <f t="shared" si="47"/>
        <v>0</v>
      </c>
      <c r="U238" s="71">
        <f t="shared" si="48"/>
        <v>146.642</v>
      </c>
      <c r="V238" s="71">
        <f t="shared" si="49"/>
        <v>630.46799999999996</v>
      </c>
      <c r="W238" s="71">
        <f t="shared" si="50"/>
        <v>813.09500000000003</v>
      </c>
    </row>
    <row r="239" spans="1:23" hidden="1">
      <c r="A239" s="63">
        <f t="shared" si="51"/>
        <v>37125</v>
      </c>
      <c r="B239" s="65" t="str">
        <f>INDEX('Master Data'!$A$2:$B$8,MATCH(WEEKDAY('Rio Cuarto Power Trading'!A239,3),'Master Data'!$A$2:$A$8,0),2)</f>
        <v>W</v>
      </c>
      <c r="D239" s="73">
        <v>-96287.842294151968</v>
      </c>
      <c r="E239" s="73">
        <v>0</v>
      </c>
      <c r="F239" s="73">
        <v>0</v>
      </c>
      <c r="G239" s="73">
        <v>199274</v>
      </c>
      <c r="I239" s="73">
        <f t="shared" si="53"/>
        <v>199274</v>
      </c>
      <c r="J239" s="73">
        <f t="shared" si="52"/>
        <v>52632</v>
      </c>
      <c r="K239" s="73">
        <f t="shared" si="41"/>
        <v>0</v>
      </c>
      <c r="L239" s="73">
        <f t="shared" si="42"/>
        <v>0</v>
      </c>
      <c r="M239" s="73">
        <f>SUM(J$188:J239)</f>
        <v>683100</v>
      </c>
      <c r="N239" s="73">
        <f>SUM(J$6:J239)</f>
        <v>865727</v>
      </c>
      <c r="P239" s="73">
        <f t="shared" si="43"/>
        <v>-9.6287842294151965E-2</v>
      </c>
      <c r="Q239" s="73">
        <f t="shared" si="44"/>
        <v>0</v>
      </c>
      <c r="R239" s="73">
        <f t="shared" si="45"/>
        <v>0</v>
      </c>
      <c r="S239" s="71">
        <f t="shared" si="46"/>
        <v>52.631999999999998</v>
      </c>
      <c r="T239" s="71">
        <f t="shared" si="47"/>
        <v>0</v>
      </c>
      <c r="U239" s="71">
        <f t="shared" si="48"/>
        <v>199.274</v>
      </c>
      <c r="V239" s="71">
        <f t="shared" si="49"/>
        <v>683.1</v>
      </c>
      <c r="W239" s="71">
        <f t="shared" si="50"/>
        <v>865.72699999999998</v>
      </c>
    </row>
    <row r="240" spans="1:23" hidden="1">
      <c r="A240" s="63">
        <f t="shared" si="51"/>
        <v>37126</v>
      </c>
      <c r="B240" s="65" t="str">
        <f>INDEX('Master Data'!$A$2:$B$8,MATCH(WEEKDAY('Rio Cuarto Power Trading'!A240,3),'Master Data'!$A$2:$A$8,0),2)</f>
        <v>Th</v>
      </c>
      <c r="D240" s="73">
        <v>-95698.382510432421</v>
      </c>
      <c r="E240" s="73">
        <v>0</v>
      </c>
      <c r="F240" s="73">
        <v>0</v>
      </c>
      <c r="G240" s="73">
        <v>200634</v>
      </c>
      <c r="I240" s="73">
        <f t="shared" si="53"/>
        <v>200634</v>
      </c>
      <c r="J240" s="73">
        <f t="shared" si="52"/>
        <v>1360</v>
      </c>
      <c r="K240" s="73">
        <f t="shared" si="41"/>
        <v>0</v>
      </c>
      <c r="L240" s="73">
        <f t="shared" si="42"/>
        <v>0</v>
      </c>
      <c r="M240" s="73">
        <f>SUM(J$188:J240)</f>
        <v>684460</v>
      </c>
      <c r="N240" s="73">
        <f>SUM(J$6:J240)</f>
        <v>867087</v>
      </c>
      <c r="P240" s="73">
        <f t="shared" si="43"/>
        <v>-9.5698382510432417E-2</v>
      </c>
      <c r="Q240" s="73">
        <f t="shared" si="44"/>
        <v>0</v>
      </c>
      <c r="R240" s="73">
        <f t="shared" si="45"/>
        <v>0</v>
      </c>
      <c r="S240" s="71">
        <f t="shared" si="46"/>
        <v>1.36</v>
      </c>
      <c r="T240" s="71">
        <f t="shared" si="47"/>
        <v>0</v>
      </c>
      <c r="U240" s="71">
        <f t="shared" si="48"/>
        <v>200.63399999999999</v>
      </c>
      <c r="V240" s="71">
        <f t="shared" si="49"/>
        <v>684.46</v>
      </c>
      <c r="W240" s="71">
        <f t="shared" si="50"/>
        <v>867.08699999999999</v>
      </c>
    </row>
    <row r="241" spans="1:23" hidden="1">
      <c r="A241" s="63">
        <f t="shared" si="51"/>
        <v>37127</v>
      </c>
      <c r="B241" s="65" t="str">
        <f>INDEX('Master Data'!$A$2:$B$8,MATCH(WEEKDAY('Rio Cuarto Power Trading'!A241,3),'Master Data'!$A$2:$A$8,0),2)</f>
        <v>F</v>
      </c>
      <c r="D241" s="73">
        <v>-95106.573039347611</v>
      </c>
      <c r="E241" s="73">
        <v>0</v>
      </c>
      <c r="F241" s="73">
        <v>0</v>
      </c>
      <c r="G241" s="73">
        <v>202203</v>
      </c>
      <c r="I241" s="73">
        <f t="shared" si="53"/>
        <v>202203</v>
      </c>
      <c r="J241" s="73">
        <f t="shared" si="52"/>
        <v>1569</v>
      </c>
      <c r="K241" s="73">
        <f t="shared" si="41"/>
        <v>0</v>
      </c>
      <c r="L241" s="73">
        <f t="shared" si="42"/>
        <v>0</v>
      </c>
      <c r="M241" s="73">
        <f>SUM(J$188:J241)</f>
        <v>686029</v>
      </c>
      <c r="N241" s="73">
        <f>SUM(J$6:J241)</f>
        <v>868656</v>
      </c>
      <c r="P241" s="73">
        <f t="shared" si="43"/>
        <v>-9.5106573039347608E-2</v>
      </c>
      <c r="Q241" s="73">
        <f t="shared" si="44"/>
        <v>0</v>
      </c>
      <c r="R241" s="73">
        <f t="shared" si="45"/>
        <v>0</v>
      </c>
      <c r="S241" s="71">
        <f t="shared" si="46"/>
        <v>1.569</v>
      </c>
      <c r="T241" s="71">
        <f t="shared" si="47"/>
        <v>0</v>
      </c>
      <c r="U241" s="71">
        <f t="shared" si="48"/>
        <v>202.203</v>
      </c>
      <c r="V241" s="71">
        <f t="shared" si="49"/>
        <v>686.029</v>
      </c>
      <c r="W241" s="71">
        <f t="shared" si="50"/>
        <v>868.65599999999995</v>
      </c>
    </row>
    <row r="242" spans="1:23" hidden="1">
      <c r="A242" s="63">
        <f t="shared" si="51"/>
        <v>37128</v>
      </c>
      <c r="B242" s="65" t="str">
        <f>INDEX('Master Data'!$A$2:$B$8,MATCH(WEEKDAY('Rio Cuarto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202203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686029</v>
      </c>
      <c r="N242" s="73">
        <f>SUM(J$6:J242)</f>
        <v>868656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202.203</v>
      </c>
      <c r="V242" s="71">
        <f t="shared" si="49"/>
        <v>686.029</v>
      </c>
      <c r="W242" s="71">
        <f t="shared" si="50"/>
        <v>868.65599999999995</v>
      </c>
    </row>
    <row r="243" spans="1:23" hidden="1">
      <c r="A243" s="63">
        <f t="shared" si="51"/>
        <v>37129</v>
      </c>
      <c r="B243" s="65" t="str">
        <f>INDEX('Master Data'!$A$2:$B$8,MATCH(WEEKDAY('Rio Cuarto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202203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686029</v>
      </c>
      <c r="N243" s="73">
        <f>SUM(J$6:J243)</f>
        <v>868656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202.203</v>
      </c>
      <c r="V243" s="71">
        <f t="shared" si="49"/>
        <v>686.029</v>
      </c>
      <c r="W243" s="71">
        <f t="shared" si="50"/>
        <v>868.65599999999995</v>
      </c>
    </row>
    <row r="244" spans="1:23" hidden="1">
      <c r="A244" s="63">
        <f t="shared" si="51"/>
        <v>37130</v>
      </c>
      <c r="B244" s="65" t="str">
        <f>INDEX('Master Data'!$A$2:$B$8,MATCH(WEEKDAY('Rio Cuarto Power Trading'!A244,3),'Master Data'!$A$2:$A$8,0),2)</f>
        <v>M</v>
      </c>
      <c r="D244" s="73">
        <v>-93333.781101452347</v>
      </c>
      <c r="E244" s="73">
        <v>0</v>
      </c>
      <c r="F244" s="73">
        <v>0</v>
      </c>
      <c r="G244" s="73">
        <v>203406</v>
      </c>
      <c r="I244" s="73">
        <f t="shared" si="53"/>
        <v>203406</v>
      </c>
      <c r="J244" s="73">
        <f t="shared" si="52"/>
        <v>1203</v>
      </c>
      <c r="K244" s="73">
        <f t="shared" si="41"/>
        <v>0</v>
      </c>
      <c r="L244" s="73">
        <f t="shared" si="42"/>
        <v>0</v>
      </c>
      <c r="M244" s="73">
        <f>SUM(J$188:J244)</f>
        <v>687232</v>
      </c>
      <c r="N244" s="73">
        <f>SUM(J$6:J244)</f>
        <v>869859</v>
      </c>
      <c r="P244" s="73">
        <f t="shared" si="43"/>
        <v>-9.3333781101452351E-2</v>
      </c>
      <c r="Q244" s="73">
        <f t="shared" si="44"/>
        <v>0</v>
      </c>
      <c r="R244" s="73">
        <f t="shared" si="45"/>
        <v>0</v>
      </c>
      <c r="S244" s="71">
        <f t="shared" si="46"/>
        <v>1.2030000000000001</v>
      </c>
      <c r="T244" s="71">
        <f t="shared" si="47"/>
        <v>0</v>
      </c>
      <c r="U244" s="71">
        <f t="shared" si="48"/>
        <v>203.40600000000001</v>
      </c>
      <c r="V244" s="71">
        <f t="shared" si="49"/>
        <v>687.23199999999997</v>
      </c>
      <c r="W244" s="71">
        <f t="shared" si="50"/>
        <v>869.85900000000004</v>
      </c>
    </row>
    <row r="245" spans="1:23" hidden="1">
      <c r="A245" s="63">
        <f t="shared" si="51"/>
        <v>37131</v>
      </c>
      <c r="B245" s="65" t="str">
        <f>INDEX('Master Data'!$A$2:$B$8,MATCH(WEEKDAY('Rio Cuarto Power Trading'!A245,3),'Master Data'!$A$2:$A$8,0),2)</f>
        <v>T</v>
      </c>
      <c r="D245" s="73">
        <v>-92743.740541337698</v>
      </c>
      <c r="E245" s="73">
        <v>0</v>
      </c>
      <c r="F245" s="73">
        <v>0</v>
      </c>
      <c r="G245" s="73">
        <v>206447</v>
      </c>
      <c r="I245" s="73">
        <f t="shared" si="53"/>
        <v>206447</v>
      </c>
      <c r="J245" s="73">
        <f t="shared" si="52"/>
        <v>3041</v>
      </c>
      <c r="K245" s="73">
        <f t="shared" si="41"/>
        <v>0</v>
      </c>
      <c r="L245" s="73">
        <f t="shared" si="42"/>
        <v>0</v>
      </c>
      <c r="M245" s="73">
        <f>SUM(J$188:J245)</f>
        <v>690273</v>
      </c>
      <c r="N245" s="73">
        <f>SUM(J$6:J245)</f>
        <v>872900</v>
      </c>
      <c r="P245" s="73">
        <f t="shared" si="43"/>
        <v>-9.2743740541337702E-2</v>
      </c>
      <c r="Q245" s="73">
        <f t="shared" si="44"/>
        <v>0</v>
      </c>
      <c r="R245" s="73">
        <f t="shared" si="45"/>
        <v>0</v>
      </c>
      <c r="S245" s="71">
        <f t="shared" si="46"/>
        <v>3.0409999999999999</v>
      </c>
      <c r="T245" s="71">
        <f t="shared" si="47"/>
        <v>0</v>
      </c>
      <c r="U245" s="71">
        <f t="shared" si="48"/>
        <v>206.447</v>
      </c>
      <c r="V245" s="71">
        <f t="shared" si="49"/>
        <v>690.27300000000002</v>
      </c>
      <c r="W245" s="71">
        <f t="shared" si="50"/>
        <v>872.9</v>
      </c>
    </row>
    <row r="246" spans="1:23" hidden="1">
      <c r="A246" s="63">
        <f t="shared" si="51"/>
        <v>37132</v>
      </c>
      <c r="B246" s="65" t="str">
        <f>INDEX('Master Data'!$A$2:$B$8,MATCH(WEEKDAY('Rio Cuarto Power Trading'!A246,3),'Master Data'!$A$2:$A$8,0),2)</f>
        <v>W</v>
      </c>
      <c r="D246" s="73">
        <v>-92154.18682760431</v>
      </c>
      <c r="E246" s="73">
        <v>0</v>
      </c>
      <c r="F246" s="73">
        <v>0</v>
      </c>
      <c r="G246" s="73">
        <v>266210</v>
      </c>
      <c r="I246" s="73">
        <f t="shared" si="53"/>
        <v>266210</v>
      </c>
      <c r="J246" s="73">
        <f t="shared" si="52"/>
        <v>59763</v>
      </c>
      <c r="K246" s="73">
        <f t="shared" si="41"/>
        <v>0</v>
      </c>
      <c r="L246" s="73">
        <f t="shared" si="42"/>
        <v>0</v>
      </c>
      <c r="M246" s="73">
        <f>SUM(J$188:J246)</f>
        <v>750036</v>
      </c>
      <c r="N246" s="73">
        <f>SUM(J$6:J246)</f>
        <v>932663</v>
      </c>
      <c r="P246" s="73">
        <f t="shared" si="43"/>
        <v>-9.2154186827604304E-2</v>
      </c>
      <c r="Q246" s="73">
        <f t="shared" si="44"/>
        <v>0</v>
      </c>
      <c r="R246" s="73">
        <f t="shared" si="45"/>
        <v>0</v>
      </c>
      <c r="S246" s="71">
        <f t="shared" si="46"/>
        <v>59.762999999999998</v>
      </c>
      <c r="T246" s="71">
        <f t="shared" si="47"/>
        <v>0</v>
      </c>
      <c r="U246" s="71">
        <f t="shared" si="48"/>
        <v>266.20999999999998</v>
      </c>
      <c r="V246" s="71">
        <f t="shared" si="49"/>
        <v>750.03599999999994</v>
      </c>
      <c r="W246" s="71">
        <f t="shared" si="50"/>
        <v>932.66300000000001</v>
      </c>
    </row>
    <row r="247" spans="1:23" hidden="1">
      <c r="A247" s="63">
        <f t="shared" si="51"/>
        <v>37133</v>
      </c>
      <c r="B247" s="65" t="str">
        <f>INDEX('Master Data'!$A$2:$B$8,MATCH(WEEKDAY('Rio Cuarto Power Trading'!A247,3),'Master Data'!$A$2:$A$8,0),2)</f>
        <v>Th</v>
      </c>
      <c r="D247" s="73">
        <v>-91565.685681997988</v>
      </c>
      <c r="E247" s="73">
        <v>0</v>
      </c>
      <c r="F247" s="73">
        <v>0</v>
      </c>
      <c r="G247" s="73">
        <v>267395</v>
      </c>
      <c r="I247" s="73">
        <f t="shared" si="53"/>
        <v>267395</v>
      </c>
      <c r="J247" s="73">
        <f t="shared" si="52"/>
        <v>1185</v>
      </c>
      <c r="K247" s="73">
        <f t="shared" si="41"/>
        <v>0</v>
      </c>
      <c r="L247" s="73">
        <f t="shared" si="42"/>
        <v>0</v>
      </c>
      <c r="M247" s="73">
        <f>SUM(J$188:J247)</f>
        <v>751221</v>
      </c>
      <c r="N247" s="73">
        <f>SUM(J$6:J247)</f>
        <v>933848</v>
      </c>
      <c r="P247" s="73">
        <f t="shared" si="43"/>
        <v>-9.1565685681997994E-2</v>
      </c>
      <c r="Q247" s="73">
        <f t="shared" si="44"/>
        <v>0</v>
      </c>
      <c r="R247" s="73">
        <f t="shared" si="45"/>
        <v>0</v>
      </c>
      <c r="S247" s="71">
        <f t="shared" si="46"/>
        <v>1.1850000000000001</v>
      </c>
      <c r="T247" s="71">
        <f t="shared" si="47"/>
        <v>0</v>
      </c>
      <c r="U247" s="71">
        <f t="shared" si="48"/>
        <v>267.39499999999998</v>
      </c>
      <c r="V247" s="71">
        <f t="shared" si="49"/>
        <v>751.221</v>
      </c>
      <c r="W247" s="71">
        <f t="shared" si="50"/>
        <v>933.84799999999996</v>
      </c>
    </row>
    <row r="248" spans="1:23">
      <c r="A248" s="63">
        <f t="shared" si="51"/>
        <v>37134</v>
      </c>
      <c r="B248" s="65" t="str">
        <f>INDEX('Master Data'!$A$2:$B$8,MATCH(WEEKDAY('Rio Cuarto Power Trading'!A248,3),'Master Data'!$A$2:$A$8,0),2)</f>
        <v>F</v>
      </c>
      <c r="D248" s="73">
        <v>-90976.952988508827</v>
      </c>
      <c r="E248" s="73">
        <v>0</v>
      </c>
      <c r="F248" s="73">
        <v>0</v>
      </c>
      <c r="G248" s="73">
        <v>269973</v>
      </c>
      <c r="I248" s="73">
        <f t="shared" si="53"/>
        <v>269973</v>
      </c>
      <c r="J248" s="73">
        <f t="shared" si="52"/>
        <v>2578</v>
      </c>
      <c r="K248" s="73">
        <f t="shared" si="41"/>
        <v>0</v>
      </c>
      <c r="L248" s="73">
        <f t="shared" si="42"/>
        <v>0</v>
      </c>
      <c r="M248" s="73">
        <f>SUM(J$188:J248)</f>
        <v>753799</v>
      </c>
      <c r="N248" s="73">
        <f>SUM(J$6:J248)</f>
        <v>936426</v>
      </c>
      <c r="P248" s="73">
        <f t="shared" si="43"/>
        <v>-9.097695298850883E-2</v>
      </c>
      <c r="Q248" s="73">
        <f t="shared" si="44"/>
        <v>0</v>
      </c>
      <c r="R248" s="73">
        <f t="shared" si="45"/>
        <v>0</v>
      </c>
      <c r="S248" s="71">
        <f t="shared" si="46"/>
        <v>2.5779999999999998</v>
      </c>
      <c r="T248" s="71">
        <f t="shared" si="47"/>
        <v>0</v>
      </c>
      <c r="U248" s="71">
        <f t="shared" si="48"/>
        <v>269.97300000000001</v>
      </c>
      <c r="V248" s="71">
        <f t="shared" si="49"/>
        <v>753.79899999999998</v>
      </c>
      <c r="W248" s="71">
        <f t="shared" si="50"/>
        <v>936.42600000000004</v>
      </c>
    </row>
    <row r="249" spans="1:23" hidden="1">
      <c r="A249" s="63">
        <f t="shared" si="51"/>
        <v>37135</v>
      </c>
      <c r="B249" s="65" t="str">
        <f>INDEX('Master Data'!$A$2:$B$8,MATCH(WEEKDAY('Rio Cuarto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753799</v>
      </c>
      <c r="N249" s="73">
        <f>SUM(J$6:J249)</f>
        <v>936426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753.79899999999998</v>
      </c>
      <c r="W249" s="71">
        <f t="shared" si="50"/>
        <v>936.42600000000004</v>
      </c>
    </row>
    <row r="250" spans="1:23" hidden="1">
      <c r="A250" s="63">
        <f t="shared" si="51"/>
        <v>37136</v>
      </c>
      <c r="B250" s="65" t="str">
        <f>INDEX('Master Data'!$A$2:$B$8,MATCH(WEEKDAY('Rio Cuarto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753799</v>
      </c>
      <c r="N250" s="73">
        <f>SUM(J$6:J250)</f>
        <v>936426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753.79899999999998</v>
      </c>
      <c r="W250" s="71">
        <f t="shared" si="50"/>
        <v>936.42600000000004</v>
      </c>
    </row>
    <row r="251" spans="1:23" hidden="1">
      <c r="A251" s="63">
        <f t="shared" si="51"/>
        <v>37137</v>
      </c>
      <c r="B251" s="65" t="str">
        <f>INDEX('Master Data'!$A$2:$B$8,MATCH(WEEKDAY('Rio Cuarto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753799</v>
      </c>
      <c r="N251" s="73">
        <f>SUM(J$6:J251)</f>
        <v>936426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753.79899999999998</v>
      </c>
      <c r="W251" s="71">
        <f t="shared" si="50"/>
        <v>936.42600000000004</v>
      </c>
    </row>
    <row r="252" spans="1:23" hidden="1">
      <c r="A252" s="63">
        <f t="shared" si="51"/>
        <v>37138</v>
      </c>
      <c r="B252" s="65" t="str">
        <f>INDEX('Master Data'!$A$2:$B$8,MATCH(WEEKDAY('Rio Cuarto Power Trading'!A252,3),'Master Data'!$A$2:$A$8,0),2)</f>
        <v>T</v>
      </c>
      <c r="D252" s="73">
        <v>-87752.399005317304</v>
      </c>
      <c r="E252" s="73">
        <v>0</v>
      </c>
      <c r="F252" s="73">
        <v>0</v>
      </c>
      <c r="G252" s="73">
        <v>-13398</v>
      </c>
      <c r="I252" s="73">
        <f t="shared" si="53"/>
        <v>-13398</v>
      </c>
      <c r="J252" s="73">
        <f t="shared" si="52"/>
        <v>-13398</v>
      </c>
      <c r="K252" s="73">
        <f t="shared" si="41"/>
        <v>0</v>
      </c>
      <c r="L252" s="73">
        <f t="shared" si="42"/>
        <v>0</v>
      </c>
      <c r="M252" s="73">
        <f>SUM(J$188:J252)</f>
        <v>740401</v>
      </c>
      <c r="N252" s="73">
        <f>SUM(J$6:J252)</f>
        <v>923028</v>
      </c>
      <c r="P252" s="73">
        <f t="shared" si="43"/>
        <v>-8.7752399005317297E-2</v>
      </c>
      <c r="Q252" s="73">
        <f t="shared" si="44"/>
        <v>0</v>
      </c>
      <c r="R252" s="73">
        <f t="shared" si="45"/>
        <v>0</v>
      </c>
      <c r="S252" s="71">
        <f t="shared" si="46"/>
        <v>-13.398</v>
      </c>
      <c r="T252" s="71">
        <f t="shared" si="47"/>
        <v>0</v>
      </c>
      <c r="U252" s="71">
        <f t="shared" si="48"/>
        <v>-13.398</v>
      </c>
      <c r="V252" s="71">
        <f t="shared" si="49"/>
        <v>740.40099999999995</v>
      </c>
      <c r="W252" s="71">
        <f t="shared" si="50"/>
        <v>923.02800000000002</v>
      </c>
    </row>
    <row r="253" spans="1:23" hidden="1">
      <c r="A253" s="63">
        <f t="shared" si="51"/>
        <v>37139</v>
      </c>
      <c r="B253" s="65" t="str">
        <f>INDEX('Master Data'!$A$2:$B$8,MATCH(WEEKDAY('Rio Cuarto Power Trading'!A253,3),'Master Data'!$A$2:$A$8,0),2)</f>
        <v>W</v>
      </c>
      <c r="D253" s="73">
        <v>-87219.98831972685</v>
      </c>
      <c r="E253" s="73">
        <v>0</v>
      </c>
      <c r="F253" s="73">
        <v>0</v>
      </c>
      <c r="G253" s="73">
        <v>-11164</v>
      </c>
      <c r="I253" s="73">
        <f t="shared" si="53"/>
        <v>-11164</v>
      </c>
      <c r="J253" s="73">
        <f t="shared" si="52"/>
        <v>2234</v>
      </c>
      <c r="K253" s="73">
        <f t="shared" si="41"/>
        <v>0</v>
      </c>
      <c r="L253" s="73">
        <f t="shared" si="42"/>
        <v>0</v>
      </c>
      <c r="M253" s="73">
        <f>SUM(J$188:J253)</f>
        <v>742635</v>
      </c>
      <c r="N253" s="73">
        <f>SUM(J$6:J253)</f>
        <v>925262</v>
      </c>
      <c r="P253" s="73">
        <f t="shared" si="43"/>
        <v>-8.7219988319726854E-2</v>
      </c>
      <c r="Q253" s="73">
        <f t="shared" si="44"/>
        <v>0</v>
      </c>
      <c r="R253" s="73">
        <f t="shared" si="45"/>
        <v>0</v>
      </c>
      <c r="S253" s="71">
        <f t="shared" si="46"/>
        <v>2.234</v>
      </c>
      <c r="T253" s="71">
        <f t="shared" si="47"/>
        <v>0</v>
      </c>
      <c r="U253" s="71">
        <f t="shared" si="48"/>
        <v>-11.164</v>
      </c>
      <c r="V253" s="71">
        <f t="shared" si="49"/>
        <v>742.63499999999999</v>
      </c>
      <c r="W253" s="71">
        <f t="shared" si="50"/>
        <v>925.26199999999994</v>
      </c>
    </row>
    <row r="254" spans="1:23" hidden="1">
      <c r="A254" s="63">
        <f t="shared" si="51"/>
        <v>37140</v>
      </c>
      <c r="B254" s="65" t="str">
        <f>INDEX('Master Data'!$A$2:$B$8,MATCH(WEEKDAY('Rio Cuarto Power Trading'!A254,3),'Master Data'!$A$2:$A$8,0),2)</f>
        <v>Th</v>
      </c>
      <c r="D254" s="73">
        <v>-86689.27</v>
      </c>
      <c r="E254" s="73">
        <v>0</v>
      </c>
      <c r="F254" s="73">
        <v>0</v>
      </c>
      <c r="G254" s="73">
        <v>-9495.23</v>
      </c>
      <c r="I254" s="73">
        <f t="shared" si="53"/>
        <v>-9495.23</v>
      </c>
      <c r="J254" s="73">
        <f t="shared" si="52"/>
        <v>1668.7700000000004</v>
      </c>
      <c r="K254" s="73">
        <f t="shared" si="41"/>
        <v>0</v>
      </c>
      <c r="L254" s="73">
        <f t="shared" si="42"/>
        <v>0</v>
      </c>
      <c r="M254" s="73">
        <f>SUM(J$188:J254)</f>
        <v>744303.77</v>
      </c>
      <c r="N254" s="73">
        <f>SUM(J$6:J254)</f>
        <v>926930.77</v>
      </c>
      <c r="P254" s="73">
        <f t="shared" si="43"/>
        <v>-8.6689269999999999E-2</v>
      </c>
      <c r="Q254" s="73">
        <f t="shared" si="44"/>
        <v>0</v>
      </c>
      <c r="R254" s="73">
        <f t="shared" si="45"/>
        <v>0</v>
      </c>
      <c r="S254" s="71">
        <f t="shared" si="46"/>
        <v>1.6687700000000005</v>
      </c>
      <c r="T254" s="71">
        <f t="shared" si="47"/>
        <v>0</v>
      </c>
      <c r="U254" s="71">
        <f t="shared" si="48"/>
        <v>-9.4952299999999994</v>
      </c>
      <c r="V254" s="71">
        <f t="shared" si="49"/>
        <v>744.30376999999999</v>
      </c>
      <c r="W254" s="71">
        <f t="shared" si="50"/>
        <v>926.93077000000005</v>
      </c>
    </row>
    <row r="255" spans="1:23" hidden="1">
      <c r="A255" s="63">
        <f t="shared" si="51"/>
        <v>37141</v>
      </c>
      <c r="B255" s="65" t="str">
        <f>INDEX('Master Data'!$A$2:$B$8,MATCH(WEEKDAY('Rio Cuarto Power Trading'!A255,3),'Master Data'!$A$2:$A$8,0),2)</f>
        <v>F</v>
      </c>
      <c r="D255" s="73">
        <v>-86160.350414497763</v>
      </c>
      <c r="E255" s="73">
        <v>0</v>
      </c>
      <c r="F255" s="73">
        <v>0</v>
      </c>
      <c r="G255" s="73">
        <v>-8372</v>
      </c>
      <c r="I255" s="73">
        <f t="shared" si="53"/>
        <v>-8372</v>
      </c>
      <c r="J255" s="73">
        <f t="shared" si="52"/>
        <v>1123.2299999999996</v>
      </c>
      <c r="K255" s="73">
        <f t="shared" si="41"/>
        <v>0</v>
      </c>
      <c r="L255" s="73">
        <f t="shared" si="42"/>
        <v>0</v>
      </c>
      <c r="M255" s="73">
        <f>SUM(J$188:J255)</f>
        <v>745427</v>
      </c>
      <c r="N255" s="73">
        <f>SUM(J$6:J255)</f>
        <v>928054</v>
      </c>
      <c r="P255" s="73">
        <f t="shared" si="43"/>
        <v>-8.6160350414497766E-2</v>
      </c>
      <c r="Q255" s="73">
        <f t="shared" si="44"/>
        <v>0</v>
      </c>
      <c r="R255" s="73">
        <f t="shared" si="45"/>
        <v>0</v>
      </c>
      <c r="S255" s="71">
        <f t="shared" si="46"/>
        <v>1.1232299999999995</v>
      </c>
      <c r="T255" s="71">
        <f t="shared" si="47"/>
        <v>0</v>
      </c>
      <c r="U255" s="71">
        <f t="shared" si="48"/>
        <v>-8.3719999999999999</v>
      </c>
      <c r="V255" s="71">
        <f t="shared" si="49"/>
        <v>745.42700000000002</v>
      </c>
      <c r="W255" s="71">
        <f t="shared" si="50"/>
        <v>928.05399999999997</v>
      </c>
    </row>
    <row r="256" spans="1:23" hidden="1">
      <c r="A256" s="63">
        <f t="shared" si="51"/>
        <v>37142</v>
      </c>
      <c r="B256" s="65" t="str">
        <f>INDEX('Master Data'!$A$2:$B$8,MATCH(WEEKDAY('Rio Cuarto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-8372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745427</v>
      </c>
      <c r="N256" s="73">
        <f>SUM(J$6:J256)</f>
        <v>928054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-8.3719999999999999</v>
      </c>
      <c r="V256" s="71">
        <f t="shared" si="49"/>
        <v>745.42700000000002</v>
      </c>
      <c r="W256" s="71">
        <f t="shared" si="50"/>
        <v>928.05399999999997</v>
      </c>
    </row>
    <row r="257" spans="1:23" hidden="1">
      <c r="A257" s="63">
        <f t="shared" si="51"/>
        <v>37143</v>
      </c>
      <c r="B257" s="65" t="str">
        <f>INDEX('Master Data'!$A$2:$B$8,MATCH(WEEKDAY('Rio Cuarto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-8372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745427</v>
      </c>
      <c r="N257" s="73">
        <f>SUM(J$6:J257)</f>
        <v>928054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-8.3719999999999999</v>
      </c>
      <c r="V257" s="71">
        <f t="shared" si="49"/>
        <v>745.42700000000002</v>
      </c>
      <c r="W257" s="71">
        <f t="shared" si="50"/>
        <v>928.05399999999997</v>
      </c>
    </row>
    <row r="258" spans="1:23" hidden="1">
      <c r="A258" s="63">
        <f t="shared" si="51"/>
        <v>37144</v>
      </c>
      <c r="B258" s="65" t="str">
        <f>INDEX('Master Data'!$A$2:$B$8,MATCH(WEEKDAY('Rio Cuarto Power Trading'!A258,3),'Master Data'!$A$2:$A$8,0),2)</f>
        <v>M</v>
      </c>
      <c r="D258" s="73">
        <v>-84561.645261664409</v>
      </c>
      <c r="E258" s="73">
        <v>0</v>
      </c>
      <c r="F258" s="73">
        <v>0</v>
      </c>
      <c r="G258" s="73">
        <v>-4502</v>
      </c>
      <c r="I258" s="73">
        <f t="shared" si="53"/>
        <v>-4502</v>
      </c>
      <c r="J258" s="73">
        <f t="shared" si="52"/>
        <v>3870</v>
      </c>
      <c r="K258" s="73">
        <f t="shared" si="41"/>
        <v>0</v>
      </c>
      <c r="L258" s="73">
        <f t="shared" si="42"/>
        <v>0</v>
      </c>
      <c r="M258" s="73">
        <f>SUM(J$188:J258)</f>
        <v>749297</v>
      </c>
      <c r="N258" s="73">
        <f>SUM(J$6:J258)</f>
        <v>931924</v>
      </c>
      <c r="P258" s="73">
        <f t="shared" si="43"/>
        <v>-8.4561645261664403E-2</v>
      </c>
      <c r="Q258" s="73">
        <f t="shared" si="44"/>
        <v>0</v>
      </c>
      <c r="R258" s="73">
        <f t="shared" si="45"/>
        <v>0</v>
      </c>
      <c r="S258" s="71">
        <f t="shared" si="46"/>
        <v>3.87</v>
      </c>
      <c r="T258" s="71">
        <f t="shared" si="47"/>
        <v>0</v>
      </c>
      <c r="U258" s="71">
        <f t="shared" si="48"/>
        <v>-4.5019999999999998</v>
      </c>
      <c r="V258" s="71">
        <f t="shared" si="49"/>
        <v>749.29700000000003</v>
      </c>
      <c r="W258" s="71">
        <f t="shared" si="50"/>
        <v>931.92399999999998</v>
      </c>
    </row>
    <row r="259" spans="1:23" hidden="1">
      <c r="A259" s="63">
        <f t="shared" si="51"/>
        <v>37145</v>
      </c>
      <c r="B259" s="65" t="str">
        <f>INDEX('Master Data'!$A$2:$B$8,MATCH(WEEKDAY('Rio Cuarto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-4502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749297</v>
      </c>
      <c r="N259" s="73">
        <f>SUM(J$6:J259)</f>
        <v>931924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-4.5019999999999998</v>
      </c>
      <c r="V259" s="71">
        <f t="shared" si="49"/>
        <v>749.29700000000003</v>
      </c>
      <c r="W259" s="71">
        <f t="shared" si="50"/>
        <v>931.92399999999998</v>
      </c>
    </row>
    <row r="260" spans="1:23" hidden="1">
      <c r="A260" s="63">
        <f t="shared" si="51"/>
        <v>37146</v>
      </c>
      <c r="B260" s="65" t="str">
        <f>INDEX('Master Data'!$A$2:$B$8,MATCH(WEEKDAY('Rio Cuarto Power Trading'!A260,3),'Master Data'!$A$2:$A$8,0),2)</f>
        <v>W</v>
      </c>
      <c r="D260" s="73">
        <v>-83497.58</v>
      </c>
      <c r="E260" s="73">
        <v>0</v>
      </c>
      <c r="F260" s="73">
        <v>0</v>
      </c>
      <c r="G260" s="73">
        <v>-151.9</v>
      </c>
      <c r="I260" s="73">
        <f t="shared" si="53"/>
        <v>-151.9</v>
      </c>
      <c r="J260" s="73">
        <f t="shared" si="52"/>
        <v>4350.1000000000004</v>
      </c>
      <c r="K260" s="73">
        <f t="shared" si="41"/>
        <v>0</v>
      </c>
      <c r="L260" s="73">
        <f t="shared" si="42"/>
        <v>0</v>
      </c>
      <c r="M260" s="73">
        <f>SUM(J$188:J260)</f>
        <v>753647.1</v>
      </c>
      <c r="N260" s="73">
        <f>SUM(J$6:J260)</f>
        <v>936274.1</v>
      </c>
      <c r="P260" s="73">
        <f t="shared" si="43"/>
        <v>-8.3497580000000002E-2</v>
      </c>
      <c r="Q260" s="73">
        <f t="shared" si="44"/>
        <v>0</v>
      </c>
      <c r="R260" s="73">
        <f t="shared" si="45"/>
        <v>0</v>
      </c>
      <c r="S260" s="71">
        <f t="shared" si="46"/>
        <v>4.3501000000000003</v>
      </c>
      <c r="T260" s="71">
        <f t="shared" si="47"/>
        <v>0</v>
      </c>
      <c r="U260" s="71">
        <f t="shared" si="48"/>
        <v>-0.15190000000000001</v>
      </c>
      <c r="V260" s="71">
        <f t="shared" si="49"/>
        <v>753.64710000000002</v>
      </c>
      <c r="W260" s="71">
        <f t="shared" si="50"/>
        <v>936.27409999999998</v>
      </c>
    </row>
    <row r="261" spans="1:23" hidden="1">
      <c r="A261" s="63">
        <f t="shared" si="51"/>
        <v>37147</v>
      </c>
      <c r="B261" s="65" t="str">
        <f>INDEX('Master Data'!$A$2:$B$8,MATCH(WEEKDAY('Rio Cuarto Power Trading'!A261,3),'Master Data'!$A$2:$A$8,0),2)</f>
        <v>Th</v>
      </c>
      <c r="D261" s="73">
        <v>-82951.035311207845</v>
      </c>
      <c r="E261" s="73">
        <v>0</v>
      </c>
      <c r="F261" s="73">
        <v>0</v>
      </c>
      <c r="G261" s="73">
        <v>242</v>
      </c>
      <c r="I261" s="73">
        <f t="shared" si="53"/>
        <v>242</v>
      </c>
      <c r="J261" s="73">
        <f t="shared" si="52"/>
        <v>393.9</v>
      </c>
      <c r="K261" s="73">
        <f t="shared" si="41"/>
        <v>0</v>
      </c>
      <c r="L261" s="73">
        <f t="shared" si="42"/>
        <v>0</v>
      </c>
      <c r="M261" s="73">
        <f>SUM(J$188:J261)</f>
        <v>754041</v>
      </c>
      <c r="N261" s="73">
        <f>SUM(J$6:J261)</f>
        <v>936668</v>
      </c>
      <c r="P261" s="73">
        <f t="shared" si="43"/>
        <v>-8.2951035311207844E-2</v>
      </c>
      <c r="Q261" s="73">
        <f t="shared" si="44"/>
        <v>0</v>
      </c>
      <c r="R261" s="73">
        <f t="shared" si="45"/>
        <v>0</v>
      </c>
      <c r="S261" s="71">
        <f t="shared" si="46"/>
        <v>0.39389999999999997</v>
      </c>
      <c r="T261" s="71">
        <f t="shared" si="47"/>
        <v>0</v>
      </c>
      <c r="U261" s="71">
        <f t="shared" si="48"/>
        <v>0.24199999999999999</v>
      </c>
      <c r="V261" s="71">
        <f t="shared" si="49"/>
        <v>754.04100000000005</v>
      </c>
      <c r="W261" s="71">
        <f t="shared" si="50"/>
        <v>936.66800000000001</v>
      </c>
    </row>
    <row r="262" spans="1:23" hidden="1">
      <c r="A262" s="63">
        <f t="shared" si="51"/>
        <v>37148</v>
      </c>
      <c r="B262" s="65" t="str">
        <f>INDEX('Master Data'!$A$2:$B$8,MATCH(WEEKDAY('Rio Cuarto Power Trading'!A262,3),'Master Data'!$A$2:$A$8,0),2)</f>
        <v>F</v>
      </c>
      <c r="D262" s="73">
        <v>-82421.457121175772</v>
      </c>
      <c r="E262" s="73">
        <v>0</v>
      </c>
      <c r="F262" s="73">
        <v>0</v>
      </c>
      <c r="G262" s="73">
        <v>8492</v>
      </c>
      <c r="I262" s="73">
        <f t="shared" si="53"/>
        <v>8492</v>
      </c>
      <c r="J262" s="73">
        <f t="shared" si="52"/>
        <v>8250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762291</v>
      </c>
      <c r="N262" s="73">
        <f>SUM(J$6:J262)</f>
        <v>944918</v>
      </c>
      <c r="P262" s="73">
        <f t="shared" ref="P262:P325" si="56">D262/P$3</f>
        <v>-8.2421457121175767E-2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8.25</v>
      </c>
      <c r="T262" s="71">
        <f t="shared" ref="T262:T325" si="60">L262/$R$3</f>
        <v>0</v>
      </c>
      <c r="U262" s="71">
        <f t="shared" ref="U262:U325" si="61">I262/$R$3</f>
        <v>8.4920000000000009</v>
      </c>
      <c r="V262" s="71">
        <f t="shared" ref="V262:V325" si="62">M262/$R$3</f>
        <v>762.29100000000005</v>
      </c>
      <c r="W262" s="71">
        <f t="shared" ref="W262:W325" si="63">N262/$R$3</f>
        <v>944.91800000000001</v>
      </c>
    </row>
    <row r="263" spans="1:23" hidden="1">
      <c r="A263" s="63">
        <f t="shared" ref="A263:A326" si="64">A262+1</f>
        <v>37149</v>
      </c>
      <c r="B263" s="65" t="str">
        <f>INDEX('Master Data'!$A$2:$B$8,MATCH(WEEKDAY('Rio Cuarto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8492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762291</v>
      </c>
      <c r="N263" s="73">
        <f>SUM(J$6:J263)</f>
        <v>944918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8.4920000000000009</v>
      </c>
      <c r="V263" s="71">
        <f t="shared" si="62"/>
        <v>762.29100000000005</v>
      </c>
      <c r="W263" s="71">
        <f t="shared" si="63"/>
        <v>944.91800000000001</v>
      </c>
    </row>
    <row r="264" spans="1:23" hidden="1">
      <c r="A264" s="63">
        <f t="shared" si="64"/>
        <v>37150</v>
      </c>
      <c r="B264" s="65" t="str">
        <f>INDEX('Master Data'!$A$2:$B$8,MATCH(WEEKDAY('Rio Cuarto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8492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762291</v>
      </c>
      <c r="N264" s="73">
        <f>SUM(J$6:J264)</f>
        <v>944918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8.4920000000000009</v>
      </c>
      <c r="V264" s="71">
        <f t="shared" si="62"/>
        <v>762.29100000000005</v>
      </c>
      <c r="W264" s="71">
        <f t="shared" si="63"/>
        <v>944.91800000000001</v>
      </c>
    </row>
    <row r="265" spans="1:23" hidden="1">
      <c r="A265" s="63">
        <f t="shared" si="64"/>
        <v>37151</v>
      </c>
      <c r="B265" s="65" t="str">
        <f>INDEX('Master Data'!$A$2:$B$8,MATCH(WEEKDAY('Rio Cuarto Power Trading'!A265,3),'Master Data'!$A$2:$A$8,0),2)</f>
        <v>M</v>
      </c>
      <c r="D265" s="73">
        <v>-80756.435153422921</v>
      </c>
      <c r="E265" s="73">
        <v>0</v>
      </c>
      <c r="F265" s="73">
        <v>0</v>
      </c>
      <c r="G265" s="73">
        <v>10626</v>
      </c>
      <c r="I265" s="73">
        <f t="shared" si="53"/>
        <v>10626</v>
      </c>
      <c r="J265" s="73">
        <f t="shared" si="65"/>
        <v>2134</v>
      </c>
      <c r="K265" s="73">
        <f t="shared" si="54"/>
        <v>0</v>
      </c>
      <c r="L265" s="73">
        <f t="shared" si="55"/>
        <v>0</v>
      </c>
      <c r="M265" s="73">
        <f>SUM(J$188:J265)</f>
        <v>764425</v>
      </c>
      <c r="N265" s="73">
        <f>SUM(J$6:J265)</f>
        <v>947052</v>
      </c>
      <c r="P265" s="73">
        <f t="shared" si="56"/>
        <v>-8.0756435153422915E-2</v>
      </c>
      <c r="Q265" s="73">
        <f t="shared" si="57"/>
        <v>0</v>
      </c>
      <c r="R265" s="73">
        <f t="shared" si="58"/>
        <v>0</v>
      </c>
      <c r="S265" s="71">
        <f t="shared" si="59"/>
        <v>2.1339999999999999</v>
      </c>
      <c r="T265" s="71">
        <f t="shared" si="60"/>
        <v>0</v>
      </c>
      <c r="U265" s="71">
        <f t="shared" si="61"/>
        <v>10.625999999999999</v>
      </c>
      <c r="V265" s="71">
        <f t="shared" si="62"/>
        <v>764.42499999999995</v>
      </c>
      <c r="W265" s="71">
        <f t="shared" si="63"/>
        <v>947.05200000000002</v>
      </c>
    </row>
    <row r="266" spans="1:23" hidden="1">
      <c r="A266" s="63">
        <f t="shared" si="64"/>
        <v>37152</v>
      </c>
      <c r="B266" s="65" t="str">
        <f>INDEX('Master Data'!$A$2:$B$8,MATCH(WEEKDAY('Rio Cuarto Power Trading'!A266,3),'Master Data'!$A$2:$A$8,0),2)</f>
        <v>T</v>
      </c>
      <c r="D266" s="73">
        <v>-80205.007188903634</v>
      </c>
      <c r="E266" s="73">
        <v>0</v>
      </c>
      <c r="F266" s="73">
        <v>0</v>
      </c>
      <c r="G266" s="73">
        <v>10193</v>
      </c>
      <c r="I266" s="73">
        <f t="shared" si="53"/>
        <v>10193</v>
      </c>
      <c r="J266" s="73">
        <f t="shared" si="65"/>
        <v>-433</v>
      </c>
      <c r="K266" s="73">
        <f t="shared" si="54"/>
        <v>0</v>
      </c>
      <c r="L266" s="73">
        <f t="shared" si="55"/>
        <v>0</v>
      </c>
      <c r="M266" s="73">
        <f>SUM(J$188:J266)</f>
        <v>763992</v>
      </c>
      <c r="N266" s="73">
        <f>SUM(J$6:J266)</f>
        <v>946619</v>
      </c>
      <c r="P266" s="73">
        <f t="shared" si="56"/>
        <v>-8.0205007188903638E-2</v>
      </c>
      <c r="Q266" s="73">
        <f t="shared" si="57"/>
        <v>0</v>
      </c>
      <c r="R266" s="73">
        <f t="shared" si="58"/>
        <v>0</v>
      </c>
      <c r="S266" s="71">
        <f t="shared" si="59"/>
        <v>-0.433</v>
      </c>
      <c r="T266" s="71">
        <f t="shared" si="60"/>
        <v>0</v>
      </c>
      <c r="U266" s="71">
        <f t="shared" si="61"/>
        <v>10.193</v>
      </c>
      <c r="V266" s="71">
        <f t="shared" si="62"/>
        <v>763.99199999999996</v>
      </c>
      <c r="W266" s="71">
        <f t="shared" si="63"/>
        <v>946.61900000000003</v>
      </c>
    </row>
    <row r="267" spans="1:23" hidden="1">
      <c r="A267" s="63">
        <f t="shared" si="64"/>
        <v>37153</v>
      </c>
      <c r="B267" s="65" t="str">
        <f>INDEX('Master Data'!$A$2:$B$8,MATCH(WEEKDAY('Rio Cuarto Power Trading'!A267,3),'Master Data'!$A$2:$A$8,0),2)</f>
        <v>W</v>
      </c>
      <c r="D267" s="73">
        <v>-79665.427922892457</v>
      </c>
      <c r="E267" s="73">
        <v>0</v>
      </c>
      <c r="F267" s="73">
        <v>0</v>
      </c>
      <c r="G267" s="73">
        <v>11151</v>
      </c>
      <c r="I267" s="73">
        <f t="shared" si="53"/>
        <v>11151</v>
      </c>
      <c r="J267" s="73">
        <f t="shared" si="65"/>
        <v>958</v>
      </c>
      <c r="K267" s="73">
        <f t="shared" si="54"/>
        <v>0</v>
      </c>
      <c r="L267" s="73">
        <f t="shared" si="55"/>
        <v>0</v>
      </c>
      <c r="M267" s="73">
        <f>SUM(J$188:J267)</f>
        <v>764950</v>
      </c>
      <c r="N267" s="73">
        <f>SUM(J$6:J267)</f>
        <v>947577</v>
      </c>
      <c r="P267" s="73">
        <f t="shared" si="56"/>
        <v>-7.9665427922892454E-2</v>
      </c>
      <c r="Q267" s="73">
        <f t="shared" si="57"/>
        <v>0</v>
      </c>
      <c r="R267" s="73">
        <f t="shared" si="58"/>
        <v>0</v>
      </c>
      <c r="S267" s="71">
        <f t="shared" si="59"/>
        <v>0.95799999999999996</v>
      </c>
      <c r="T267" s="71">
        <f t="shared" si="60"/>
        <v>0</v>
      </c>
      <c r="U267" s="71">
        <f t="shared" si="61"/>
        <v>11.151</v>
      </c>
      <c r="V267" s="71">
        <f t="shared" si="62"/>
        <v>764.95</v>
      </c>
      <c r="W267" s="71">
        <f t="shared" si="63"/>
        <v>947.577</v>
      </c>
    </row>
    <row r="268" spans="1:23" hidden="1">
      <c r="A268" s="63">
        <f t="shared" si="64"/>
        <v>37154</v>
      </c>
      <c r="B268" s="65" t="str">
        <f>INDEX('Master Data'!$A$2:$B$8,MATCH(WEEKDAY('Rio Cuarto Power Trading'!A268,3),'Master Data'!$A$2:$A$8,0),2)</f>
        <v>Th</v>
      </c>
      <c r="D268" s="73">
        <v>-79117.705250230181</v>
      </c>
      <c r="E268" s="73">
        <v>0</v>
      </c>
      <c r="F268" s="73">
        <v>0</v>
      </c>
      <c r="G268" s="73">
        <v>10655</v>
      </c>
      <c r="I268" s="73">
        <f t="shared" si="53"/>
        <v>10655</v>
      </c>
      <c r="J268" s="73">
        <f t="shared" si="65"/>
        <v>-496</v>
      </c>
      <c r="K268" s="73">
        <f t="shared" si="54"/>
        <v>0</v>
      </c>
      <c r="L268" s="73">
        <f t="shared" si="55"/>
        <v>0</v>
      </c>
      <c r="M268" s="73">
        <f>SUM(J$188:J268)</f>
        <v>764454</v>
      </c>
      <c r="N268" s="73">
        <f>SUM(J$6:J268)</f>
        <v>947081</v>
      </c>
      <c r="P268" s="73">
        <f t="shared" si="56"/>
        <v>-7.911770525023018E-2</v>
      </c>
      <c r="Q268" s="73">
        <f t="shared" si="57"/>
        <v>0</v>
      </c>
      <c r="R268" s="73">
        <f t="shared" si="58"/>
        <v>0</v>
      </c>
      <c r="S268" s="71">
        <f t="shared" si="59"/>
        <v>-0.496</v>
      </c>
      <c r="T268" s="71">
        <f t="shared" si="60"/>
        <v>0</v>
      </c>
      <c r="U268" s="71">
        <f t="shared" si="61"/>
        <v>10.654999999999999</v>
      </c>
      <c r="V268" s="71">
        <f t="shared" si="62"/>
        <v>764.45399999999995</v>
      </c>
      <c r="W268" s="71">
        <f t="shared" si="63"/>
        <v>947.08100000000002</v>
      </c>
    </row>
    <row r="269" spans="1:23" hidden="1">
      <c r="A269" s="63">
        <f t="shared" si="64"/>
        <v>37155</v>
      </c>
      <c r="B269" s="65" t="str">
        <f>INDEX('Master Data'!$A$2:$B$8,MATCH(WEEKDAY('Rio Cuarto Power Trading'!A269,3),'Master Data'!$A$2:$A$8,0),2)</f>
        <v>F</v>
      </c>
      <c r="D269" s="73">
        <v>-78629.4587943972</v>
      </c>
      <c r="E269" s="73">
        <v>0</v>
      </c>
      <c r="F269" s="73">
        <v>0</v>
      </c>
      <c r="G269" s="73">
        <v>12358</v>
      </c>
      <c r="I269" s="73">
        <f t="shared" si="53"/>
        <v>12358</v>
      </c>
      <c r="J269" s="73">
        <f t="shared" si="65"/>
        <v>1703</v>
      </c>
      <c r="K269" s="73">
        <f t="shared" si="54"/>
        <v>0</v>
      </c>
      <c r="L269" s="73">
        <f t="shared" si="55"/>
        <v>0</v>
      </c>
      <c r="M269" s="73">
        <f>SUM(J$188:J269)</f>
        <v>766157</v>
      </c>
      <c r="N269" s="73">
        <f>SUM(J$6:J269)</f>
        <v>948784</v>
      </c>
      <c r="P269" s="73">
        <f t="shared" si="56"/>
        <v>-7.86294587943972E-2</v>
      </c>
      <c r="Q269" s="73">
        <f t="shared" si="57"/>
        <v>0</v>
      </c>
      <c r="R269" s="73">
        <f t="shared" si="58"/>
        <v>0</v>
      </c>
      <c r="S269" s="71">
        <f t="shared" si="59"/>
        <v>1.7030000000000001</v>
      </c>
      <c r="T269" s="71">
        <f t="shared" si="60"/>
        <v>0</v>
      </c>
      <c r="U269" s="71">
        <f t="shared" si="61"/>
        <v>12.358000000000001</v>
      </c>
      <c r="V269" s="71">
        <f t="shared" si="62"/>
        <v>766.15700000000004</v>
      </c>
      <c r="W269" s="71">
        <f t="shared" si="63"/>
        <v>948.78399999999999</v>
      </c>
    </row>
    <row r="270" spans="1:23" hidden="1">
      <c r="A270" s="63">
        <f t="shared" si="64"/>
        <v>37156</v>
      </c>
      <c r="B270" s="65" t="str">
        <f>INDEX('Master Data'!$A$2:$B$8,MATCH(WEEKDAY('Rio Cuarto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12358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766157</v>
      </c>
      <c r="N270" s="73">
        <f>SUM(J$6:J270)</f>
        <v>948784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12.358000000000001</v>
      </c>
      <c r="V270" s="71">
        <f t="shared" si="62"/>
        <v>766.15700000000004</v>
      </c>
      <c r="W270" s="71">
        <f t="shared" si="63"/>
        <v>948.78399999999999</v>
      </c>
    </row>
    <row r="271" spans="1:23" hidden="1">
      <c r="A271" s="63">
        <f t="shared" si="64"/>
        <v>37157</v>
      </c>
      <c r="B271" s="65" t="str">
        <f>INDEX('Master Data'!$A$2:$B$8,MATCH(WEEKDAY('Rio Cuarto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12358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766157</v>
      </c>
      <c r="N271" s="73">
        <f>SUM(J$6:J271)</f>
        <v>948784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12.358000000000001</v>
      </c>
      <c r="V271" s="71">
        <f t="shared" si="62"/>
        <v>766.15700000000004</v>
      </c>
      <c r="W271" s="71">
        <f t="shared" si="63"/>
        <v>948.78399999999999</v>
      </c>
    </row>
    <row r="272" spans="1:23" hidden="1">
      <c r="A272" s="63">
        <f t="shared" si="64"/>
        <v>37158</v>
      </c>
      <c r="B272" s="65" t="str">
        <f>INDEX('Master Data'!$A$2:$B$8,MATCH(WEEKDAY('Rio Cuarto Power Trading'!A272,3),'Master Data'!$A$2:$A$8,0),2)</f>
        <v>M</v>
      </c>
      <c r="D272" s="73">
        <v>-76895.726302658659</v>
      </c>
      <c r="E272" s="73">
        <v>0</v>
      </c>
      <c r="F272" s="73">
        <v>0</v>
      </c>
      <c r="G272" s="73">
        <v>12160</v>
      </c>
      <c r="I272" s="73">
        <f t="shared" si="53"/>
        <v>12160</v>
      </c>
      <c r="J272" s="73">
        <f t="shared" si="65"/>
        <v>-198</v>
      </c>
      <c r="K272" s="73">
        <f t="shared" si="54"/>
        <v>0</v>
      </c>
      <c r="L272" s="73">
        <f t="shared" si="55"/>
        <v>0</v>
      </c>
      <c r="M272" s="73">
        <f>SUM(J$188:J272)</f>
        <v>765959</v>
      </c>
      <c r="N272" s="73">
        <f>SUM(J$6:J272)</f>
        <v>948586</v>
      </c>
      <c r="P272" s="73">
        <f t="shared" si="56"/>
        <v>-7.689572630265866E-2</v>
      </c>
      <c r="Q272" s="73">
        <f t="shared" si="57"/>
        <v>0</v>
      </c>
      <c r="R272" s="73">
        <f t="shared" si="58"/>
        <v>0</v>
      </c>
      <c r="S272" s="71">
        <f t="shared" si="59"/>
        <v>-0.19800000000000001</v>
      </c>
      <c r="T272" s="71">
        <f t="shared" si="60"/>
        <v>0</v>
      </c>
      <c r="U272" s="71">
        <f t="shared" si="61"/>
        <v>12.16</v>
      </c>
      <c r="V272" s="71">
        <f t="shared" si="62"/>
        <v>765.95899999999995</v>
      </c>
      <c r="W272" s="71">
        <f t="shared" si="63"/>
        <v>948.58600000000001</v>
      </c>
    </row>
    <row r="273" spans="1:23" hidden="1">
      <c r="A273" s="63">
        <f t="shared" si="64"/>
        <v>37159</v>
      </c>
      <c r="B273" s="65" t="str">
        <f>INDEX('Master Data'!$A$2:$B$8,MATCH(WEEKDAY('Rio Cuarto Power Trading'!A273,3),'Master Data'!$A$2:$A$8,0),2)</f>
        <v>T</v>
      </c>
      <c r="D273" s="73">
        <v>-76311.387415973528</v>
      </c>
      <c r="E273" s="73">
        <v>0</v>
      </c>
      <c r="F273" s="73">
        <v>0</v>
      </c>
      <c r="G273" s="73">
        <v>61773</v>
      </c>
      <c r="I273" s="73">
        <f t="shared" si="53"/>
        <v>61773</v>
      </c>
      <c r="J273" s="73">
        <f t="shared" si="65"/>
        <v>49613</v>
      </c>
      <c r="K273" s="73">
        <f t="shared" si="54"/>
        <v>0</v>
      </c>
      <c r="L273" s="73">
        <f t="shared" si="55"/>
        <v>0</v>
      </c>
      <c r="M273" s="73">
        <f>SUM(J$188:J273)</f>
        <v>815572</v>
      </c>
      <c r="N273" s="73">
        <f>SUM(J$6:J273)</f>
        <v>998199</v>
      </c>
      <c r="P273" s="73">
        <f t="shared" si="56"/>
        <v>-7.6311387415973528E-2</v>
      </c>
      <c r="Q273" s="73">
        <f t="shared" si="57"/>
        <v>0</v>
      </c>
      <c r="R273" s="73">
        <f t="shared" si="58"/>
        <v>0</v>
      </c>
      <c r="S273" s="71">
        <f t="shared" si="59"/>
        <v>49.613</v>
      </c>
      <c r="T273" s="71">
        <f t="shared" si="60"/>
        <v>0</v>
      </c>
      <c r="U273" s="71">
        <f t="shared" si="61"/>
        <v>61.773000000000003</v>
      </c>
      <c r="V273" s="71">
        <f t="shared" si="62"/>
        <v>815.572</v>
      </c>
      <c r="W273" s="71">
        <f t="shared" si="63"/>
        <v>998.19899999999996</v>
      </c>
    </row>
    <row r="274" spans="1:23" hidden="1">
      <c r="A274" s="63">
        <f t="shared" si="64"/>
        <v>37160</v>
      </c>
      <c r="B274" s="65" t="str">
        <f>INDEX('Master Data'!$A$2:$B$8,MATCH(WEEKDAY('Rio Cuarto Power Trading'!A274,3),'Master Data'!$A$2:$A$8,0),2)</f>
        <v>W</v>
      </c>
      <c r="D274" s="73">
        <v>-75724.932202522963</v>
      </c>
      <c r="E274" s="73">
        <v>0</v>
      </c>
      <c r="F274" s="73">
        <v>0</v>
      </c>
      <c r="G274" s="73">
        <v>18955</v>
      </c>
      <c r="I274" s="73">
        <f t="shared" si="53"/>
        <v>18955</v>
      </c>
      <c r="J274" s="73">
        <f t="shared" si="65"/>
        <v>-42818</v>
      </c>
      <c r="K274" s="73">
        <f t="shared" si="54"/>
        <v>0</v>
      </c>
      <c r="L274" s="73">
        <f t="shared" si="55"/>
        <v>0</v>
      </c>
      <c r="M274" s="73">
        <f>SUM(J$188:J274)</f>
        <v>772754</v>
      </c>
      <c r="N274" s="73">
        <f>SUM(J$6:J274)</f>
        <v>955381</v>
      </c>
      <c r="P274" s="73">
        <f t="shared" si="56"/>
        <v>-7.5724932202522965E-2</v>
      </c>
      <c r="Q274" s="73">
        <f t="shared" si="57"/>
        <v>0</v>
      </c>
      <c r="R274" s="73">
        <f t="shared" si="58"/>
        <v>0</v>
      </c>
      <c r="S274" s="71">
        <f t="shared" si="59"/>
        <v>-42.817999999999998</v>
      </c>
      <c r="T274" s="71">
        <f t="shared" si="60"/>
        <v>0</v>
      </c>
      <c r="U274" s="71">
        <f t="shared" si="61"/>
        <v>18.954999999999998</v>
      </c>
      <c r="V274" s="71">
        <f t="shared" si="62"/>
        <v>772.75400000000002</v>
      </c>
      <c r="W274" s="71">
        <f t="shared" si="63"/>
        <v>955.38099999999997</v>
      </c>
    </row>
    <row r="275" spans="1:23" hidden="1">
      <c r="A275" s="63">
        <f t="shared" si="64"/>
        <v>37161</v>
      </c>
      <c r="B275" s="65" t="str">
        <f>INDEX('Master Data'!$A$2:$B$8,MATCH(WEEKDAY('Rio Cuarto Power Trading'!A275,3),'Master Data'!$A$2:$A$8,0),2)</f>
        <v>Th</v>
      </c>
      <c r="D275" s="73">
        <v>-75138.76343785171</v>
      </c>
      <c r="E275" s="73">
        <v>0</v>
      </c>
      <c r="F275" s="73">
        <v>0</v>
      </c>
      <c r="G275" s="73">
        <v>112152</v>
      </c>
      <c r="I275" s="73">
        <f t="shared" si="53"/>
        <v>112152</v>
      </c>
      <c r="J275" s="73">
        <f t="shared" si="65"/>
        <v>93197</v>
      </c>
      <c r="K275" s="73">
        <f t="shared" si="54"/>
        <v>0</v>
      </c>
      <c r="L275" s="73">
        <f t="shared" si="55"/>
        <v>0</v>
      </c>
      <c r="M275" s="73">
        <f>SUM(J$188:J275)</f>
        <v>865951</v>
      </c>
      <c r="N275" s="73">
        <f>SUM(J$6:J275)</f>
        <v>1048578</v>
      </c>
      <c r="P275" s="73">
        <f t="shared" si="56"/>
        <v>-7.5138763437851711E-2</v>
      </c>
      <c r="Q275" s="73">
        <f t="shared" si="57"/>
        <v>0</v>
      </c>
      <c r="R275" s="73">
        <f t="shared" si="58"/>
        <v>0</v>
      </c>
      <c r="S275" s="71">
        <f t="shared" si="59"/>
        <v>93.197000000000003</v>
      </c>
      <c r="T275" s="71">
        <f t="shared" si="60"/>
        <v>0</v>
      </c>
      <c r="U275" s="71">
        <f t="shared" si="61"/>
        <v>112.152</v>
      </c>
      <c r="V275" s="71">
        <f t="shared" si="62"/>
        <v>865.95100000000002</v>
      </c>
      <c r="W275" s="71">
        <f t="shared" si="63"/>
        <v>1048.578</v>
      </c>
    </row>
    <row r="276" spans="1:23">
      <c r="A276" s="63">
        <f t="shared" si="64"/>
        <v>37162</v>
      </c>
      <c r="B276" s="65" t="str">
        <f>INDEX('Master Data'!$A$2:$B$8,MATCH(WEEKDAY('Rio Cuarto Power Trading'!A276,3),'Master Data'!$A$2:$A$8,0),2)</f>
        <v>F</v>
      </c>
      <c r="D276" s="73">
        <v>-73370.554724609232</v>
      </c>
      <c r="E276" s="73">
        <v>0</v>
      </c>
      <c r="F276" s="73">
        <v>0</v>
      </c>
      <c r="G276" s="73">
        <v>133868.87</v>
      </c>
      <c r="I276" s="73">
        <f t="shared" si="53"/>
        <v>133868.87</v>
      </c>
      <c r="J276" s="73">
        <f t="shared" si="65"/>
        <v>21716.869999999995</v>
      </c>
      <c r="K276" s="73">
        <f t="shared" si="54"/>
        <v>0</v>
      </c>
      <c r="L276" s="73">
        <f t="shared" si="55"/>
        <v>0</v>
      </c>
      <c r="M276" s="73">
        <f>SUM(J$188:J276)</f>
        <v>887667.87</v>
      </c>
      <c r="N276" s="73">
        <f>SUM(J$6:J276)</f>
        <v>1070294.8700000001</v>
      </c>
      <c r="P276" s="73">
        <f t="shared" si="56"/>
        <v>-7.3370554724609238E-2</v>
      </c>
      <c r="Q276" s="73">
        <f t="shared" si="57"/>
        <v>0</v>
      </c>
      <c r="R276" s="73">
        <f t="shared" si="58"/>
        <v>0</v>
      </c>
      <c r="S276" s="71">
        <f t="shared" si="59"/>
        <v>21.716869999999997</v>
      </c>
      <c r="T276" s="71">
        <f t="shared" si="60"/>
        <v>0</v>
      </c>
      <c r="U276" s="71">
        <f t="shared" si="61"/>
        <v>133.86886999999999</v>
      </c>
      <c r="V276" s="71">
        <f t="shared" si="62"/>
        <v>887.66786999999999</v>
      </c>
      <c r="W276" s="71">
        <f t="shared" si="63"/>
        <v>1070.2948700000002</v>
      </c>
    </row>
    <row r="277" spans="1:23">
      <c r="A277" s="63">
        <f t="shared" si="64"/>
        <v>37163</v>
      </c>
      <c r="B277" s="65" t="str">
        <f>INDEX('Master Data'!$A$2:$B$8,MATCH(WEEKDAY('Rio Cuarto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133868.87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887667.87</v>
      </c>
      <c r="N277" s="73">
        <f>SUM(J$6:J277)</f>
        <v>1070294.8700000001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133.86886999999999</v>
      </c>
      <c r="V277" s="71">
        <f t="shared" si="62"/>
        <v>887.66786999999999</v>
      </c>
      <c r="W277" s="71">
        <f t="shared" si="63"/>
        <v>1070.2948700000002</v>
      </c>
    </row>
    <row r="278" spans="1:23">
      <c r="A278" s="63">
        <f t="shared" si="64"/>
        <v>37164</v>
      </c>
      <c r="B278" s="65" t="str">
        <f>INDEX('Master Data'!$A$2:$B$8,MATCH(WEEKDAY('Rio Cuarto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133868.87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887667.87</v>
      </c>
      <c r="N278" s="73">
        <f>SUM(J$6:J278)</f>
        <v>1070294.8700000001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133.86886999999999</v>
      </c>
      <c r="V278" s="71">
        <f t="shared" si="62"/>
        <v>887.66786999999999</v>
      </c>
      <c r="W278" s="71">
        <f t="shared" si="63"/>
        <v>1070.2948700000002</v>
      </c>
    </row>
    <row r="279" spans="1:23" hidden="1">
      <c r="A279" s="63">
        <f t="shared" si="64"/>
        <v>37165</v>
      </c>
      <c r="B279" s="65" t="str">
        <f>INDEX('Master Data'!$A$2:$B$8,MATCH(WEEKDAY('Rio Cuarto Power Trading'!A279,3),'Master Data'!$A$2:$A$8,0),2)</f>
        <v>M</v>
      </c>
      <c r="D279" s="73">
        <v>-72779.068952106289</v>
      </c>
      <c r="E279" s="73">
        <v>0</v>
      </c>
      <c r="F279" s="73">
        <v>0</v>
      </c>
      <c r="G279" s="73">
        <v>128</v>
      </c>
      <c r="I279" s="73">
        <f t="shared" si="53"/>
        <v>128</v>
      </c>
      <c r="J279" s="73">
        <f t="shared" si="65"/>
        <v>128</v>
      </c>
      <c r="K279" s="73">
        <f t="shared" si="54"/>
        <v>0</v>
      </c>
      <c r="L279" s="73">
        <f t="shared" si="55"/>
        <v>0</v>
      </c>
      <c r="M279" s="73">
        <f>SUM(J$188:J279)</f>
        <v>887795.87</v>
      </c>
      <c r="N279" s="73">
        <f>SUM(J$6:J279)</f>
        <v>1070422.8700000001</v>
      </c>
      <c r="P279" s="73">
        <f t="shared" si="56"/>
        <v>-7.2779068952106285E-2</v>
      </c>
      <c r="Q279" s="73">
        <f t="shared" si="57"/>
        <v>0</v>
      </c>
      <c r="R279" s="73">
        <f t="shared" si="58"/>
        <v>0</v>
      </c>
      <c r="S279" s="71">
        <f t="shared" si="59"/>
        <v>0.128</v>
      </c>
      <c r="T279" s="71">
        <f t="shared" si="60"/>
        <v>0</v>
      </c>
      <c r="U279" s="71">
        <f t="shared" si="61"/>
        <v>0.128</v>
      </c>
      <c r="V279" s="71">
        <f t="shared" si="62"/>
        <v>887.79587000000004</v>
      </c>
      <c r="W279" s="71">
        <f t="shared" si="63"/>
        <v>1070.4228700000001</v>
      </c>
    </row>
    <row r="280" spans="1:23" hidden="1">
      <c r="A280" s="63">
        <f t="shared" si="64"/>
        <v>37166</v>
      </c>
      <c r="B280" s="65" t="str">
        <f>INDEX('Master Data'!$A$2:$B$8,MATCH(WEEKDAY('Rio Cuarto Power Trading'!A280,3),'Master Data'!$A$2:$A$8,0),2)</f>
        <v>T</v>
      </c>
      <c r="D280" s="73">
        <v>-72186.278355854083</v>
      </c>
      <c r="E280" s="73">
        <v>0</v>
      </c>
      <c r="F280" s="73">
        <v>0</v>
      </c>
      <c r="G280" s="73">
        <v>1079</v>
      </c>
      <c r="I280" s="73">
        <f t="shared" si="53"/>
        <v>1079</v>
      </c>
      <c r="J280" s="73">
        <f t="shared" si="65"/>
        <v>951</v>
      </c>
      <c r="K280" s="73">
        <f t="shared" si="54"/>
        <v>0</v>
      </c>
      <c r="L280" s="73">
        <f t="shared" si="55"/>
        <v>0</v>
      </c>
      <c r="M280" s="73">
        <f>SUM(J$280:J280)</f>
        <v>951</v>
      </c>
      <c r="N280" s="73">
        <f>SUM(J$6:J280)</f>
        <v>1071373.8700000001</v>
      </c>
      <c r="P280" s="73">
        <f t="shared" si="56"/>
        <v>-7.2186278355854089E-2</v>
      </c>
      <c r="Q280" s="73">
        <f t="shared" si="57"/>
        <v>0</v>
      </c>
      <c r="R280" s="73">
        <f t="shared" si="58"/>
        <v>0</v>
      </c>
      <c r="S280" s="71">
        <f t="shared" si="59"/>
        <v>0.95099999999999996</v>
      </c>
      <c r="T280" s="71">
        <f t="shared" si="60"/>
        <v>0</v>
      </c>
      <c r="U280" s="71">
        <f t="shared" si="61"/>
        <v>1.079</v>
      </c>
      <c r="V280" s="71">
        <f t="shared" si="62"/>
        <v>0.95099999999999996</v>
      </c>
      <c r="W280" s="71">
        <f t="shared" si="63"/>
        <v>1071.3738700000001</v>
      </c>
    </row>
    <row r="281" spans="1:23" hidden="1">
      <c r="A281" s="63">
        <f t="shared" si="64"/>
        <v>37167</v>
      </c>
      <c r="B281" s="65" t="str">
        <f>INDEX('Master Data'!$A$2:$B$8,MATCH(WEEKDAY('Rio Cuarto Power Trading'!A281,3),'Master Data'!$A$2:$A$8,0),2)</f>
        <v>W</v>
      </c>
      <c r="D281" s="73">
        <v>-71596.786337353929</v>
      </c>
      <c r="E281" s="73">
        <v>0</v>
      </c>
      <c r="F281" s="73">
        <v>0</v>
      </c>
      <c r="G281" s="73">
        <v>2976</v>
      </c>
      <c r="I281" s="73">
        <f t="shared" si="53"/>
        <v>2976</v>
      </c>
      <c r="J281" s="73">
        <f t="shared" si="65"/>
        <v>1897</v>
      </c>
      <c r="K281" s="73">
        <f t="shared" si="54"/>
        <v>0</v>
      </c>
      <c r="L281" s="73">
        <f t="shared" si="55"/>
        <v>0</v>
      </c>
      <c r="M281" s="73">
        <f>SUM(J$280:J281)</f>
        <v>2848</v>
      </c>
      <c r="N281" s="73">
        <f>SUM(J$6:J281)</f>
        <v>1073270.8700000001</v>
      </c>
      <c r="P281" s="73">
        <f t="shared" si="56"/>
        <v>-7.1596786337353932E-2</v>
      </c>
      <c r="Q281" s="73">
        <f t="shared" si="57"/>
        <v>0</v>
      </c>
      <c r="R281" s="73">
        <f t="shared" si="58"/>
        <v>0</v>
      </c>
      <c r="S281" s="71">
        <f t="shared" si="59"/>
        <v>1.897</v>
      </c>
      <c r="T281" s="71">
        <f t="shared" si="60"/>
        <v>0</v>
      </c>
      <c r="U281" s="71">
        <f t="shared" si="61"/>
        <v>2.976</v>
      </c>
      <c r="V281" s="71">
        <f t="shared" si="62"/>
        <v>2.8479999999999999</v>
      </c>
      <c r="W281" s="71">
        <f t="shared" si="63"/>
        <v>1073.2708700000001</v>
      </c>
    </row>
    <row r="282" spans="1:23" hidden="1">
      <c r="A282" s="63">
        <f t="shared" si="64"/>
        <v>37168</v>
      </c>
      <c r="B282" s="65" t="str">
        <f>INDEX('Master Data'!$A$2:$B$8,MATCH(WEEKDAY('Rio Cuarto Power Trading'!A282,3),'Master Data'!$A$2:$A$8,0),2)</f>
        <v>Th</v>
      </c>
      <c r="D282" s="73">
        <v>-71014.330459587742</v>
      </c>
      <c r="E282" s="73">
        <v>0</v>
      </c>
      <c r="F282" s="73">
        <v>0</v>
      </c>
      <c r="G282" s="73">
        <v>6492</v>
      </c>
      <c r="I282" s="73">
        <f t="shared" si="53"/>
        <v>6492</v>
      </c>
      <c r="J282" s="73">
        <f t="shared" si="65"/>
        <v>3516</v>
      </c>
      <c r="K282" s="73">
        <f t="shared" si="54"/>
        <v>0</v>
      </c>
      <c r="L282" s="73">
        <f t="shared" si="55"/>
        <v>0</v>
      </c>
      <c r="M282" s="73">
        <f>SUM(J$280:J282)</f>
        <v>6364</v>
      </c>
      <c r="N282" s="73">
        <f>SUM(J$6:J282)</f>
        <v>1076786.8700000001</v>
      </c>
      <c r="P282" s="73">
        <f t="shared" si="56"/>
        <v>-7.1014330459587743E-2</v>
      </c>
      <c r="Q282" s="73">
        <f t="shared" si="57"/>
        <v>0</v>
      </c>
      <c r="R282" s="73">
        <f t="shared" si="58"/>
        <v>0</v>
      </c>
      <c r="S282" s="71">
        <f t="shared" si="59"/>
        <v>3.516</v>
      </c>
      <c r="T282" s="71">
        <f t="shared" si="60"/>
        <v>0</v>
      </c>
      <c r="U282" s="71">
        <f t="shared" si="61"/>
        <v>6.492</v>
      </c>
      <c r="V282" s="71">
        <f t="shared" si="62"/>
        <v>6.3639999999999999</v>
      </c>
      <c r="W282" s="71">
        <f t="shared" si="63"/>
        <v>1076.7868700000001</v>
      </c>
    </row>
    <row r="283" spans="1:23" hidden="1">
      <c r="A283" s="63">
        <f t="shared" si="64"/>
        <v>37169</v>
      </c>
      <c r="B283" s="65" t="str">
        <f>INDEX('Master Data'!$A$2:$B$8,MATCH(WEEKDAY('Rio Cuarto Power Trading'!A283,3),'Master Data'!$A$2:$A$8,0),2)</f>
        <v>F</v>
      </c>
      <c r="D283" s="73">
        <v>-70421.152465256935</v>
      </c>
      <c r="E283" s="73">
        <v>0</v>
      </c>
      <c r="F283" s="73">
        <v>0</v>
      </c>
      <c r="G283" s="73">
        <v>10218</v>
      </c>
      <c r="I283" s="73">
        <f t="shared" si="53"/>
        <v>10218</v>
      </c>
      <c r="J283" s="73">
        <f t="shared" si="65"/>
        <v>3726</v>
      </c>
      <c r="K283" s="73">
        <f t="shared" si="54"/>
        <v>0</v>
      </c>
      <c r="L283" s="73">
        <f t="shared" si="55"/>
        <v>0</v>
      </c>
      <c r="M283" s="73">
        <f>SUM(J$280:J283)</f>
        <v>10090</v>
      </c>
      <c r="N283" s="73">
        <f>SUM(J$6:J283)</f>
        <v>1080512.8700000001</v>
      </c>
      <c r="P283" s="73">
        <f t="shared" si="56"/>
        <v>-7.0421152465256931E-2</v>
      </c>
      <c r="Q283" s="73">
        <f t="shared" si="57"/>
        <v>0</v>
      </c>
      <c r="R283" s="73">
        <f t="shared" si="58"/>
        <v>0</v>
      </c>
      <c r="S283" s="71">
        <f t="shared" si="59"/>
        <v>3.726</v>
      </c>
      <c r="T283" s="71">
        <f t="shared" si="60"/>
        <v>0</v>
      </c>
      <c r="U283" s="71">
        <f t="shared" si="61"/>
        <v>10.218</v>
      </c>
      <c r="V283" s="71">
        <f t="shared" si="62"/>
        <v>10.09</v>
      </c>
      <c r="W283" s="71">
        <f t="shared" si="63"/>
        <v>1080.51287</v>
      </c>
    </row>
    <row r="284" spans="1:23" hidden="1">
      <c r="A284" s="63">
        <f t="shared" si="64"/>
        <v>37170</v>
      </c>
      <c r="B284" s="65" t="str">
        <f>INDEX('Master Data'!$A$2:$B$8,MATCH(WEEKDAY('Rio Cuarto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10218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10090</v>
      </c>
      <c r="N284" s="73">
        <f>SUM(J$6:J284)</f>
        <v>1080512.8700000001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10.218</v>
      </c>
      <c r="V284" s="71">
        <f t="shared" si="62"/>
        <v>10.09</v>
      </c>
      <c r="W284" s="71">
        <f t="shared" si="63"/>
        <v>1080.51287</v>
      </c>
    </row>
    <row r="285" spans="1:23" hidden="1">
      <c r="A285" s="63">
        <f t="shared" si="64"/>
        <v>37171</v>
      </c>
      <c r="B285" s="65" t="str">
        <f>INDEX('Master Data'!$A$2:$B$8,MATCH(WEEKDAY('Rio Cuarto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10218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10090</v>
      </c>
      <c r="N285" s="73">
        <f>SUM(J$6:J285)</f>
        <v>1080512.8700000001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10.218</v>
      </c>
      <c r="V285" s="71">
        <f t="shared" si="62"/>
        <v>10.09</v>
      </c>
      <c r="W285" s="71">
        <f t="shared" si="63"/>
        <v>1080.51287</v>
      </c>
    </row>
    <row r="286" spans="1:23" hidden="1">
      <c r="A286" s="63">
        <f t="shared" si="64"/>
        <v>37172</v>
      </c>
      <c r="B286" s="65" t="str">
        <f>INDEX('Master Data'!$A$2:$B$8,MATCH(WEEKDAY('Rio Cuarto Power Trading'!A286,3),'Master Data'!$A$2:$A$8,0),2)</f>
        <v>M</v>
      </c>
      <c r="D286" s="73">
        <v>-68643.122553576424</v>
      </c>
      <c r="E286" s="73">
        <v>0</v>
      </c>
      <c r="F286" s="73">
        <v>0</v>
      </c>
      <c r="G286" s="73">
        <v>10560</v>
      </c>
      <c r="I286" s="73">
        <f t="shared" si="53"/>
        <v>10560</v>
      </c>
      <c r="J286" s="73">
        <f t="shared" si="65"/>
        <v>342</v>
      </c>
      <c r="K286" s="73">
        <f t="shared" si="54"/>
        <v>0</v>
      </c>
      <c r="L286" s="73">
        <f t="shared" si="55"/>
        <v>0</v>
      </c>
      <c r="M286" s="73">
        <f>SUM(J$280:J286)</f>
        <v>10432</v>
      </c>
      <c r="N286" s="73">
        <f>SUM(J$6:J286)</f>
        <v>1080854.8700000001</v>
      </c>
      <c r="P286" s="73">
        <f t="shared" si="56"/>
        <v>-6.8643122553576422E-2</v>
      </c>
      <c r="Q286" s="73">
        <f t="shared" si="57"/>
        <v>0</v>
      </c>
      <c r="R286" s="73">
        <f t="shared" si="58"/>
        <v>0</v>
      </c>
      <c r="S286" s="71">
        <f t="shared" si="59"/>
        <v>0.34200000000000003</v>
      </c>
      <c r="T286" s="71">
        <f t="shared" si="60"/>
        <v>0</v>
      </c>
      <c r="U286" s="71">
        <f t="shared" si="61"/>
        <v>10.56</v>
      </c>
      <c r="V286" s="71">
        <f t="shared" si="62"/>
        <v>10.432</v>
      </c>
      <c r="W286" s="71">
        <f t="shared" si="63"/>
        <v>1080.8548700000001</v>
      </c>
    </row>
    <row r="287" spans="1:23" hidden="1">
      <c r="A287" s="63">
        <f t="shared" si="64"/>
        <v>37173</v>
      </c>
      <c r="B287" s="65" t="str">
        <f>INDEX('Master Data'!$A$2:$B$8,MATCH(WEEKDAY('Rio Cuarto Power Trading'!A287,3),'Master Data'!$A$2:$A$8,0),2)</f>
        <v>T</v>
      </c>
      <c r="D287" s="73">
        <v>-68049.405714003369</v>
      </c>
      <c r="E287" s="73">
        <v>0</v>
      </c>
      <c r="F287" s="73">
        <v>0</v>
      </c>
      <c r="G287" s="73">
        <v>14079</v>
      </c>
      <c r="I287" s="73">
        <f t="shared" si="53"/>
        <v>14079</v>
      </c>
      <c r="J287" s="73">
        <f t="shared" si="65"/>
        <v>3519</v>
      </c>
      <c r="K287" s="73">
        <f t="shared" si="54"/>
        <v>0</v>
      </c>
      <c r="L287" s="73">
        <f t="shared" si="55"/>
        <v>0</v>
      </c>
      <c r="M287" s="73">
        <f>SUM(J$280:J287)</f>
        <v>13951</v>
      </c>
      <c r="N287" s="73">
        <f>SUM(J$6:J287)</f>
        <v>1084373.8700000001</v>
      </c>
      <c r="P287" s="73">
        <f t="shared" si="56"/>
        <v>-6.8049405714003364E-2</v>
      </c>
      <c r="Q287" s="73">
        <f t="shared" si="57"/>
        <v>0</v>
      </c>
      <c r="R287" s="73">
        <f t="shared" si="58"/>
        <v>0</v>
      </c>
      <c r="S287" s="71">
        <f t="shared" si="59"/>
        <v>3.5190000000000001</v>
      </c>
      <c r="T287" s="71">
        <f t="shared" si="60"/>
        <v>0</v>
      </c>
      <c r="U287" s="71">
        <f t="shared" si="61"/>
        <v>14.079000000000001</v>
      </c>
      <c r="V287" s="71">
        <f t="shared" si="62"/>
        <v>13.951000000000001</v>
      </c>
      <c r="W287" s="71">
        <f t="shared" si="63"/>
        <v>1084.3738700000001</v>
      </c>
    </row>
    <row r="288" spans="1:23" hidden="1">
      <c r="A288" s="63">
        <f t="shared" si="64"/>
        <v>37174</v>
      </c>
      <c r="B288" s="65" t="str">
        <f>INDEX('Master Data'!$A$2:$B$8,MATCH(WEEKDAY('Rio Cuarto Power Trading'!A288,3),'Master Data'!$A$2:$A$8,0),2)</f>
        <v>W</v>
      </c>
      <c r="D288" s="73">
        <v>-67454.737236863759</v>
      </c>
      <c r="E288" s="73">
        <v>0</v>
      </c>
      <c r="F288" s="73">
        <v>0</v>
      </c>
      <c r="G288" s="73">
        <v>29393</v>
      </c>
      <c r="I288" s="73">
        <f t="shared" si="53"/>
        <v>29393</v>
      </c>
      <c r="J288" s="73">
        <f t="shared" si="65"/>
        <v>15314</v>
      </c>
      <c r="K288" s="73">
        <f t="shared" si="54"/>
        <v>0</v>
      </c>
      <c r="L288" s="73">
        <f t="shared" si="55"/>
        <v>0</v>
      </c>
      <c r="M288" s="73">
        <f>SUM(J$280:J288)</f>
        <v>29265</v>
      </c>
      <c r="N288" s="73">
        <f>SUM(J$6:J288)</f>
        <v>1099687.8700000001</v>
      </c>
      <c r="P288" s="73">
        <f t="shared" si="56"/>
        <v>-6.7454737236863765E-2</v>
      </c>
      <c r="Q288" s="73">
        <f t="shared" si="57"/>
        <v>0</v>
      </c>
      <c r="R288" s="73">
        <f t="shared" si="58"/>
        <v>0</v>
      </c>
      <c r="S288" s="71">
        <f t="shared" si="59"/>
        <v>15.314</v>
      </c>
      <c r="T288" s="71">
        <f t="shared" si="60"/>
        <v>0</v>
      </c>
      <c r="U288" s="71">
        <f t="shared" si="61"/>
        <v>29.393000000000001</v>
      </c>
      <c r="V288" s="71">
        <f t="shared" si="62"/>
        <v>29.265000000000001</v>
      </c>
      <c r="W288" s="71">
        <f t="shared" si="63"/>
        <v>1099.6878700000002</v>
      </c>
    </row>
    <row r="289" spans="1:23" hidden="1">
      <c r="A289" s="63">
        <f t="shared" si="64"/>
        <v>37175</v>
      </c>
      <c r="B289" s="65" t="str">
        <f>INDEX('Master Data'!$A$2:$B$8,MATCH(WEEKDAY('Rio Cuarto Power Trading'!A289,3),'Master Data'!$A$2:$A$8,0),2)</f>
        <v>Th</v>
      </c>
      <c r="D289" s="73">
        <v>-66865.624367420969</v>
      </c>
      <c r="E289" s="73">
        <v>0</v>
      </c>
      <c r="F289" s="73">
        <v>0</v>
      </c>
      <c r="G289" s="73">
        <v>32989</v>
      </c>
      <c r="I289" s="73">
        <f t="shared" si="53"/>
        <v>32989</v>
      </c>
      <c r="J289" s="73">
        <f t="shared" si="65"/>
        <v>3596</v>
      </c>
      <c r="K289" s="73">
        <f t="shared" si="54"/>
        <v>0</v>
      </c>
      <c r="L289" s="73">
        <f t="shared" si="55"/>
        <v>0</v>
      </c>
      <c r="M289" s="73">
        <f>SUM(J$280:J289)</f>
        <v>32861</v>
      </c>
      <c r="N289" s="73">
        <f>SUM(J$6:J289)</f>
        <v>1103283.8700000001</v>
      </c>
      <c r="P289" s="73">
        <f t="shared" si="56"/>
        <v>-6.6865624367420967E-2</v>
      </c>
      <c r="Q289" s="73">
        <f t="shared" si="57"/>
        <v>0</v>
      </c>
      <c r="R289" s="73">
        <f t="shared" si="58"/>
        <v>0</v>
      </c>
      <c r="S289" s="71">
        <f t="shared" si="59"/>
        <v>3.5960000000000001</v>
      </c>
      <c r="T289" s="71">
        <f t="shared" si="60"/>
        <v>0</v>
      </c>
      <c r="U289" s="71">
        <f t="shared" si="61"/>
        <v>32.988999999999997</v>
      </c>
      <c r="V289" s="71">
        <f t="shared" si="62"/>
        <v>32.860999999999997</v>
      </c>
      <c r="W289" s="71">
        <f t="shared" si="63"/>
        <v>1103.2838700000002</v>
      </c>
    </row>
    <row r="290" spans="1:23" hidden="1">
      <c r="A290" s="63">
        <f t="shared" si="64"/>
        <v>37176</v>
      </c>
      <c r="B290" s="65" t="str">
        <f>INDEX('Master Data'!$A$2:$B$8,MATCH(WEEKDAY('Rio Cuarto Power Trading'!A290,3),'Master Data'!$A$2:$A$8,0),2)</f>
        <v>F</v>
      </c>
      <c r="D290" s="73">
        <v>-66271.835799759967</v>
      </c>
      <c r="E290" s="73">
        <v>0</v>
      </c>
      <c r="F290" s="73">
        <v>0</v>
      </c>
      <c r="G290" s="73">
        <v>35350</v>
      </c>
      <c r="I290" s="73">
        <f t="shared" si="53"/>
        <v>35350</v>
      </c>
      <c r="J290" s="73">
        <f t="shared" si="65"/>
        <v>2361</v>
      </c>
      <c r="K290" s="73">
        <f t="shared" si="54"/>
        <v>1</v>
      </c>
      <c r="L290" s="73">
        <f t="shared" si="55"/>
        <v>2361</v>
      </c>
      <c r="M290" s="73">
        <f>SUM(J$280:J290)</f>
        <v>35222</v>
      </c>
      <c r="N290" s="73">
        <f>SUM(J$6:J290)</f>
        <v>1105644.8700000001</v>
      </c>
      <c r="P290" s="73">
        <f t="shared" si="56"/>
        <v>-6.6271835799759968E-2</v>
      </c>
      <c r="Q290" s="73">
        <f t="shared" si="57"/>
        <v>0</v>
      </c>
      <c r="R290" s="73">
        <f t="shared" si="58"/>
        <v>0</v>
      </c>
      <c r="S290" s="71">
        <f t="shared" si="59"/>
        <v>2.3610000000000002</v>
      </c>
      <c r="T290" s="71">
        <f t="shared" si="60"/>
        <v>2.3610000000000002</v>
      </c>
      <c r="U290" s="71">
        <f t="shared" si="61"/>
        <v>35.35</v>
      </c>
      <c r="V290" s="71">
        <f t="shared" si="62"/>
        <v>35.222000000000001</v>
      </c>
      <c r="W290" s="71">
        <f t="shared" si="63"/>
        <v>1105.6448700000001</v>
      </c>
    </row>
    <row r="291" spans="1:23" hidden="1">
      <c r="A291" s="63">
        <f t="shared" si="64"/>
        <v>37177</v>
      </c>
      <c r="B291" s="65" t="str">
        <f>INDEX('Master Data'!$A$2:$B$8,MATCH(WEEKDAY('Rio Cuarto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35350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35222</v>
      </c>
      <c r="N291" s="73">
        <f>SUM(J$6:J291)</f>
        <v>1105644.8700000001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35.35</v>
      </c>
      <c r="V291" s="71">
        <f t="shared" si="62"/>
        <v>35.222000000000001</v>
      </c>
      <c r="W291" s="71">
        <f t="shared" si="63"/>
        <v>1105.6448700000001</v>
      </c>
    </row>
    <row r="292" spans="1:23" hidden="1">
      <c r="A292" s="63">
        <f t="shared" si="64"/>
        <v>37178</v>
      </c>
      <c r="B292" s="65" t="str">
        <f>INDEX('Master Data'!$A$2:$B$8,MATCH(WEEKDAY('Rio Cuarto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35350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35222</v>
      </c>
      <c r="N292" s="73">
        <f>SUM(J$6:J292)</f>
        <v>1105644.8700000001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35.35</v>
      </c>
      <c r="V292" s="71">
        <f t="shared" si="62"/>
        <v>35.222000000000001</v>
      </c>
      <c r="W292" s="71">
        <f t="shared" si="63"/>
        <v>1105.6448700000001</v>
      </c>
    </row>
    <row r="293" spans="1:23" hidden="1">
      <c r="A293" s="63">
        <f t="shared" si="64"/>
        <v>37179</v>
      </c>
      <c r="B293" s="65" t="str">
        <f>INDEX('Master Data'!$A$2:$B$8,MATCH(WEEKDAY('Rio Cuarto Power Trading'!A293,3),'Master Data'!$A$2:$A$8,0),2)</f>
        <v>M</v>
      </c>
      <c r="D293" s="73">
        <v>-64487.932401031983</v>
      </c>
      <c r="E293" s="73">
        <v>0</v>
      </c>
      <c r="F293" s="73">
        <v>0</v>
      </c>
      <c r="G293" s="73">
        <v>39069</v>
      </c>
      <c r="I293" s="73">
        <f t="shared" ref="I293:I356" si="66">IF(MONTH($A293)=MONTH($A292),IF(G293=0,I292,G293),G293)</f>
        <v>39069</v>
      </c>
      <c r="J293" s="73">
        <f t="shared" si="65"/>
        <v>3719</v>
      </c>
      <c r="K293" s="73">
        <f t="shared" si="54"/>
        <v>1</v>
      </c>
      <c r="L293" s="73">
        <f t="shared" si="55"/>
        <v>3719</v>
      </c>
      <c r="M293" s="73">
        <f>SUM(J$280:J293)</f>
        <v>38941</v>
      </c>
      <c r="N293" s="73">
        <f>SUM(J$6:J293)</f>
        <v>1109363.8700000001</v>
      </c>
      <c r="P293" s="73">
        <f t="shared" si="56"/>
        <v>-6.4487932401031983E-2</v>
      </c>
      <c r="Q293" s="73">
        <f t="shared" si="57"/>
        <v>0</v>
      </c>
      <c r="R293" s="73">
        <f t="shared" si="58"/>
        <v>0</v>
      </c>
      <c r="S293" s="71">
        <f t="shared" si="59"/>
        <v>3.7189999999999999</v>
      </c>
      <c r="T293" s="71">
        <f t="shared" si="60"/>
        <v>3.7189999999999999</v>
      </c>
      <c r="U293" s="71">
        <f t="shared" si="61"/>
        <v>39.069000000000003</v>
      </c>
      <c r="V293" s="71">
        <f t="shared" si="62"/>
        <v>38.941000000000003</v>
      </c>
      <c r="W293" s="71">
        <f t="shared" si="63"/>
        <v>1109.3638700000001</v>
      </c>
    </row>
    <row r="294" spans="1:23">
      <c r="A294" s="63">
        <f t="shared" si="64"/>
        <v>37180</v>
      </c>
      <c r="B294" s="65" t="str">
        <f>INDEX('Master Data'!$A$2:$B$8,MATCH(WEEKDAY('Rio Cuarto Power Trading'!A294,3),'Master Data'!$A$2:$A$8,0),2)</f>
        <v>T</v>
      </c>
      <c r="D294" s="73">
        <v>-63894.015065847212</v>
      </c>
      <c r="E294" s="73">
        <v>0</v>
      </c>
      <c r="F294" s="73">
        <v>0</v>
      </c>
      <c r="G294" s="73">
        <v>49572</v>
      </c>
      <c r="I294" s="73">
        <f t="shared" si="66"/>
        <v>49572</v>
      </c>
      <c r="J294" s="73">
        <f t="shared" si="65"/>
        <v>10503</v>
      </c>
      <c r="K294" s="73">
        <f t="shared" si="54"/>
        <v>1</v>
      </c>
      <c r="L294" s="73">
        <f t="shared" si="55"/>
        <v>10503</v>
      </c>
      <c r="M294" s="73">
        <f>SUM(J$280:J294)</f>
        <v>49444</v>
      </c>
      <c r="N294" s="73">
        <f>SUM(J$6:J294)</f>
        <v>1119866.8700000001</v>
      </c>
      <c r="P294" s="73">
        <f t="shared" si="56"/>
        <v>-6.3894015065847215E-2</v>
      </c>
      <c r="Q294" s="73">
        <f t="shared" si="57"/>
        <v>0</v>
      </c>
      <c r="R294" s="73">
        <f t="shared" si="58"/>
        <v>0</v>
      </c>
      <c r="S294" s="71">
        <f t="shared" si="59"/>
        <v>10.503</v>
      </c>
      <c r="T294" s="71">
        <f t="shared" si="60"/>
        <v>10.503</v>
      </c>
      <c r="U294" s="71">
        <f t="shared" si="61"/>
        <v>49.572000000000003</v>
      </c>
      <c r="V294" s="71">
        <f t="shared" si="62"/>
        <v>49.444000000000003</v>
      </c>
      <c r="W294" s="71">
        <f t="shared" si="63"/>
        <v>1119.8668700000001</v>
      </c>
    </row>
    <row r="295" spans="1:23">
      <c r="A295" s="63">
        <f t="shared" si="64"/>
        <v>37181</v>
      </c>
      <c r="B295" s="65" t="str">
        <f>INDEX('Master Data'!$A$2:$B$8,MATCH(WEEKDAY('Rio Cuarto Power Trading'!A295,3),'Master Data'!$A$2:$A$8,0),2)</f>
        <v>W</v>
      </c>
      <c r="D295" s="73">
        <v>-63300.595548966448</v>
      </c>
      <c r="E295" s="73">
        <v>0</v>
      </c>
      <c r="F295" s="73">
        <v>0</v>
      </c>
      <c r="G295" s="73">
        <v>59536</v>
      </c>
      <c r="I295" s="73">
        <f t="shared" si="66"/>
        <v>59536</v>
      </c>
      <c r="J295" s="73">
        <f t="shared" si="65"/>
        <v>9964</v>
      </c>
      <c r="K295" s="73">
        <f t="shared" si="54"/>
        <v>1</v>
      </c>
      <c r="L295" s="73">
        <f t="shared" si="55"/>
        <v>9964</v>
      </c>
      <c r="M295" s="73">
        <f>SUM(J$280:J295)</f>
        <v>59408</v>
      </c>
      <c r="N295" s="73">
        <f>SUM(J$6:J295)</f>
        <v>1129830.8700000001</v>
      </c>
      <c r="P295" s="73">
        <f t="shared" si="56"/>
        <v>-6.3300595548966443E-2</v>
      </c>
      <c r="Q295" s="73">
        <f t="shared" si="57"/>
        <v>0</v>
      </c>
      <c r="R295" s="73">
        <f t="shared" si="58"/>
        <v>0</v>
      </c>
      <c r="S295" s="71">
        <f t="shared" si="59"/>
        <v>9.9640000000000004</v>
      </c>
      <c r="T295" s="71">
        <f t="shared" si="60"/>
        <v>9.9640000000000004</v>
      </c>
      <c r="U295" s="71">
        <f t="shared" si="61"/>
        <v>59.536000000000001</v>
      </c>
      <c r="V295" s="71">
        <f t="shared" si="62"/>
        <v>59.408000000000001</v>
      </c>
      <c r="W295" s="71">
        <f t="shared" si="63"/>
        <v>1129.83087</v>
      </c>
    </row>
    <row r="296" spans="1:23">
      <c r="A296" s="63">
        <f t="shared" si="64"/>
        <v>37182</v>
      </c>
      <c r="B296" s="65" t="str">
        <f>INDEX('Master Data'!$A$2:$B$8,MATCH(WEEKDAY('Rio Cuarto Power Trading'!A296,3),'Master Data'!$A$2:$A$8,0),2)</f>
        <v>Th</v>
      </c>
      <c r="D296" s="73">
        <v>-62480.912073257437</v>
      </c>
      <c r="E296" s="73">
        <v>0</v>
      </c>
      <c r="F296" s="73">
        <v>0</v>
      </c>
      <c r="G296" s="73">
        <v>69602</v>
      </c>
      <c r="I296" s="73">
        <f t="shared" si="66"/>
        <v>69602</v>
      </c>
      <c r="J296" s="73">
        <f t="shared" si="65"/>
        <v>10066</v>
      </c>
      <c r="K296" s="73">
        <f t="shared" si="54"/>
        <v>1</v>
      </c>
      <c r="L296" s="73">
        <f t="shared" si="55"/>
        <v>10066</v>
      </c>
      <c r="M296" s="73">
        <f>SUM(J$280:J296)</f>
        <v>69474</v>
      </c>
      <c r="N296" s="73">
        <f>SUM(J$6:J296)</f>
        <v>1139896.8700000001</v>
      </c>
      <c r="P296" s="73">
        <f t="shared" si="56"/>
        <v>-6.2480912073257434E-2</v>
      </c>
      <c r="Q296" s="73">
        <f t="shared" si="57"/>
        <v>0</v>
      </c>
      <c r="R296" s="73">
        <f t="shared" si="58"/>
        <v>0</v>
      </c>
      <c r="S296" s="71">
        <f t="shared" si="59"/>
        <v>10.066000000000001</v>
      </c>
      <c r="T296" s="71">
        <f t="shared" si="60"/>
        <v>10.066000000000001</v>
      </c>
      <c r="U296" s="71">
        <f t="shared" si="61"/>
        <v>69.602000000000004</v>
      </c>
      <c r="V296" s="71">
        <f t="shared" si="62"/>
        <v>69.474000000000004</v>
      </c>
      <c r="W296" s="71">
        <f t="shared" si="63"/>
        <v>1139.89687</v>
      </c>
    </row>
    <row r="297" spans="1:23">
      <c r="A297" s="63">
        <f t="shared" si="64"/>
        <v>37183</v>
      </c>
      <c r="B297" s="65" t="str">
        <f>INDEX('Master Data'!$A$2:$B$8,MATCH(WEEKDAY('Rio Cuarto Power Trading'!A297,3),'Master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69602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69474</v>
      </c>
      <c r="N297" s="73">
        <f>SUM(J$6:J297)</f>
        <v>1139896.8700000001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69.602000000000004</v>
      </c>
      <c r="V297" s="71">
        <f t="shared" si="62"/>
        <v>69.474000000000004</v>
      </c>
      <c r="W297" s="71">
        <f t="shared" si="63"/>
        <v>1139.89687</v>
      </c>
    </row>
    <row r="298" spans="1:23">
      <c r="A298" s="63">
        <f t="shared" si="64"/>
        <v>37184</v>
      </c>
      <c r="B298" s="65" t="str">
        <f>INDEX('Master Data'!$A$2:$B$8,MATCH(WEEKDAY('Rio Cuarto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69602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69474</v>
      </c>
      <c r="N298" s="73">
        <f>SUM(J$6:J298)</f>
        <v>1139896.8700000001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69.602000000000004</v>
      </c>
      <c r="V298" s="71">
        <f t="shared" si="62"/>
        <v>69.474000000000004</v>
      </c>
      <c r="W298" s="71">
        <f t="shared" si="63"/>
        <v>1139.89687</v>
      </c>
    </row>
    <row r="299" spans="1:23">
      <c r="A299" s="63">
        <f t="shared" si="64"/>
        <v>37185</v>
      </c>
      <c r="B299" s="65" t="str">
        <f>INDEX('Master Data'!$A$2:$B$8,MATCH(WEEKDAY('Rio Cuarto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69602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69474</v>
      </c>
      <c r="N299" s="73">
        <f>SUM(J$6:J299)</f>
        <v>1139896.8700000001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69.602000000000004</v>
      </c>
      <c r="V299" s="71">
        <f t="shared" si="62"/>
        <v>69.474000000000004</v>
      </c>
      <c r="W299" s="71">
        <f t="shared" si="63"/>
        <v>1139.89687</v>
      </c>
    </row>
    <row r="300" spans="1:23">
      <c r="A300" s="63">
        <f t="shared" si="64"/>
        <v>37186</v>
      </c>
      <c r="B300" s="65" t="str">
        <f>INDEX('Master Data'!$A$2:$B$8,MATCH(WEEKDAY('Rio Cuarto Power Trading'!A300,3),'Master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69602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69474</v>
      </c>
      <c r="N300" s="73">
        <f>SUM(J$6:J300)</f>
        <v>1139896.8700000001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69.602000000000004</v>
      </c>
      <c r="V300" s="71">
        <f t="shared" si="62"/>
        <v>69.474000000000004</v>
      </c>
      <c r="W300" s="71">
        <f t="shared" si="63"/>
        <v>1139.89687</v>
      </c>
    </row>
    <row r="301" spans="1:23">
      <c r="A301" s="63">
        <f t="shared" si="64"/>
        <v>37187</v>
      </c>
      <c r="B301" s="65" t="str">
        <f>INDEX('Master Data'!$A$2:$B$8,MATCH(WEEKDAY('Rio Cuarto Power Trading'!A301,3),'Master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69602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69474</v>
      </c>
      <c r="N301" s="73">
        <f>SUM(J$6:J301)</f>
        <v>1139896.8700000001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69.602000000000004</v>
      </c>
      <c r="V301" s="71">
        <f t="shared" si="62"/>
        <v>69.474000000000004</v>
      </c>
      <c r="W301" s="71">
        <f t="shared" si="63"/>
        <v>1139.89687</v>
      </c>
    </row>
    <row r="302" spans="1:23">
      <c r="A302" s="63">
        <f t="shared" si="64"/>
        <v>37188</v>
      </c>
      <c r="B302" s="65" t="str">
        <f>INDEX('Master Data'!$A$2:$B$8,MATCH(WEEKDAY('Rio Cuarto Power Trading'!A302,3),'Master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69602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69474</v>
      </c>
      <c r="N302" s="73">
        <f>SUM(J$6:J302)</f>
        <v>1139896.8700000001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69.602000000000004</v>
      </c>
      <c r="V302" s="71">
        <f t="shared" si="62"/>
        <v>69.474000000000004</v>
      </c>
      <c r="W302" s="71">
        <f t="shared" si="63"/>
        <v>1139.89687</v>
      </c>
    </row>
    <row r="303" spans="1:23">
      <c r="A303" s="63">
        <f t="shared" si="64"/>
        <v>37189</v>
      </c>
      <c r="B303" s="65" t="str">
        <f>INDEX('Master Data'!$A$2:$B$8,MATCH(WEEKDAY('Rio Cuarto Power Trading'!A303,3),'Master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69602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69474</v>
      </c>
      <c r="N303" s="73">
        <f>SUM(J$6:J303)</f>
        <v>1139896.8700000001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69.602000000000004</v>
      </c>
      <c r="V303" s="71">
        <f t="shared" si="62"/>
        <v>69.474000000000004</v>
      </c>
      <c r="W303" s="71">
        <f t="shared" si="63"/>
        <v>1139.89687</v>
      </c>
    </row>
    <row r="304" spans="1:23">
      <c r="A304" s="63">
        <f t="shared" si="64"/>
        <v>37190</v>
      </c>
      <c r="B304" s="65" t="str">
        <f>INDEX('Master Data'!$A$2:$B$8,MATCH(WEEKDAY('Rio Cuarto Power Trading'!A304,3),'Master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69602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69474</v>
      </c>
      <c r="N304" s="73">
        <f>SUM(J$6:J304)</f>
        <v>1139896.8700000001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69.602000000000004</v>
      </c>
      <c r="V304" s="71">
        <f t="shared" si="62"/>
        <v>69.474000000000004</v>
      </c>
      <c r="W304" s="71">
        <f t="shared" si="63"/>
        <v>1139.89687</v>
      </c>
    </row>
    <row r="305" spans="1:23">
      <c r="A305" s="63">
        <f t="shared" si="64"/>
        <v>37191</v>
      </c>
      <c r="B305" s="65" t="str">
        <f>INDEX('Master Data'!$A$2:$B$8,MATCH(WEEKDAY('Rio Cuarto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69602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69474</v>
      </c>
      <c r="N305" s="73">
        <f>SUM(J$6:J305)</f>
        <v>1139896.8700000001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69.602000000000004</v>
      </c>
      <c r="V305" s="71">
        <f t="shared" si="62"/>
        <v>69.474000000000004</v>
      </c>
      <c r="W305" s="71">
        <f t="shared" si="63"/>
        <v>1139.89687</v>
      </c>
    </row>
    <row r="306" spans="1:23">
      <c r="A306" s="63">
        <f t="shared" si="64"/>
        <v>37192</v>
      </c>
      <c r="B306" s="65" t="str">
        <f>INDEX('Master Data'!$A$2:$B$8,MATCH(WEEKDAY('Rio Cuarto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69602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69474</v>
      </c>
      <c r="N306" s="73">
        <f>SUM(J$6:J306)</f>
        <v>1139896.8700000001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69.602000000000004</v>
      </c>
      <c r="V306" s="71">
        <f t="shared" si="62"/>
        <v>69.474000000000004</v>
      </c>
      <c r="W306" s="71">
        <f t="shared" si="63"/>
        <v>1139.89687</v>
      </c>
    </row>
    <row r="307" spans="1:23">
      <c r="A307" s="63">
        <f t="shared" si="64"/>
        <v>37193</v>
      </c>
      <c r="B307" s="65" t="str">
        <f>INDEX('Master Data'!$A$2:$B$8,MATCH(WEEKDAY('Rio Cuarto Power Trading'!A307,3),'Master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69602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69474</v>
      </c>
      <c r="N307" s="73">
        <f>SUM(J$6:J307)</f>
        <v>1139896.8700000001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69.602000000000004</v>
      </c>
      <c r="V307" s="71">
        <f t="shared" si="62"/>
        <v>69.474000000000004</v>
      </c>
      <c r="W307" s="71">
        <f t="shared" si="63"/>
        <v>1139.89687</v>
      </c>
    </row>
    <row r="308" spans="1:23">
      <c r="A308" s="63">
        <f t="shared" si="64"/>
        <v>37194</v>
      </c>
      <c r="B308" s="65" t="str">
        <f>INDEX('Master Data'!$A$2:$B$8,MATCH(WEEKDAY('Rio Cuarto Power Trading'!A308,3),'Master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69602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69474</v>
      </c>
      <c r="N308" s="73">
        <f>SUM(J$6:J308)</f>
        <v>1139896.8700000001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69.602000000000004</v>
      </c>
      <c r="V308" s="71">
        <f t="shared" si="62"/>
        <v>69.474000000000004</v>
      </c>
      <c r="W308" s="71">
        <f t="shared" si="63"/>
        <v>1139.89687</v>
      </c>
    </row>
    <row r="309" spans="1:23">
      <c r="A309" s="63">
        <f t="shared" si="64"/>
        <v>37195</v>
      </c>
      <c r="B309" s="65" t="str">
        <f>INDEX('Master Data'!$A$2:$B$8,MATCH(WEEKDAY('Rio Cuarto Power Trading'!A309,3),'Master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69602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69474</v>
      </c>
      <c r="N309" s="73">
        <f>SUM(J$6:J309)</f>
        <v>1139896.8700000001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69.602000000000004</v>
      </c>
      <c r="V309" s="71">
        <f t="shared" si="62"/>
        <v>69.474000000000004</v>
      </c>
      <c r="W309" s="71">
        <f t="shared" si="63"/>
        <v>1139.89687</v>
      </c>
    </row>
    <row r="310" spans="1:23">
      <c r="A310" s="63">
        <f t="shared" si="64"/>
        <v>37196</v>
      </c>
      <c r="B310" s="65" t="str">
        <f>INDEX('Master Data'!$A$2:$B$8,MATCH(WEEKDAY('Rio Cuarto Power Trading'!A310,3),'Master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69474</v>
      </c>
      <c r="N310" s="73">
        <f>SUM(J$6:J310)</f>
        <v>1139896.8700000001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69.474000000000004</v>
      </c>
      <c r="W310" s="71">
        <f t="shared" si="63"/>
        <v>1139.89687</v>
      </c>
    </row>
    <row r="311" spans="1:23">
      <c r="A311" s="63">
        <f t="shared" si="64"/>
        <v>37197</v>
      </c>
      <c r="B311" s="65" t="str">
        <f>INDEX('Master Data'!$A$2:$B$8,MATCH(WEEKDAY('Rio Cuarto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69474</v>
      </c>
      <c r="N311" s="73">
        <f>SUM(J$6:J311)</f>
        <v>1139896.8700000001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69.474000000000004</v>
      </c>
      <c r="W311" s="71">
        <f t="shared" si="63"/>
        <v>1139.89687</v>
      </c>
    </row>
    <row r="312" spans="1:23">
      <c r="A312" s="63">
        <f t="shared" si="64"/>
        <v>37198</v>
      </c>
      <c r="B312" s="65" t="str">
        <f>INDEX('Master Data'!$A$2:$B$8,MATCH(WEEKDAY('Rio Cuarto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69474</v>
      </c>
      <c r="N312" s="73">
        <f>SUM(J$6:J312)</f>
        <v>1139896.8700000001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69.474000000000004</v>
      </c>
      <c r="W312" s="71">
        <f t="shared" si="63"/>
        <v>1139.89687</v>
      </c>
    </row>
    <row r="313" spans="1:23">
      <c r="A313" s="63">
        <f t="shared" si="64"/>
        <v>37199</v>
      </c>
      <c r="B313" s="65" t="str">
        <f>INDEX('Master Data'!$A$2:$B$8,MATCH(WEEKDAY('Rio Cuarto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69474</v>
      </c>
      <c r="N313" s="73">
        <f>SUM(J$6:J313)</f>
        <v>1139896.8700000001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69.474000000000004</v>
      </c>
      <c r="W313" s="71">
        <f t="shared" si="63"/>
        <v>1139.89687</v>
      </c>
    </row>
    <row r="314" spans="1:23">
      <c r="A314" s="63">
        <f t="shared" si="64"/>
        <v>37200</v>
      </c>
      <c r="B314" s="65" t="str">
        <f>INDEX('Master Data'!$A$2:$B$8,MATCH(WEEKDAY('Rio Cuarto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69474</v>
      </c>
      <c r="N314" s="73">
        <f>SUM(J$6:J314)</f>
        <v>1139896.8700000001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69.474000000000004</v>
      </c>
      <c r="W314" s="71">
        <f t="shared" si="63"/>
        <v>1139.89687</v>
      </c>
    </row>
    <row r="315" spans="1:23">
      <c r="A315" s="63">
        <f t="shared" si="64"/>
        <v>37201</v>
      </c>
      <c r="B315" s="65" t="str">
        <f>INDEX('Master Data'!$A$2:$B$8,MATCH(WEEKDAY('Rio Cuarto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69474</v>
      </c>
      <c r="N315" s="73">
        <f>SUM(J$6:J315)</f>
        <v>1139896.8700000001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69.474000000000004</v>
      </c>
      <c r="W315" s="71">
        <f t="shared" si="63"/>
        <v>1139.89687</v>
      </c>
    </row>
    <row r="316" spans="1:23">
      <c r="A316" s="63">
        <f t="shared" si="64"/>
        <v>37202</v>
      </c>
      <c r="B316" s="65" t="str">
        <f>INDEX('Master Data'!$A$2:$B$8,MATCH(WEEKDAY('Rio Cuarto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69474</v>
      </c>
      <c r="N316" s="73">
        <f>SUM(J$6:J316)</f>
        <v>1139896.8700000001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69.474000000000004</v>
      </c>
      <c r="W316" s="71">
        <f t="shared" si="63"/>
        <v>1139.89687</v>
      </c>
    </row>
    <row r="317" spans="1:23">
      <c r="A317" s="63">
        <f t="shared" si="64"/>
        <v>37203</v>
      </c>
      <c r="B317" s="65" t="str">
        <f>INDEX('Master Data'!$A$2:$B$8,MATCH(WEEKDAY('Rio Cuarto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69474</v>
      </c>
      <c r="N317" s="73">
        <f>SUM(J$6:J317)</f>
        <v>1139896.8700000001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69.474000000000004</v>
      </c>
      <c r="W317" s="71">
        <f t="shared" si="63"/>
        <v>1139.89687</v>
      </c>
    </row>
    <row r="318" spans="1:23">
      <c r="A318" s="63">
        <f t="shared" si="64"/>
        <v>37204</v>
      </c>
      <c r="B318" s="65" t="str">
        <f>INDEX('Master Data'!$A$2:$B$8,MATCH(WEEKDAY('Rio Cuarto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69474</v>
      </c>
      <c r="N318" s="73">
        <f>SUM(J$6:J318)</f>
        <v>1139896.8700000001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69.474000000000004</v>
      </c>
      <c r="W318" s="71">
        <f t="shared" si="63"/>
        <v>1139.89687</v>
      </c>
    </row>
    <row r="319" spans="1:23">
      <c r="A319" s="63">
        <f t="shared" si="64"/>
        <v>37205</v>
      </c>
      <c r="B319" s="65" t="str">
        <f>INDEX('Master Data'!$A$2:$B$8,MATCH(WEEKDAY('Rio Cuarto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69474</v>
      </c>
      <c r="N319" s="73">
        <f>SUM(J$6:J319)</f>
        <v>1139896.8700000001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69.474000000000004</v>
      </c>
      <c r="W319" s="71">
        <f t="shared" si="63"/>
        <v>1139.89687</v>
      </c>
    </row>
    <row r="320" spans="1:23">
      <c r="A320" s="63">
        <f t="shared" si="64"/>
        <v>37206</v>
      </c>
      <c r="B320" s="65" t="str">
        <f>INDEX('Master Data'!$A$2:$B$8,MATCH(WEEKDAY('Rio Cuarto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69474</v>
      </c>
      <c r="N320" s="73">
        <f>SUM(J$6:J320)</f>
        <v>1139896.8700000001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69.474000000000004</v>
      </c>
      <c r="W320" s="71">
        <f t="shared" si="63"/>
        <v>1139.89687</v>
      </c>
    </row>
    <row r="321" spans="1:23">
      <c r="A321" s="63">
        <f t="shared" si="64"/>
        <v>37207</v>
      </c>
      <c r="B321" s="65" t="str">
        <f>INDEX('Master Data'!$A$2:$B$8,MATCH(WEEKDAY('Rio Cuarto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69474</v>
      </c>
      <c r="N321" s="73">
        <f>SUM(J$6:J321)</f>
        <v>1139896.8700000001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69.474000000000004</v>
      </c>
      <c r="W321" s="71">
        <f t="shared" si="63"/>
        <v>1139.89687</v>
      </c>
    </row>
    <row r="322" spans="1:23">
      <c r="A322" s="63">
        <f t="shared" si="64"/>
        <v>37208</v>
      </c>
      <c r="B322" s="65" t="str">
        <f>INDEX('Master Data'!$A$2:$B$8,MATCH(WEEKDAY('Rio Cuarto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69474</v>
      </c>
      <c r="N322" s="73">
        <f>SUM(J$6:J322)</f>
        <v>1139896.8700000001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69.474000000000004</v>
      </c>
      <c r="W322" s="71">
        <f t="shared" si="63"/>
        <v>1139.89687</v>
      </c>
    </row>
    <row r="323" spans="1:23">
      <c r="A323" s="63">
        <f t="shared" si="64"/>
        <v>37209</v>
      </c>
      <c r="B323" s="65" t="str">
        <f>INDEX('Master Data'!$A$2:$B$8,MATCH(WEEKDAY('Rio Cuarto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69474</v>
      </c>
      <c r="N323" s="73">
        <f>SUM(J$6:J323)</f>
        <v>1139896.8700000001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69.474000000000004</v>
      </c>
      <c r="W323" s="71">
        <f t="shared" si="63"/>
        <v>1139.89687</v>
      </c>
    </row>
    <row r="324" spans="1:23">
      <c r="A324" s="63">
        <f t="shared" si="64"/>
        <v>37210</v>
      </c>
      <c r="B324" s="65" t="str">
        <f>INDEX('Master Data'!$A$2:$B$8,MATCH(WEEKDAY('Rio Cuarto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69474</v>
      </c>
      <c r="N324" s="73">
        <f>SUM(J$6:J324)</f>
        <v>1139896.8700000001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69.474000000000004</v>
      </c>
      <c r="W324" s="71">
        <f t="shared" si="63"/>
        <v>1139.89687</v>
      </c>
    </row>
    <row r="325" spans="1:23">
      <c r="A325" s="63">
        <f t="shared" si="64"/>
        <v>37211</v>
      </c>
      <c r="B325" s="65" t="str">
        <f>INDEX('Master Data'!$A$2:$B$8,MATCH(WEEKDAY('Rio Cuarto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69474</v>
      </c>
      <c r="N325" s="73">
        <f>SUM(J$6:J325)</f>
        <v>1139896.8700000001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69.474000000000004</v>
      </c>
      <c r="W325" s="71">
        <f t="shared" si="63"/>
        <v>1139.89687</v>
      </c>
    </row>
    <row r="326" spans="1:23">
      <c r="A326" s="63">
        <f t="shared" si="64"/>
        <v>37212</v>
      </c>
      <c r="B326" s="65" t="str">
        <f>INDEX('Master Data'!$A$2:$B$8,MATCH(WEEKDAY('Rio Cuarto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69474</v>
      </c>
      <c r="N326" s="73">
        <f>SUM(J$6:J326)</f>
        <v>1139896.8700000001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69.474000000000004</v>
      </c>
      <c r="W326" s="71">
        <f t="shared" ref="W326:W371" si="76">N326/$R$3</f>
        <v>1139.89687</v>
      </c>
    </row>
    <row r="327" spans="1:23">
      <c r="A327" s="63">
        <f t="shared" ref="A327:A371" si="77">A326+1</f>
        <v>37213</v>
      </c>
      <c r="B327" s="65" t="str">
        <f>INDEX('Master Data'!$A$2:$B$8,MATCH(WEEKDAY('Rio Cuarto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69474</v>
      </c>
      <c r="N327" s="73">
        <f>SUM(J$6:J327)</f>
        <v>1139896.8700000001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69.474000000000004</v>
      </c>
      <c r="W327" s="71">
        <f t="shared" si="76"/>
        <v>1139.89687</v>
      </c>
    </row>
    <row r="328" spans="1:23">
      <c r="A328" s="63">
        <f t="shared" si="77"/>
        <v>37214</v>
      </c>
      <c r="B328" s="65" t="str">
        <f>INDEX('Master Data'!$A$2:$B$8,MATCH(WEEKDAY('Rio Cuarto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69474</v>
      </c>
      <c r="N328" s="73">
        <f>SUM(J$6:J328)</f>
        <v>1139896.8700000001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69.474000000000004</v>
      </c>
      <c r="W328" s="71">
        <f t="shared" si="76"/>
        <v>1139.89687</v>
      </c>
    </row>
    <row r="329" spans="1:23">
      <c r="A329" s="63">
        <f t="shared" si="77"/>
        <v>37215</v>
      </c>
      <c r="B329" s="65" t="str">
        <f>INDEX('Master Data'!$A$2:$B$8,MATCH(WEEKDAY('Rio Cuarto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69474</v>
      </c>
      <c r="N329" s="73">
        <f>SUM(J$6:J329)</f>
        <v>1139896.8700000001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69.474000000000004</v>
      </c>
      <c r="W329" s="71">
        <f t="shared" si="76"/>
        <v>1139.89687</v>
      </c>
    </row>
    <row r="330" spans="1:23">
      <c r="A330" s="63">
        <f t="shared" si="77"/>
        <v>37216</v>
      </c>
      <c r="B330" s="65" t="str">
        <f>INDEX('Master Data'!$A$2:$B$8,MATCH(WEEKDAY('Rio Cuarto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69474</v>
      </c>
      <c r="N330" s="73">
        <f>SUM(J$6:J330)</f>
        <v>1139896.8700000001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69.474000000000004</v>
      </c>
      <c r="W330" s="71">
        <f t="shared" si="76"/>
        <v>1139.89687</v>
      </c>
    </row>
    <row r="331" spans="1:23">
      <c r="A331" s="63">
        <f t="shared" si="77"/>
        <v>37217</v>
      </c>
      <c r="B331" s="65" t="str">
        <f>INDEX('Master Data'!$A$2:$B$8,MATCH(WEEKDAY('Rio Cuarto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69474</v>
      </c>
      <c r="N331" s="73">
        <f>SUM(J$6:J331)</f>
        <v>1139896.8700000001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69.474000000000004</v>
      </c>
      <c r="W331" s="71">
        <f t="shared" si="76"/>
        <v>1139.89687</v>
      </c>
    </row>
    <row r="332" spans="1:23">
      <c r="A332" s="63">
        <f t="shared" si="77"/>
        <v>37218</v>
      </c>
      <c r="B332" s="65" t="str">
        <f>INDEX('Master Data'!$A$2:$B$8,MATCH(WEEKDAY('Rio Cuarto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69474</v>
      </c>
      <c r="N332" s="73">
        <f>SUM(J$6:J332)</f>
        <v>1139896.8700000001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69.474000000000004</v>
      </c>
      <c r="W332" s="71">
        <f t="shared" si="76"/>
        <v>1139.89687</v>
      </c>
    </row>
    <row r="333" spans="1:23">
      <c r="A333" s="63">
        <f t="shared" si="77"/>
        <v>37219</v>
      </c>
      <c r="B333" s="65" t="str">
        <f>INDEX('Master Data'!$A$2:$B$8,MATCH(WEEKDAY('Rio Cuarto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69474</v>
      </c>
      <c r="N333" s="73">
        <f>SUM(J$6:J333)</f>
        <v>1139896.8700000001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69.474000000000004</v>
      </c>
      <c r="W333" s="71">
        <f t="shared" si="76"/>
        <v>1139.89687</v>
      </c>
    </row>
    <row r="334" spans="1:23">
      <c r="A334" s="63">
        <f t="shared" si="77"/>
        <v>37220</v>
      </c>
      <c r="B334" s="65" t="str">
        <f>INDEX('Master Data'!$A$2:$B$8,MATCH(WEEKDAY('Rio Cuarto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69474</v>
      </c>
      <c r="N334" s="73">
        <f>SUM(J$6:J334)</f>
        <v>1139896.8700000001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69.474000000000004</v>
      </c>
      <c r="W334" s="71">
        <f t="shared" si="76"/>
        <v>1139.89687</v>
      </c>
    </row>
    <row r="335" spans="1:23">
      <c r="A335" s="63">
        <f t="shared" si="77"/>
        <v>37221</v>
      </c>
      <c r="B335" s="65" t="str">
        <f>INDEX('Master Data'!$A$2:$B$8,MATCH(WEEKDAY('Rio Cuarto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69474</v>
      </c>
      <c r="N335" s="73">
        <f>SUM(J$6:J335)</f>
        <v>1139896.8700000001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69.474000000000004</v>
      </c>
      <c r="W335" s="71">
        <f t="shared" si="76"/>
        <v>1139.89687</v>
      </c>
    </row>
    <row r="336" spans="1:23">
      <c r="A336" s="63">
        <f t="shared" si="77"/>
        <v>37222</v>
      </c>
      <c r="B336" s="65" t="str">
        <f>INDEX('Master Data'!$A$2:$B$8,MATCH(WEEKDAY('Rio Cuarto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69474</v>
      </c>
      <c r="N336" s="73">
        <f>SUM(J$6:J336)</f>
        <v>1139896.8700000001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69.474000000000004</v>
      </c>
      <c r="W336" s="71">
        <f t="shared" si="76"/>
        <v>1139.89687</v>
      </c>
    </row>
    <row r="337" spans="1:23">
      <c r="A337" s="63">
        <f t="shared" si="77"/>
        <v>37223</v>
      </c>
      <c r="B337" s="65" t="str">
        <f>INDEX('Master Data'!$A$2:$B$8,MATCH(WEEKDAY('Rio Cuarto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69474</v>
      </c>
      <c r="N337" s="73">
        <f>SUM(J$6:J337)</f>
        <v>1139896.8700000001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69.474000000000004</v>
      </c>
      <c r="W337" s="71">
        <f t="shared" si="76"/>
        <v>1139.89687</v>
      </c>
    </row>
    <row r="338" spans="1:23">
      <c r="A338" s="63">
        <f t="shared" si="77"/>
        <v>37224</v>
      </c>
      <c r="B338" s="65" t="str">
        <f>INDEX('Master Data'!$A$2:$B$8,MATCH(WEEKDAY('Rio Cuarto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69474</v>
      </c>
      <c r="N338" s="73">
        <f>SUM(J$6:J338)</f>
        <v>1139896.8700000001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69.474000000000004</v>
      </c>
      <c r="W338" s="71">
        <f t="shared" si="76"/>
        <v>1139.89687</v>
      </c>
    </row>
    <row r="339" spans="1:23">
      <c r="A339" s="63">
        <f t="shared" si="77"/>
        <v>37225</v>
      </c>
      <c r="B339" s="65" t="str">
        <f>INDEX('Master Data'!$A$2:$B$8,MATCH(WEEKDAY('Rio Cuarto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69474</v>
      </c>
      <c r="N339" s="73">
        <f>SUM(J$6:J339)</f>
        <v>1139896.8700000001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69.474000000000004</v>
      </c>
      <c r="W339" s="71">
        <f t="shared" si="76"/>
        <v>1139.89687</v>
      </c>
    </row>
    <row r="340" spans="1:23">
      <c r="A340" s="63">
        <f t="shared" si="77"/>
        <v>37226</v>
      </c>
      <c r="B340" s="65" t="str">
        <f>INDEX('Master Data'!$A$2:$B$8,MATCH(WEEKDAY('Rio Cuarto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69474</v>
      </c>
      <c r="N340" s="73">
        <f>SUM(J$6:J340)</f>
        <v>1139896.8700000001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69.474000000000004</v>
      </c>
      <c r="W340" s="71">
        <f t="shared" si="76"/>
        <v>1139.89687</v>
      </c>
    </row>
    <row r="341" spans="1:23">
      <c r="A341" s="63">
        <f t="shared" si="77"/>
        <v>37227</v>
      </c>
      <c r="B341" s="65" t="str">
        <f>INDEX('Master Data'!$A$2:$B$8,MATCH(WEEKDAY('Rio Cuarto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69474</v>
      </c>
      <c r="N341" s="73">
        <f>SUM(J$6:J341)</f>
        <v>1139896.8700000001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69.474000000000004</v>
      </c>
      <c r="W341" s="71">
        <f t="shared" si="76"/>
        <v>1139.89687</v>
      </c>
    </row>
    <row r="342" spans="1:23">
      <c r="A342" s="63">
        <f t="shared" si="77"/>
        <v>37228</v>
      </c>
      <c r="B342" s="65" t="str">
        <f>INDEX('Master Data'!$A$2:$B$8,MATCH(WEEKDAY('Rio Cuarto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69474</v>
      </c>
      <c r="N342" s="73">
        <f>SUM(J$6:J342)</f>
        <v>1139896.8700000001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69.474000000000004</v>
      </c>
      <c r="W342" s="71">
        <f t="shared" si="76"/>
        <v>1139.89687</v>
      </c>
    </row>
    <row r="343" spans="1:23">
      <c r="A343" s="63">
        <f t="shared" si="77"/>
        <v>37229</v>
      </c>
      <c r="B343" s="65" t="str">
        <f>INDEX('Master Data'!$A$2:$B$8,MATCH(WEEKDAY('Rio Cuarto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69474</v>
      </c>
      <c r="N343" s="73">
        <f>SUM(J$6:J343)</f>
        <v>1139896.8700000001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69.474000000000004</v>
      </c>
      <c r="W343" s="71">
        <f t="shared" si="76"/>
        <v>1139.89687</v>
      </c>
    </row>
    <row r="344" spans="1:23">
      <c r="A344" s="63">
        <f t="shared" si="77"/>
        <v>37230</v>
      </c>
      <c r="B344" s="65" t="str">
        <f>INDEX('Master Data'!$A$2:$B$8,MATCH(WEEKDAY('Rio Cuarto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69474</v>
      </c>
      <c r="N344" s="73">
        <f>SUM(J$6:J344)</f>
        <v>1139896.8700000001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69.474000000000004</v>
      </c>
      <c r="W344" s="71">
        <f t="shared" si="76"/>
        <v>1139.89687</v>
      </c>
    </row>
    <row r="345" spans="1:23">
      <c r="A345" s="63">
        <f t="shared" si="77"/>
        <v>37231</v>
      </c>
      <c r="B345" s="65" t="str">
        <f>INDEX('Master Data'!$A$2:$B$8,MATCH(WEEKDAY('Rio Cuarto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69474</v>
      </c>
      <c r="N345" s="73">
        <f>SUM(J$6:J345)</f>
        <v>1139896.8700000001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69.474000000000004</v>
      </c>
      <c r="W345" s="71">
        <f t="shared" si="76"/>
        <v>1139.89687</v>
      </c>
    </row>
    <row r="346" spans="1:23">
      <c r="A346" s="63">
        <f t="shared" si="77"/>
        <v>37232</v>
      </c>
      <c r="B346" s="65" t="str">
        <f>INDEX('Master Data'!$A$2:$B$8,MATCH(WEEKDAY('Rio Cuarto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69474</v>
      </c>
      <c r="N346" s="73">
        <f>SUM(J$6:J346)</f>
        <v>1139896.8700000001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69.474000000000004</v>
      </c>
      <c r="W346" s="71">
        <f t="shared" si="76"/>
        <v>1139.89687</v>
      </c>
    </row>
    <row r="347" spans="1:23">
      <c r="A347" s="63">
        <f t="shared" si="77"/>
        <v>37233</v>
      </c>
      <c r="B347" s="65" t="str">
        <f>INDEX('Master Data'!$A$2:$B$8,MATCH(WEEKDAY('Rio Cuarto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69474</v>
      </c>
      <c r="N347" s="73">
        <f>SUM(J$6:J347)</f>
        <v>1139896.8700000001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69.474000000000004</v>
      </c>
      <c r="W347" s="71">
        <f t="shared" si="76"/>
        <v>1139.89687</v>
      </c>
    </row>
    <row r="348" spans="1:23">
      <c r="A348" s="63">
        <f t="shared" si="77"/>
        <v>37234</v>
      </c>
      <c r="B348" s="65" t="str">
        <f>INDEX('Master Data'!$A$2:$B$8,MATCH(WEEKDAY('Rio Cuarto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69474</v>
      </c>
      <c r="N348" s="73">
        <f>SUM(J$6:J348)</f>
        <v>1139896.8700000001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69.474000000000004</v>
      </c>
      <c r="W348" s="71">
        <f t="shared" si="76"/>
        <v>1139.89687</v>
      </c>
    </row>
    <row r="349" spans="1:23">
      <c r="A349" s="63">
        <f t="shared" si="77"/>
        <v>37235</v>
      </c>
      <c r="B349" s="65" t="str">
        <f>INDEX('Master Data'!$A$2:$B$8,MATCH(WEEKDAY('Rio Cuarto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69474</v>
      </c>
      <c r="N349" s="73">
        <f>SUM(J$6:J349)</f>
        <v>1139896.8700000001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69.474000000000004</v>
      </c>
      <c r="W349" s="71">
        <f t="shared" si="76"/>
        <v>1139.89687</v>
      </c>
    </row>
    <row r="350" spans="1:23">
      <c r="A350" s="63">
        <f t="shared" si="77"/>
        <v>37236</v>
      </c>
      <c r="B350" s="65" t="str">
        <f>INDEX('Master Data'!$A$2:$B$8,MATCH(WEEKDAY('Rio Cuarto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69474</v>
      </c>
      <c r="N350" s="73">
        <f>SUM(J$6:J350)</f>
        <v>1139896.8700000001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69.474000000000004</v>
      </c>
      <c r="W350" s="71">
        <f t="shared" si="76"/>
        <v>1139.89687</v>
      </c>
    </row>
    <row r="351" spans="1:23">
      <c r="A351" s="63">
        <f t="shared" si="77"/>
        <v>37237</v>
      </c>
      <c r="B351" s="65" t="str">
        <f>INDEX('Master Data'!$A$2:$B$8,MATCH(WEEKDAY('Rio Cuarto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69474</v>
      </c>
      <c r="N351" s="73">
        <f>SUM(J$6:J351)</f>
        <v>1139896.8700000001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69.474000000000004</v>
      </c>
      <c r="W351" s="71">
        <f t="shared" si="76"/>
        <v>1139.89687</v>
      </c>
    </row>
    <row r="352" spans="1:23">
      <c r="A352" s="63">
        <f t="shared" si="77"/>
        <v>37238</v>
      </c>
      <c r="B352" s="65" t="str">
        <f>INDEX('Master Data'!$A$2:$B$8,MATCH(WEEKDAY('Rio Cuarto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69474</v>
      </c>
      <c r="N352" s="73">
        <f>SUM(J$6:J352)</f>
        <v>1139896.8700000001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69.474000000000004</v>
      </c>
      <c r="W352" s="71">
        <f t="shared" si="76"/>
        <v>1139.89687</v>
      </c>
    </row>
    <row r="353" spans="1:23">
      <c r="A353" s="63">
        <f t="shared" si="77"/>
        <v>37239</v>
      </c>
      <c r="B353" s="65" t="str">
        <f>INDEX('Master Data'!$A$2:$B$8,MATCH(WEEKDAY('Rio Cuarto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69474</v>
      </c>
      <c r="N353" s="73">
        <f>SUM(J$6:J353)</f>
        <v>1139896.8700000001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69.474000000000004</v>
      </c>
      <c r="W353" s="71">
        <f t="shared" si="76"/>
        <v>1139.89687</v>
      </c>
    </row>
    <row r="354" spans="1:23">
      <c r="A354" s="63">
        <f t="shared" si="77"/>
        <v>37240</v>
      </c>
      <c r="B354" s="65" t="str">
        <f>INDEX('Master Data'!$A$2:$B$8,MATCH(WEEKDAY('Rio Cuarto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69474</v>
      </c>
      <c r="N354" s="73">
        <f>SUM(J$6:J354)</f>
        <v>1139896.8700000001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69.474000000000004</v>
      </c>
      <c r="W354" s="71">
        <f t="shared" si="76"/>
        <v>1139.89687</v>
      </c>
    </row>
    <row r="355" spans="1:23">
      <c r="A355" s="63">
        <f t="shared" si="77"/>
        <v>37241</v>
      </c>
      <c r="B355" s="65" t="str">
        <f>INDEX('Master Data'!$A$2:$B$8,MATCH(WEEKDAY('Rio Cuarto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69474</v>
      </c>
      <c r="N355" s="73">
        <f>SUM(J$6:J355)</f>
        <v>1139896.8700000001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69.474000000000004</v>
      </c>
      <c r="W355" s="71">
        <f t="shared" si="76"/>
        <v>1139.89687</v>
      </c>
    </row>
    <row r="356" spans="1:23">
      <c r="A356" s="63">
        <f t="shared" si="77"/>
        <v>37242</v>
      </c>
      <c r="B356" s="65" t="str">
        <f>INDEX('Master Data'!$A$2:$B$8,MATCH(WEEKDAY('Rio Cuarto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69474</v>
      </c>
      <c r="N356" s="73">
        <f>SUM(J$6:J356)</f>
        <v>1139896.8700000001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69.474000000000004</v>
      </c>
      <c r="W356" s="71">
        <f t="shared" si="76"/>
        <v>1139.89687</v>
      </c>
    </row>
    <row r="357" spans="1:23">
      <c r="A357" s="63">
        <f t="shared" si="77"/>
        <v>37243</v>
      </c>
      <c r="B357" s="65" t="str">
        <f>INDEX('Master Data'!$A$2:$B$8,MATCH(WEEKDAY('Rio Cuarto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69474</v>
      </c>
      <c r="N357" s="73">
        <f>SUM(J$6:J357)</f>
        <v>1139896.8700000001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69.474000000000004</v>
      </c>
      <c r="W357" s="71">
        <f t="shared" si="76"/>
        <v>1139.89687</v>
      </c>
    </row>
    <row r="358" spans="1:23">
      <c r="A358" s="63">
        <f t="shared" si="77"/>
        <v>37244</v>
      </c>
      <c r="B358" s="65" t="str">
        <f>INDEX('Master Data'!$A$2:$B$8,MATCH(WEEKDAY('Rio Cuarto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69474</v>
      </c>
      <c r="N358" s="73">
        <f>SUM(J$6:J358)</f>
        <v>1139896.8700000001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69.474000000000004</v>
      </c>
      <c r="W358" s="71">
        <f t="shared" si="76"/>
        <v>1139.89687</v>
      </c>
    </row>
    <row r="359" spans="1:23">
      <c r="A359" s="63">
        <f t="shared" si="77"/>
        <v>37245</v>
      </c>
      <c r="B359" s="65" t="str">
        <f>INDEX('Master Data'!$A$2:$B$8,MATCH(WEEKDAY('Rio Cuarto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69474</v>
      </c>
      <c r="N359" s="73">
        <f>SUM(J$6:J359)</f>
        <v>1139896.8700000001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69.474000000000004</v>
      </c>
      <c r="W359" s="71">
        <f t="shared" si="76"/>
        <v>1139.89687</v>
      </c>
    </row>
    <row r="360" spans="1:23">
      <c r="A360" s="63">
        <f t="shared" si="77"/>
        <v>37246</v>
      </c>
      <c r="B360" s="65" t="str">
        <f>INDEX('Master Data'!$A$2:$B$8,MATCH(WEEKDAY('Rio Cuarto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69474</v>
      </c>
      <c r="N360" s="73">
        <f>SUM(J$6:J360)</f>
        <v>1139896.8700000001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69.474000000000004</v>
      </c>
      <c r="W360" s="71">
        <f t="shared" si="76"/>
        <v>1139.89687</v>
      </c>
    </row>
    <row r="361" spans="1:23">
      <c r="A361" s="63">
        <f t="shared" si="77"/>
        <v>37247</v>
      </c>
      <c r="B361" s="65" t="str">
        <f>INDEX('Master Data'!$A$2:$B$8,MATCH(WEEKDAY('Rio Cuarto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69474</v>
      </c>
      <c r="N361" s="73">
        <f>SUM(J$6:J361)</f>
        <v>1139896.8700000001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69.474000000000004</v>
      </c>
      <c r="W361" s="71">
        <f t="shared" si="76"/>
        <v>1139.89687</v>
      </c>
    </row>
    <row r="362" spans="1:23">
      <c r="A362" s="63">
        <f t="shared" si="77"/>
        <v>37248</v>
      </c>
      <c r="B362" s="65" t="str">
        <f>INDEX('Master Data'!$A$2:$B$8,MATCH(WEEKDAY('Rio Cuarto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69474</v>
      </c>
      <c r="N362" s="73">
        <f>SUM(J$6:J362)</f>
        <v>1139896.8700000001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69.474000000000004</v>
      </c>
      <c r="W362" s="71">
        <f t="shared" si="76"/>
        <v>1139.89687</v>
      </c>
    </row>
    <row r="363" spans="1:23">
      <c r="A363" s="63">
        <f t="shared" si="77"/>
        <v>37249</v>
      </c>
      <c r="B363" s="65" t="str">
        <f>INDEX('Master Data'!$A$2:$B$8,MATCH(WEEKDAY('Rio Cuarto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69474</v>
      </c>
      <c r="N363" s="73">
        <f>SUM(J$6:J363)</f>
        <v>1139896.8700000001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69.474000000000004</v>
      </c>
      <c r="W363" s="71">
        <f t="shared" si="76"/>
        <v>1139.89687</v>
      </c>
    </row>
    <row r="364" spans="1:23">
      <c r="A364" s="63">
        <f t="shared" si="77"/>
        <v>37250</v>
      </c>
      <c r="B364" s="65" t="str">
        <f>INDEX('Master Data'!$A$2:$B$8,MATCH(WEEKDAY('Rio Cuarto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69474</v>
      </c>
      <c r="N364" s="73">
        <f>SUM(J$6:J364)</f>
        <v>1139896.8700000001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69.474000000000004</v>
      </c>
      <c r="W364" s="71">
        <f t="shared" si="76"/>
        <v>1139.89687</v>
      </c>
    </row>
    <row r="365" spans="1:23">
      <c r="A365" s="63">
        <f t="shared" si="77"/>
        <v>37251</v>
      </c>
      <c r="B365" s="65" t="str">
        <f>INDEX('Master Data'!$A$2:$B$8,MATCH(WEEKDAY('Rio Cuarto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69474</v>
      </c>
      <c r="N365" s="73">
        <f>SUM(J$6:J365)</f>
        <v>1139896.8700000001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69.474000000000004</v>
      </c>
      <c r="W365" s="71">
        <f t="shared" si="76"/>
        <v>1139.89687</v>
      </c>
    </row>
    <row r="366" spans="1:23">
      <c r="A366" s="63">
        <f t="shared" si="77"/>
        <v>37252</v>
      </c>
      <c r="B366" s="65" t="str">
        <f>INDEX('Master Data'!$A$2:$B$8,MATCH(WEEKDAY('Rio Cuarto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69474</v>
      </c>
      <c r="N366" s="73">
        <f>SUM(J$6:J366)</f>
        <v>1139896.8700000001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69.474000000000004</v>
      </c>
      <c r="W366" s="71">
        <f t="shared" si="76"/>
        <v>1139.89687</v>
      </c>
    </row>
    <row r="367" spans="1:23">
      <c r="A367" s="63">
        <f t="shared" si="77"/>
        <v>37253</v>
      </c>
      <c r="B367" s="65" t="str">
        <f>INDEX('Master Data'!$A$2:$B$8,MATCH(WEEKDAY('Rio Cuarto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69474</v>
      </c>
      <c r="N367" s="73">
        <f>SUM(J$6:J367)</f>
        <v>1139896.8700000001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69.474000000000004</v>
      </c>
      <c r="W367" s="71">
        <f t="shared" si="76"/>
        <v>1139.89687</v>
      </c>
    </row>
    <row r="368" spans="1:23">
      <c r="A368" s="63">
        <f t="shared" si="77"/>
        <v>37254</v>
      </c>
      <c r="B368" s="65" t="str">
        <f>INDEX('Master Data'!$A$2:$B$8,MATCH(WEEKDAY('Rio Cuarto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69474</v>
      </c>
      <c r="N368" s="73">
        <f>SUM(J$6:J368)</f>
        <v>1139896.8700000001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69.474000000000004</v>
      </c>
      <c r="W368" s="71">
        <f t="shared" si="76"/>
        <v>1139.89687</v>
      </c>
    </row>
    <row r="369" spans="1:23">
      <c r="A369" s="63">
        <f t="shared" si="77"/>
        <v>37255</v>
      </c>
      <c r="B369" s="65" t="str">
        <f>INDEX('Master Data'!$A$2:$B$8,MATCH(WEEKDAY('Rio Cuarto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69474</v>
      </c>
      <c r="N369" s="73">
        <f>SUM(J$6:J369)</f>
        <v>1139896.8700000001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69.474000000000004</v>
      </c>
      <c r="W369" s="71">
        <f t="shared" si="76"/>
        <v>1139.89687</v>
      </c>
    </row>
    <row r="370" spans="1:23">
      <c r="A370" s="63">
        <f t="shared" si="77"/>
        <v>37256</v>
      </c>
      <c r="B370" s="65" t="str">
        <f>INDEX('Master Data'!$A$2:$B$8,MATCH(WEEKDAY('Rio Cuarto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69474</v>
      </c>
      <c r="N370" s="73">
        <f>SUM(J$6:J370)</f>
        <v>1139896.8700000001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69.474000000000004</v>
      </c>
      <c r="W370" s="71">
        <f t="shared" si="76"/>
        <v>1139.89687</v>
      </c>
    </row>
    <row r="371" spans="1:23">
      <c r="A371" s="63">
        <f t="shared" si="77"/>
        <v>37257</v>
      </c>
      <c r="B371" s="65" t="str">
        <f>INDEX('Master Data'!$A$2:$B$8,MATCH(WEEKDAY('Rio Cuarto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69474</v>
      </c>
      <c r="N371" s="73">
        <f>SUM(J$6:J371)</f>
        <v>1139896.8700000001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69.474000000000004</v>
      </c>
      <c r="W371" s="71">
        <f t="shared" si="76"/>
        <v>1139.89687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W388"/>
  <sheetViews>
    <sheetView topLeftCell="A2" workbookViewId="0">
      <selection activeCell="B296" sqref="B296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37176</v>
      </c>
    </row>
    <row r="3" spans="1:23">
      <c r="I3" s="110"/>
      <c r="K3" s="75">
        <f>Summary!B8</f>
        <v>37182</v>
      </c>
      <c r="L3" s="83">
        <f>SUM(L6:L371)</f>
        <v>56387</v>
      </c>
      <c r="P3" s="73">
        <v>1000000</v>
      </c>
      <c r="Q3" s="73"/>
      <c r="R3" s="73">
        <v>1000</v>
      </c>
      <c r="S3" s="62"/>
      <c r="T3" s="82">
        <f>SUM(T6:T371)</f>
        <v>56.387000000000008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Data'!$A$2:$B$8,MATCH(WEEKDAY('Modesto Maranzana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Data'!$A$2:$B$8,MATCH(WEEKDAY('Modesto Maranzana Power'!A7,3),'Master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Data'!$A$2:$B$8,MATCH(WEEKDAY('Modesto Maranzana Power'!A8,3),'Master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Data'!$A$2:$B$8,MATCH(WEEKDAY('Modesto Maranzana Power'!A9,3),'Master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Data'!$A$2:$B$8,MATCH(WEEKDAY('Modesto Maranzana Power'!A10,3),'Master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Data'!$A$2:$B$8,MATCH(WEEKDAY('Modesto Maranzana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Data'!$A$2:$B$8,MATCH(WEEKDAY('Modesto Maranzana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Data'!$A$2:$B$8,MATCH(WEEKDAY('Modesto Maranzana Power'!A13,3),'Master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Data'!$A$2:$B$8,MATCH(WEEKDAY('Modesto Maranzana Power'!A14,3),'Master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Data'!$A$2:$B$8,MATCH(WEEKDAY('Modesto Maranzana Power'!A15,3),'Master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Data'!$A$2:$B$8,MATCH(WEEKDAY('Modesto Maranzana Power'!A16,3),'Master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Data'!$A$2:$B$8,MATCH(WEEKDAY('Modesto Maranzana Power'!A17,3),'Master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Data'!$A$2:$B$8,MATCH(WEEKDAY('Modesto Maranzana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Data'!$A$2:$B$8,MATCH(WEEKDAY('Modesto Maranzana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Data'!$A$2:$B$8,MATCH(WEEKDAY('Modesto Maranzana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Data'!$A$2:$B$8,MATCH(WEEKDAY('Modesto Maranzana Power'!A21,3),'Master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Data'!$A$2:$B$8,MATCH(WEEKDAY('Modesto Maranzana Power'!A22,3),'Master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Data'!$A$2:$B$8,MATCH(WEEKDAY('Modesto Maranzana Power'!A23,3),'Master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Data'!$A$2:$B$8,MATCH(WEEKDAY('Modesto Maranzana Power'!A24,3),'Master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Data'!$A$2:$B$8,MATCH(WEEKDAY('Modesto Maranzana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Data'!$A$2:$B$8,MATCH(WEEKDAY('Modesto Maranzana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Data'!$A$2:$B$8,MATCH(WEEKDAY('Modesto Maranzana Power'!A27,3),'Master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Data'!$A$2:$B$8,MATCH(WEEKDAY('Modesto Maranzana Power'!A28,3),'Master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Data'!$A$2:$B$8,MATCH(WEEKDAY('Modesto Maranzana Power'!A29,3),'Master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Data'!$A$2:$B$8,MATCH(WEEKDAY('Modesto Maranzana Power'!A30,3),'Master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Data'!$A$2:$B$8,MATCH(WEEKDAY('Modesto Maranzana Power'!A31,3),'Master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Data'!$A$2:$B$8,MATCH(WEEKDAY('Modesto Maranzana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Data'!$A$2:$B$8,MATCH(WEEKDAY('Modesto Maranzana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Data'!$A$2:$B$8,MATCH(WEEKDAY('Modesto Maranzana Power'!A34,3),'Master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Data'!$A$2:$B$8,MATCH(WEEKDAY('Modesto Maranzana Power'!A35,3),'Master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Data'!$A$2:$B$8,MATCH(WEEKDAY('Modesto Maranzana Power'!A36,3),'Master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Data'!$A$2:$B$8,MATCH(WEEKDAY('Modesto Maranzana Power'!A37,3),'Master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Data'!$A$2:$B$8,MATCH(WEEKDAY('Modesto Maranzana Power'!A38,3),'Master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Data'!$A$2:$B$8,MATCH(WEEKDAY('Modesto Maranzana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Data'!$A$2:$B$8,MATCH(WEEKDAY('Modesto Maranzana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Data'!$A$2:$B$8,MATCH(WEEKDAY('Modesto Maranzana Power'!A41,3),'Master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Data'!$A$2:$B$8,MATCH(WEEKDAY('Modesto Maranzana Power'!A42,3),'Master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Data'!$A$2:$B$8,MATCH(WEEKDAY('Modesto Maranzana Power'!A43,3),'Master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Data'!$A$2:$B$8,MATCH(WEEKDAY('Modesto Maranzana Power'!A44,3),'Master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Data'!$A$2:$B$8,MATCH(WEEKDAY('Modesto Maranzana Power'!A45,3),'Master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Data'!$A$2:$B$8,MATCH(WEEKDAY('Modesto Maranzana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Data'!$A$2:$B$8,MATCH(WEEKDAY('Modesto Maranzana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Data'!$A$2:$B$8,MATCH(WEEKDAY('Modesto Maranzana Power'!A48,3),'Master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Data'!$A$2:$B$8,MATCH(WEEKDAY('Modesto Maranzana Power'!A49,3),'Master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Data'!$A$2:$B$8,MATCH(WEEKDAY('Modesto Maranzana Power'!A50,3),'Master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Data'!$A$2:$B$8,MATCH(WEEKDAY('Modesto Maranzana Power'!A51,3),'Master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Data'!$A$2:$B$8,MATCH(WEEKDAY('Modesto Maranzana Power'!A52,3),'Master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Data'!$A$2:$B$8,MATCH(WEEKDAY('Modesto Maranzana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Data'!$A$2:$B$8,MATCH(WEEKDAY('Modesto Maranzana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Data'!$A$2:$B$8,MATCH(WEEKDAY('Modesto Maranzana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Data'!$A$2:$B$8,MATCH(WEEKDAY('Modesto Maranzana Power'!A56,3),'Master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Data'!$A$2:$B$8,MATCH(WEEKDAY('Modesto Maranzana Power'!A57,3),'Master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Data'!$A$2:$B$8,MATCH(WEEKDAY('Modesto Maranzana Power'!A58,3),'Master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Data'!$A$2:$B$8,MATCH(WEEKDAY('Modesto Maranzana Power'!A59,3),'Master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Data'!$A$2:$B$8,MATCH(WEEKDAY('Modesto Maranzana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Data'!$A$2:$B$8,MATCH(WEEKDAY('Modesto Maranzana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Data'!$A$2:$B$8,MATCH(WEEKDAY('Modesto Maranzana Power'!A62,3),'Master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Data'!$A$2:$B$8,MATCH(WEEKDAY('Modesto Maranzana Power'!A63,3),'Master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Data'!$A$2:$B$8,MATCH(WEEKDAY('Modesto Maranzana Power'!A64,3),'Master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Data'!$A$2:$B$8,MATCH(WEEKDAY('Modesto Maranzana Power'!A65,3),'Master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Data'!$A$2:$B$8,MATCH(WEEKDAY('Modesto Maranzana Power'!A66,3),'Master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Data'!$A$2:$B$8,MATCH(WEEKDAY('Modesto Maranzana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Data'!$A$2:$B$8,MATCH(WEEKDAY('Modesto Maranzana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Data'!$A$2:$B$8,MATCH(WEEKDAY('Modesto Maranzana Power'!A69,3),'Master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Data'!$A$2:$B$8,MATCH(WEEKDAY('Modesto Maranzana Power'!A70,3),'Master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Data'!$A$2:$B$8,MATCH(WEEKDAY('Modesto Maranzana Power'!A71,3),'Master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Data'!$A$2:$B$8,MATCH(WEEKDAY('Modesto Maranzana Power'!A72,3),'Master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Data'!$A$2:$B$8,MATCH(WEEKDAY('Modesto Maranzana Power'!A73,3),'Master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Data'!$A$2:$B$8,MATCH(WEEKDAY('Modesto Maranzana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Data'!$A$2:$B$8,MATCH(WEEKDAY('Modesto Maranzana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Data'!$A$2:$B$8,MATCH(WEEKDAY('Modesto Maranzana Power'!A76,3),'Master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Data'!$A$2:$B$8,MATCH(WEEKDAY('Modesto Maranzana Power'!A77,3),'Master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Data'!$A$2:$B$8,MATCH(WEEKDAY('Modesto Maranzana Power'!A78,3),'Master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Data'!$A$2:$B$8,MATCH(WEEKDAY('Modesto Maranzana Power'!A79,3),'Master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Data'!$A$2:$B$8,MATCH(WEEKDAY('Modesto Maranzana Power'!A80,3),'Master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Data'!$A$2:$B$8,MATCH(WEEKDAY('Modesto Maranzana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Data'!$A$2:$B$8,MATCH(WEEKDAY('Modesto Maranzana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Data'!$A$2:$B$8,MATCH(WEEKDAY('Modesto Maranzana Power'!A83,3),'Master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Data'!$A$2:$B$8,MATCH(WEEKDAY('Modesto Maranzana Power'!A84,3),'Master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Data'!$A$2:$B$8,MATCH(WEEKDAY('Modesto Maranzana Power'!A85,3),'Master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Data'!$A$2:$B$8,MATCH(WEEKDAY('Modesto Maranzana Power'!A86,3),'Master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Data'!$A$2:$B$8,MATCH(WEEKDAY('Modesto Maranzana Power'!A87,3),'Master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Data'!$A$2:$B$8,MATCH(WEEKDAY('Modesto Maranzana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Data'!$A$2:$B$8,MATCH(WEEKDAY('Modesto Maranzana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Data'!$A$2:$B$8,MATCH(WEEKDAY('Modesto Maranzana Power'!A90,3),'Master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Data'!$A$2:$B$8,MATCH(WEEKDAY('Modesto Maranzana Power'!A91,3),'Master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Data'!$A$2:$B$8,MATCH(WEEKDAY('Modesto Maranzana Power'!A92,3),'Master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Data'!$A$2:$B$8,MATCH(WEEKDAY('Modesto Maranzana Power'!A93,3),'Master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Data'!$A$2:$B$8,MATCH(WEEKDAY('Modesto Maranzana Power'!A94,3),'Master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Data'!$A$2:$B$8,MATCH(WEEKDAY('Modesto Maranzana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Data'!$A$2:$B$8,MATCH(WEEKDAY('Modesto Maranzana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Data'!$A$2:$B$8,MATCH(WEEKDAY('Modesto Maranzana Power'!A97,3),'Master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Data'!$A$2:$B$8,MATCH(WEEKDAY('Modesto Maranzana Power'!A98,3),'Master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Data'!$A$2:$B$8,MATCH(WEEKDAY('Modesto Maranzana Power'!A99,3),'Master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Data'!$A$2:$B$8,MATCH(WEEKDAY('Modesto Maranzana Power'!A100,3),'Master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Data'!$A$2:$B$8,MATCH(WEEKDAY('Modesto Maranzana Power'!A101,3),'Master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Data'!$A$2:$B$8,MATCH(WEEKDAY('Modesto Maranzana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Data'!$A$2:$B$8,MATCH(WEEKDAY('Modesto Maranzana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Data'!$A$2:$B$8,MATCH(WEEKDAY('Modesto Maranzana Power'!A104,3),'Master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Data'!$A$2:$B$8,MATCH(WEEKDAY('Modesto Maranzana Power'!A105,3),'Master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Data'!$A$2:$B$8,MATCH(WEEKDAY('Modesto Maranzana Power'!A106,3),'Master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Data'!$A$2:$B$8,MATCH(WEEKDAY('Modesto Maranzana Power'!A107,3),'Master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Data'!$A$2:$B$8,MATCH(WEEKDAY('Modesto Maranzana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Data'!$A$2:$B$8,MATCH(WEEKDAY('Modesto Maranzana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Data'!$A$2:$B$8,MATCH(WEEKDAY('Modesto Maranzana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Data'!$A$2:$B$8,MATCH(WEEKDAY('Modesto Maranzana Power'!A111,3),'Master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Data'!$A$2:$B$8,MATCH(WEEKDAY('Modesto Maranzana Power'!A112,3),'Master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Data'!$A$2:$B$8,MATCH(WEEKDAY('Modesto Maranzana Power'!A113,3),'Master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Data'!$A$2:$B$8,MATCH(WEEKDAY('Modesto Maranzana Power'!A114,3),'Master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Data'!$A$2:$B$8,MATCH(WEEKDAY('Modesto Maranzana Power'!A115,3),'Master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Data'!$A$2:$B$8,MATCH(WEEKDAY('Modesto Maranzana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Data'!$A$2:$B$8,MATCH(WEEKDAY('Modesto Maranzana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Data'!$A$2:$B$8,MATCH(WEEKDAY('Modesto Maranzana Power'!A118,3),'Master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Data'!$A$2:$B$8,MATCH(WEEKDAY('Modesto Maranzana Power'!A119,3),'Master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Data'!$A$2:$B$8,MATCH(WEEKDAY('Modesto Maranzana Power'!A120,3),'Master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Data'!$A$2:$B$8,MATCH(WEEKDAY('Modesto Maranzana Power'!A121,3),'Master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Data'!$A$2:$B$8,MATCH(WEEKDAY('Modesto Maranzana Power'!A122,3),'Master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Data'!$A$2:$B$8,MATCH(WEEKDAY('Modesto Maranzana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Data'!$A$2:$B$8,MATCH(WEEKDAY('Modesto Maranzana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Data'!$A$2:$B$8,MATCH(WEEKDAY('Modesto Maranzana Power'!A125,3),'Master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Data'!$A$2:$B$8,MATCH(WEEKDAY('Modesto Maranzana Power'!A126,3),'Master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Data'!$A$2:$B$8,MATCH(WEEKDAY('Modesto Maranzana Power'!A127,3),'Master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Data'!$A$2:$B$8,MATCH(WEEKDAY('Modesto Maranzana Power'!A128,3),'Master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Data'!$A$2:$B$8,MATCH(WEEKDAY('Modesto Maranzana Power'!A129,3),'Master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Data'!$A$2:$B$8,MATCH(WEEKDAY('Modesto Maranzana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Data'!$A$2:$B$8,MATCH(WEEKDAY('Modesto Maranzana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Data'!$A$2:$B$8,MATCH(WEEKDAY('Modesto Maranzana Power'!A132,3),'Master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Data'!$A$2:$B$8,MATCH(WEEKDAY('Modesto Maranzana Power'!A133,3),'Master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Data'!$A$2:$B$8,MATCH(WEEKDAY('Modesto Maranzana Power'!A134,3),'Master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Data'!$A$2:$B$8,MATCH(WEEKDAY('Modesto Maranzana Power'!A135,3),'Master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Data'!$A$2:$B$8,MATCH(WEEKDAY('Modesto Maranzana Power'!A136,3),'Master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Data'!$A$2:$B$8,MATCH(WEEKDAY('Modesto Maranzana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Data'!$A$2:$B$8,MATCH(WEEKDAY('Modesto Maranzana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Data'!$A$2:$B$8,MATCH(WEEKDAY('Modesto Maranzana Power'!A139,3),'Master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Data'!$A$2:$B$8,MATCH(WEEKDAY('Modesto Maranzana Power'!A140,3),'Master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Data'!$A$2:$B$8,MATCH(WEEKDAY('Modesto Maranzana Power'!A141,3),'Master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Data'!$A$2:$B$8,MATCH(WEEKDAY('Modesto Maranzana Power'!A142,3),'Master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Data'!$A$2:$B$8,MATCH(WEEKDAY('Modesto Maranzana Power'!A143,3),'Master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Data'!$A$2:$B$8,MATCH(WEEKDAY('Modesto Maranzana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Data'!$A$2:$B$8,MATCH(WEEKDAY('Modesto Maranzana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Data'!$A$2:$B$8,MATCH(WEEKDAY('Modesto Maranzana Power'!A146,3),'Master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Data'!$A$2:$B$8,MATCH(WEEKDAY('Modesto Maranzana Power'!A147,3),'Master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Data'!$A$2:$B$8,MATCH(WEEKDAY('Modesto Maranzana Power'!A148,3),'Master Data'!$A$2:$A$8,0),2)</f>
        <v>W</v>
      </c>
      <c r="D148" s="73">
        <v>1650888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Data'!$A$2:$B$8,MATCH(WEEKDAY('Modesto Maranzana Power'!A149,3),'Master Data'!$A$2:$A$8,0),2)</f>
        <v>Th</v>
      </c>
      <c r="D149" s="73">
        <v>1651528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Data'!$A$2:$B$8,MATCH(WEEKDAY('Modesto Maranzana Power'!A150,3),'Master Data'!$A$2:$A$8,0),2)</f>
        <v>F</v>
      </c>
      <c r="D150" s="73">
        <v>1651528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Data'!$A$2:$B$8,MATCH(WEEKDAY('Modesto Maranzana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Data'!$A$2:$B$8,MATCH(WEEKDAY('Modesto Maranzana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Data'!$A$2:$B$8,MATCH(WEEKDAY('Modesto Maranzana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Data'!$A$2:$B$8,MATCH(WEEKDAY('Modesto Maranzana Power'!A154,3),'Master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Data'!$A$2:$B$8,MATCH(WEEKDAY('Modesto Maranzana Power'!A155,3),'Master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Data'!$A$2:$B$8,MATCH(WEEKDAY('Modesto Maranzana Power'!A156,3),'Master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>
      <c r="A157" s="63">
        <f t="shared" si="38"/>
        <v>37043</v>
      </c>
      <c r="B157" s="65" t="str">
        <f>INDEX('Master Data'!$A$2:$B$8,MATCH(WEEKDAY('Modesto Maranzana Power'!A157,3),'Master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Data'!$A$2:$B$8,MATCH(WEEKDAY('Modesto Maranzana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Data'!$A$2:$B$8,MATCH(WEEKDAY('Modesto Maranzana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Data'!$A$2:$B$8,MATCH(WEEKDAY('Modesto Maranzana Power'!A160,3),'Master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Data'!$A$2:$B$8,MATCH(WEEKDAY('Modesto Maranzana Power'!A161,3),'Master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Data'!$A$2:$B$8,MATCH(WEEKDAY('Modesto Maranzana Power'!A162,3),'Master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Data'!$A$2:$B$8,MATCH(WEEKDAY('Modesto Maranzana Power'!A163,3),'Master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Data'!$A$2:$B$8,MATCH(WEEKDAY('Modesto Maranzana Power'!A164,3),'Master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Data'!$A$2:$B$8,MATCH(WEEKDAY('Modesto Maranzana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Data'!$A$2:$B$8,MATCH(WEEKDAY('Modesto Maranzana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Data'!$A$2:$B$8,MATCH(WEEKDAY('Modesto Maranzana Power'!A167,3),'Master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Data'!$A$2:$B$8,MATCH(WEEKDAY('Modesto Maranzana Power'!A168,3),'Master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Data'!$A$2:$B$8,MATCH(WEEKDAY('Modesto Maranzana Power'!A169,3),'Master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Data'!$A$2:$B$8,MATCH(WEEKDAY('Modesto Maranzana Power'!A170,3),'Master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Data'!$A$2:$B$8,MATCH(WEEKDAY('Modesto Maranzana Power'!A171,3),'Master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Data'!$A$2:$B$8,MATCH(WEEKDAY('Modesto Maranzana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Data'!$A$2:$B$8,MATCH(WEEKDAY('Modesto Maranzana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Data'!$A$2:$B$8,MATCH(WEEKDAY('Modesto Maranzana Power'!A174,3),'Master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Data'!$A$2:$B$8,MATCH(WEEKDAY('Modesto Maranzana Power'!A175,3),'Master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Data'!$A$2:$B$8,MATCH(WEEKDAY('Modesto Maranzana Power'!A176,3),'Master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Data'!$A$2:$B$8,MATCH(WEEKDAY('Modesto Maranzana Power'!A177,3),'Master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Data'!$A$2:$B$8,MATCH(WEEKDAY('Modesto Maranzana Power'!A178,3),'Master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Data'!$A$2:$B$8,MATCH(WEEKDAY('Modesto Maranzana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Data'!$A$2:$B$8,MATCH(WEEKDAY('Modesto Maranzana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Data'!$A$2:$B$8,MATCH(WEEKDAY('Modesto Maranzana Power'!A181,3),'Master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Data'!$A$2:$B$8,MATCH(WEEKDAY('Modesto Maranzana Power'!A182,3),'Master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Data'!$A$2:$B$8,MATCH(WEEKDAY('Modesto Maranzana Power'!A183,3),'Master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Data'!$A$2:$B$8,MATCH(WEEKDAY('Modesto Maranzana Power'!A184,3),'Master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Data'!$A$2:$B$8,MATCH(WEEKDAY('Modesto Maranzana Power'!A185,3),'Master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Data'!$A$2:$B$8,MATCH(WEEKDAY('Modesto Maranzana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Data'!$A$2:$B$8,MATCH(WEEKDAY('Modesto Maranzana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Data'!$A$2:$B$8,MATCH(WEEKDAY('Modesto Maranzana Power'!A188,3),'Master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Data'!$A$2:$B$8,MATCH(WEEKDAY('Modesto Maranzana Power'!A189,3),'Master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Data'!$A$2:$B$8,MATCH(WEEKDAY('Modesto Maranzana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Data'!$A$2:$B$8,MATCH(WEEKDAY('Modesto Maranzana Power'!A191,3),'Master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Data'!$A$2:$B$8,MATCH(WEEKDAY('Modesto Maranzana Power'!A192,3),'Master Data'!$A$2:$A$8,0),2)</f>
        <v>F</v>
      </c>
      <c r="D192" s="73">
        <v>1993421.9199130884</v>
      </c>
      <c r="E192" s="73"/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1.9934219199130885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Data'!$A$2:$B$8,MATCH(WEEKDAY('Modesto Maranzana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Data'!$A$2:$B$8,MATCH(WEEKDAY('Modesto Maranzana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Data'!$A$2:$B$8,MATCH(WEEKDAY('Modesto Maranzana Power'!A195,3),'Master Data'!$A$2:$A$8,0),2)</f>
        <v>M</v>
      </c>
      <c r="D195" s="102">
        <v>1995882.1895460852</v>
      </c>
      <c r="E195" s="102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1.9958821895460852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Data'!$A$2:$B$8,MATCH(WEEKDAY('Modesto Maranzana Power'!A196,3),'Master Data'!$A$2:$A$8,0),2)</f>
        <v>T</v>
      </c>
      <c r="D196" s="73">
        <v>1995877.9578564123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1.9958779578564123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Data'!$A$2:$B$8,MATCH(WEEKDAY('Modesto Maranzana Power'!A197,3),'Master Data'!$A$2:$A$8,0),2)</f>
        <v>W</v>
      </c>
      <c r="D197" s="73">
        <v>1997523.8349321641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1.997523834932164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Data'!$A$2:$B$8,MATCH(WEEKDAY('Modesto Maranzana Power'!A198,3),'Master Data'!$A$2:$A$8,0),2)</f>
        <v>Th</v>
      </c>
      <c r="D198" s="73">
        <v>1997446.8188336222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1.9974468188336221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Data'!$A$2:$B$8,MATCH(WEEKDAY('Modesto Maranzana Power'!A199,3),'Master Data'!$A$2:$A$8,0),2)</f>
        <v>F</v>
      </c>
      <c r="D199" s="73">
        <v>1995536.4586904061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1.9955364586904061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Data'!$A$2:$B$8,MATCH(WEEKDAY('Modesto Maranzana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Data'!$A$2:$B$8,MATCH(WEEKDAY('Modesto Maranzana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Data'!$A$2:$B$8,MATCH(WEEKDAY('Modesto Maranzana Power'!A202,3),'Master Data'!$A$2:$A$8,0),2)</f>
        <v>M</v>
      </c>
      <c r="D202" s="73">
        <v>1994140.667840224</v>
      </c>
      <c r="E202" s="73">
        <v>0</v>
      </c>
      <c r="F202" s="73">
        <v>0</v>
      </c>
      <c r="G202" s="73">
        <v>-647186.49</v>
      </c>
      <c r="I202" s="73">
        <f t="shared" si="40"/>
        <v>-647186.49</v>
      </c>
      <c r="J202" s="73">
        <f t="shared" si="52"/>
        <v>-647186.49</v>
      </c>
      <c r="K202" s="73">
        <f t="shared" si="41"/>
        <v>0</v>
      </c>
      <c r="L202" s="73">
        <f t="shared" si="42"/>
        <v>0</v>
      </c>
      <c r="M202" s="73">
        <f>SUM(J$188:J202)</f>
        <v>-647186.49</v>
      </c>
      <c r="N202" s="73">
        <f>SUM(J$6:J202)</f>
        <v>-647186.49</v>
      </c>
      <c r="P202" s="73">
        <f t="shared" si="43"/>
        <v>1.994140667840224</v>
      </c>
      <c r="Q202" s="73">
        <f t="shared" si="44"/>
        <v>0</v>
      </c>
      <c r="R202" s="73">
        <f t="shared" si="45"/>
        <v>0</v>
      </c>
      <c r="S202" s="71">
        <f t="shared" si="46"/>
        <v>-647.18648999999994</v>
      </c>
      <c r="T202" s="71">
        <f t="shared" si="47"/>
        <v>0</v>
      </c>
      <c r="U202" s="71">
        <f t="shared" si="48"/>
        <v>-647.18648999999994</v>
      </c>
      <c r="V202" s="71">
        <f t="shared" si="49"/>
        <v>-647.18648999999994</v>
      </c>
      <c r="W202" s="71">
        <f t="shared" si="50"/>
        <v>-647.18648999999994</v>
      </c>
    </row>
    <row r="203" spans="1:23" hidden="1">
      <c r="A203" s="63">
        <f t="shared" si="51"/>
        <v>37089</v>
      </c>
      <c r="B203" s="65" t="str">
        <f>INDEX('Master Data'!$A$2:$B$8,MATCH(WEEKDAY('Modesto Maranzana Power'!A203,3),'Master Data'!$A$2:$A$8,0),2)</f>
        <v>T</v>
      </c>
      <c r="D203" s="73">
        <v>1995266.25</v>
      </c>
      <c r="E203" s="73">
        <v>0</v>
      </c>
      <c r="F203" s="73">
        <v>0</v>
      </c>
      <c r="G203" s="73">
        <v>-647580.18999999994</v>
      </c>
      <c r="I203" s="73">
        <f t="shared" si="40"/>
        <v>-647580.18999999994</v>
      </c>
      <c r="J203" s="73">
        <f t="shared" si="52"/>
        <v>-393.69999999995343</v>
      </c>
      <c r="K203" s="73">
        <f t="shared" si="41"/>
        <v>0</v>
      </c>
      <c r="L203" s="73">
        <f t="shared" si="42"/>
        <v>0</v>
      </c>
      <c r="M203" s="73">
        <f>SUM(J$188:J203)</f>
        <v>-647580.18999999994</v>
      </c>
      <c r="N203" s="73">
        <f>SUM(J$6:J203)</f>
        <v>-647580.18999999994</v>
      </c>
      <c r="P203" s="73">
        <f t="shared" si="43"/>
        <v>1.99526625</v>
      </c>
      <c r="Q203" s="73">
        <f t="shared" si="44"/>
        <v>0</v>
      </c>
      <c r="R203" s="73">
        <f t="shared" si="45"/>
        <v>0</v>
      </c>
      <c r="S203" s="71">
        <f t="shared" si="46"/>
        <v>-0.39369999999995342</v>
      </c>
      <c r="T203" s="71">
        <f t="shared" si="47"/>
        <v>0</v>
      </c>
      <c r="U203" s="71">
        <f t="shared" si="48"/>
        <v>-647.5801899999999</v>
      </c>
      <c r="V203" s="71">
        <f t="shared" si="49"/>
        <v>-647.5801899999999</v>
      </c>
      <c r="W203" s="71">
        <f t="shared" si="50"/>
        <v>-647.5801899999999</v>
      </c>
    </row>
    <row r="204" spans="1:23" hidden="1">
      <c r="A204" s="63">
        <f t="shared" si="51"/>
        <v>37090</v>
      </c>
      <c r="B204" s="65" t="str">
        <f>INDEX('Master Data'!$A$2:$B$8,MATCH(WEEKDAY('Modesto Maranzana Power'!A204,3),'Master Data'!$A$2:$A$8,0),2)</f>
        <v>W</v>
      </c>
      <c r="D204" s="73">
        <v>1994683.6885263168</v>
      </c>
      <c r="E204" s="73">
        <v>0</v>
      </c>
      <c r="F204" s="73">
        <v>0</v>
      </c>
      <c r="G204" s="73">
        <v>-651729</v>
      </c>
      <c r="I204" s="73">
        <f t="shared" si="40"/>
        <v>-651729</v>
      </c>
      <c r="J204" s="73">
        <f t="shared" si="52"/>
        <v>-4148.8100000000559</v>
      </c>
      <c r="K204" s="73">
        <f t="shared" si="41"/>
        <v>0</v>
      </c>
      <c r="L204" s="73">
        <f t="shared" si="42"/>
        <v>0</v>
      </c>
      <c r="M204" s="73">
        <f>SUM(J$188:J204)</f>
        <v>-651729</v>
      </c>
      <c r="N204" s="73">
        <f>SUM(J$6:J204)</f>
        <v>-651729</v>
      </c>
      <c r="P204" s="73">
        <f t="shared" si="43"/>
        <v>1.9946836885263168</v>
      </c>
      <c r="Q204" s="73">
        <f t="shared" si="44"/>
        <v>0</v>
      </c>
      <c r="R204" s="73">
        <f t="shared" si="45"/>
        <v>0</v>
      </c>
      <c r="S204" s="71">
        <f t="shared" si="46"/>
        <v>-4.1488100000000561</v>
      </c>
      <c r="T204" s="71">
        <f t="shared" si="47"/>
        <v>0</v>
      </c>
      <c r="U204" s="71">
        <f t="shared" si="48"/>
        <v>-651.72900000000004</v>
      </c>
      <c r="V204" s="71">
        <f t="shared" si="49"/>
        <v>-651.72900000000004</v>
      </c>
      <c r="W204" s="71">
        <f t="shared" si="50"/>
        <v>-651.72900000000004</v>
      </c>
    </row>
    <row r="205" spans="1:23" hidden="1">
      <c r="A205" s="63">
        <f t="shared" si="51"/>
        <v>37091</v>
      </c>
      <c r="B205" s="65" t="str">
        <f>INDEX('Master Data'!$A$2:$B$8,MATCH(WEEKDAY('Modesto Maranzana Power'!A205,3),'Master Data'!$A$2:$A$8,0),2)</f>
        <v>Th</v>
      </c>
      <c r="D205" s="73">
        <v>2000453.8481734672</v>
      </c>
      <c r="E205" s="73">
        <v>0</v>
      </c>
      <c r="F205" s="73">
        <v>0</v>
      </c>
      <c r="G205" s="73">
        <v>-644261</v>
      </c>
      <c r="I205" s="73">
        <f t="shared" si="40"/>
        <v>-644261</v>
      </c>
      <c r="J205" s="73">
        <f t="shared" si="52"/>
        <v>7468</v>
      </c>
      <c r="K205" s="73">
        <f t="shared" si="41"/>
        <v>0</v>
      </c>
      <c r="L205" s="73">
        <f t="shared" si="42"/>
        <v>0</v>
      </c>
      <c r="M205" s="73">
        <f>SUM(J$188:J205)</f>
        <v>-644261</v>
      </c>
      <c r="N205" s="73">
        <f>SUM(J$6:J205)</f>
        <v>-644261</v>
      </c>
      <c r="P205" s="73">
        <f t="shared" si="43"/>
        <v>2.0004538481734673</v>
      </c>
      <c r="Q205" s="73">
        <f t="shared" si="44"/>
        <v>0</v>
      </c>
      <c r="R205" s="73">
        <f t="shared" si="45"/>
        <v>0</v>
      </c>
      <c r="S205" s="71">
        <f t="shared" si="46"/>
        <v>7.468</v>
      </c>
      <c r="T205" s="71">
        <f t="shared" si="47"/>
        <v>0</v>
      </c>
      <c r="U205" s="71">
        <f t="shared" si="48"/>
        <v>-644.26099999999997</v>
      </c>
      <c r="V205" s="71">
        <f t="shared" si="49"/>
        <v>-644.26099999999997</v>
      </c>
      <c r="W205" s="71">
        <f t="shared" si="50"/>
        <v>-644.26099999999997</v>
      </c>
    </row>
    <row r="206" spans="1:23" hidden="1">
      <c r="A206" s="63">
        <f t="shared" si="51"/>
        <v>37092</v>
      </c>
      <c r="B206" s="65" t="str">
        <f>INDEX('Master Data'!$A$2:$B$8,MATCH(WEEKDAY('Modesto Maranzana Power'!A206,3),'Master Data'!$A$2:$A$8,0),2)</f>
        <v>F</v>
      </c>
      <c r="D206" s="73">
        <v>1999130.9787208932</v>
      </c>
      <c r="E206" s="73">
        <v>0</v>
      </c>
      <c r="F206" s="73">
        <v>0</v>
      </c>
      <c r="G206" s="73">
        <v>-651348</v>
      </c>
      <c r="I206" s="73">
        <f t="shared" si="40"/>
        <v>-651348</v>
      </c>
      <c r="J206" s="73">
        <f t="shared" si="52"/>
        <v>-7087</v>
      </c>
      <c r="K206" s="73">
        <f t="shared" si="41"/>
        <v>0</v>
      </c>
      <c r="L206" s="73">
        <f t="shared" si="42"/>
        <v>0</v>
      </c>
      <c r="M206" s="73">
        <f>SUM(J$188:J206)</f>
        <v>-651348</v>
      </c>
      <c r="N206" s="73">
        <f>SUM(J$6:J206)</f>
        <v>-651348</v>
      </c>
      <c r="P206" s="73">
        <f t="shared" si="43"/>
        <v>1.9991309787208931</v>
      </c>
      <c r="Q206" s="73">
        <f t="shared" si="44"/>
        <v>0</v>
      </c>
      <c r="R206" s="73">
        <f t="shared" si="45"/>
        <v>0</v>
      </c>
      <c r="S206" s="71">
        <f t="shared" si="46"/>
        <v>-7.0869999999999997</v>
      </c>
      <c r="T206" s="71">
        <f t="shared" si="47"/>
        <v>0</v>
      </c>
      <c r="U206" s="71">
        <f t="shared" si="48"/>
        <v>-651.34799999999996</v>
      </c>
      <c r="V206" s="71">
        <f t="shared" si="49"/>
        <v>-651.34799999999996</v>
      </c>
      <c r="W206" s="71">
        <f t="shared" si="50"/>
        <v>-651.34799999999996</v>
      </c>
    </row>
    <row r="207" spans="1:23" hidden="1">
      <c r="A207" s="63">
        <f t="shared" si="51"/>
        <v>37093</v>
      </c>
      <c r="B207" s="65" t="str">
        <f>INDEX('Master Data'!$A$2:$B$8,MATCH(WEEKDAY('Modesto Maranzana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-651348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-651348</v>
      </c>
      <c r="N207" s="73">
        <f>SUM(J$6:J207)</f>
        <v>-651348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-651.34799999999996</v>
      </c>
      <c r="V207" s="71">
        <f t="shared" si="49"/>
        <v>-651.34799999999996</v>
      </c>
      <c r="W207" s="71">
        <f t="shared" si="50"/>
        <v>-651.34799999999996</v>
      </c>
    </row>
    <row r="208" spans="1:23" hidden="1">
      <c r="A208" s="63">
        <f t="shared" si="51"/>
        <v>37094</v>
      </c>
      <c r="B208" s="65" t="str">
        <f>INDEX('Master Data'!$A$2:$B$8,MATCH(WEEKDAY('Modesto Maranzana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-651348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-651348</v>
      </c>
      <c r="N208" s="73">
        <f>SUM(J$6:J208)</f>
        <v>-651348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-651.34799999999996</v>
      </c>
      <c r="V208" s="71">
        <f t="shared" si="49"/>
        <v>-651.34799999999996</v>
      </c>
      <c r="W208" s="71">
        <f t="shared" si="50"/>
        <v>-651.34799999999996</v>
      </c>
    </row>
    <row r="209" spans="1:23" hidden="1">
      <c r="A209" s="63">
        <f t="shared" si="51"/>
        <v>37095</v>
      </c>
      <c r="B209" s="65" t="str">
        <f>INDEX('Master Data'!$A$2:$B$8,MATCH(WEEKDAY('Modesto Maranzana Power'!A209,3),'Master Data'!$A$2:$A$8,0),2)</f>
        <v>M</v>
      </c>
      <c r="D209" s="73">
        <v>1997209.5761627133</v>
      </c>
      <c r="E209" s="73">
        <v>0</v>
      </c>
      <c r="F209" s="73">
        <v>0</v>
      </c>
      <c r="G209" s="73">
        <v>-656256</v>
      </c>
      <c r="I209" s="73">
        <f t="shared" si="40"/>
        <v>-656256</v>
      </c>
      <c r="J209" s="73">
        <f t="shared" si="52"/>
        <v>-4908</v>
      </c>
      <c r="K209" s="73">
        <f t="shared" si="41"/>
        <v>0</v>
      </c>
      <c r="L209" s="73">
        <f t="shared" si="42"/>
        <v>0</v>
      </c>
      <c r="M209" s="73">
        <f>SUM(J$188:J209)</f>
        <v>-656256</v>
      </c>
      <c r="N209" s="73">
        <f>SUM(J$6:J209)</f>
        <v>-656256</v>
      </c>
      <c r="P209" s="73">
        <f t="shared" si="43"/>
        <v>1.9972095761627133</v>
      </c>
      <c r="Q209" s="73">
        <f t="shared" si="44"/>
        <v>0</v>
      </c>
      <c r="R209" s="73">
        <f t="shared" si="45"/>
        <v>0</v>
      </c>
      <c r="S209" s="71">
        <f t="shared" si="46"/>
        <v>-4.9080000000000004</v>
      </c>
      <c r="T209" s="71">
        <f t="shared" si="47"/>
        <v>0</v>
      </c>
      <c r="U209" s="71">
        <f t="shared" si="48"/>
        <v>-656.25599999999997</v>
      </c>
      <c r="V209" s="71">
        <f t="shared" si="49"/>
        <v>-656.25599999999997</v>
      </c>
      <c r="W209" s="71">
        <f t="shared" si="50"/>
        <v>-656.25599999999997</v>
      </c>
    </row>
    <row r="210" spans="1:23" hidden="1">
      <c r="A210" s="63">
        <f t="shared" si="51"/>
        <v>37096</v>
      </c>
      <c r="B210" s="65" t="str">
        <f>INDEX('Master Data'!$A$2:$B$8,MATCH(WEEKDAY('Modesto Maranzana Power'!A210,3),'Master Data'!$A$2:$A$8,0),2)</f>
        <v>T</v>
      </c>
      <c r="D210" s="73">
        <v>1996883.6447239229</v>
      </c>
      <c r="E210" s="73">
        <v>0</v>
      </c>
      <c r="F210" s="73">
        <v>0</v>
      </c>
      <c r="G210" s="73">
        <v>-670713</v>
      </c>
      <c r="I210" s="73">
        <f t="shared" si="40"/>
        <v>-670713</v>
      </c>
      <c r="J210" s="73">
        <f t="shared" si="52"/>
        <v>-14457</v>
      </c>
      <c r="K210" s="73">
        <f t="shared" si="41"/>
        <v>0</v>
      </c>
      <c r="L210" s="73">
        <f t="shared" si="42"/>
        <v>0</v>
      </c>
      <c r="M210" s="73">
        <f>SUM(J$188:J210)</f>
        <v>-670713</v>
      </c>
      <c r="N210" s="73">
        <f>SUM(J$6:J210)</f>
        <v>-670713</v>
      </c>
      <c r="P210" s="73">
        <f t="shared" si="43"/>
        <v>1.9968836447239229</v>
      </c>
      <c r="Q210" s="73">
        <f t="shared" si="44"/>
        <v>0</v>
      </c>
      <c r="R210" s="73">
        <f t="shared" si="45"/>
        <v>0</v>
      </c>
      <c r="S210" s="71">
        <f t="shared" si="46"/>
        <v>-14.457000000000001</v>
      </c>
      <c r="T210" s="71">
        <f t="shared" si="47"/>
        <v>0</v>
      </c>
      <c r="U210" s="71">
        <f t="shared" si="48"/>
        <v>-670.71299999999997</v>
      </c>
      <c r="V210" s="71">
        <f t="shared" si="49"/>
        <v>-670.71299999999997</v>
      </c>
      <c r="W210" s="71">
        <f t="shared" si="50"/>
        <v>-670.71299999999997</v>
      </c>
    </row>
    <row r="211" spans="1:23" hidden="1">
      <c r="A211" s="63">
        <f t="shared" si="51"/>
        <v>37097</v>
      </c>
      <c r="B211" s="65" t="str">
        <f>INDEX('Master Data'!$A$2:$B$8,MATCH(WEEKDAY('Modesto Maranzana Power'!A211,3),'Master Data'!$A$2:$A$8,0),2)</f>
        <v>W</v>
      </c>
      <c r="D211" s="73">
        <v>1997054.29</v>
      </c>
      <c r="E211" s="73">
        <v>0</v>
      </c>
      <c r="F211" s="73">
        <v>0</v>
      </c>
      <c r="G211" s="73">
        <v>-664027.77</v>
      </c>
      <c r="I211" s="73">
        <f t="shared" si="40"/>
        <v>-664027.77</v>
      </c>
      <c r="J211" s="73">
        <f t="shared" si="52"/>
        <v>6685.2299999999814</v>
      </c>
      <c r="K211" s="73">
        <f t="shared" si="41"/>
        <v>0</v>
      </c>
      <c r="L211" s="73">
        <f t="shared" si="42"/>
        <v>0</v>
      </c>
      <c r="M211" s="73">
        <f>SUM(J$188:J211)</f>
        <v>-664027.77</v>
      </c>
      <c r="N211" s="73">
        <f>SUM(J$6:J211)</f>
        <v>-664027.77</v>
      </c>
      <c r="P211" s="73">
        <f t="shared" si="43"/>
        <v>1.9970542900000001</v>
      </c>
      <c r="Q211" s="73">
        <f t="shared" si="44"/>
        <v>0</v>
      </c>
      <c r="R211" s="73">
        <f t="shared" si="45"/>
        <v>0</v>
      </c>
      <c r="S211" s="71">
        <f t="shared" si="46"/>
        <v>6.6852299999999811</v>
      </c>
      <c r="T211" s="71">
        <f t="shared" si="47"/>
        <v>0</v>
      </c>
      <c r="U211" s="71">
        <f t="shared" si="48"/>
        <v>-664.02777000000003</v>
      </c>
      <c r="V211" s="71">
        <f t="shared" si="49"/>
        <v>-664.02777000000003</v>
      </c>
      <c r="W211" s="71">
        <f t="shared" si="50"/>
        <v>-664.02777000000003</v>
      </c>
    </row>
    <row r="212" spans="1:23" hidden="1">
      <c r="A212" s="63">
        <f t="shared" si="51"/>
        <v>37098</v>
      </c>
      <c r="B212" s="65" t="str">
        <f>INDEX('Master Data'!$A$2:$B$8,MATCH(WEEKDAY('Modesto Maranzana Power'!A212,3),'Master Data'!$A$2:$A$8,0),2)</f>
        <v>Th</v>
      </c>
      <c r="D212" s="73">
        <v>1995670.7018343343</v>
      </c>
      <c r="E212" s="73">
        <v>0</v>
      </c>
      <c r="F212" s="73">
        <v>0</v>
      </c>
      <c r="G212" s="73">
        <v>-660510</v>
      </c>
      <c r="I212" s="73">
        <f t="shared" si="40"/>
        <v>-660510</v>
      </c>
      <c r="J212" s="73">
        <f t="shared" si="52"/>
        <v>3517.7700000000186</v>
      </c>
      <c r="K212" s="73">
        <f t="shared" si="41"/>
        <v>0</v>
      </c>
      <c r="L212" s="73">
        <f t="shared" si="42"/>
        <v>0</v>
      </c>
      <c r="M212" s="73">
        <f>SUM(J$188:J212)</f>
        <v>-660510</v>
      </c>
      <c r="N212" s="73">
        <f>SUM(J$6:J212)</f>
        <v>-660510</v>
      </c>
      <c r="P212" s="73">
        <f t="shared" si="43"/>
        <v>1.9956707018343343</v>
      </c>
      <c r="Q212" s="73">
        <f t="shared" si="44"/>
        <v>0</v>
      </c>
      <c r="R212" s="73">
        <f t="shared" si="45"/>
        <v>0</v>
      </c>
      <c r="S212" s="71">
        <f t="shared" si="46"/>
        <v>3.5177700000000187</v>
      </c>
      <c r="T212" s="71">
        <f t="shared" si="47"/>
        <v>0</v>
      </c>
      <c r="U212" s="71">
        <f t="shared" si="48"/>
        <v>-660.51</v>
      </c>
      <c r="V212" s="71">
        <f t="shared" si="49"/>
        <v>-660.51</v>
      </c>
      <c r="W212" s="71">
        <f t="shared" si="50"/>
        <v>-660.51</v>
      </c>
    </row>
    <row r="213" spans="1:23" hidden="1">
      <c r="A213" s="63">
        <f t="shared" si="51"/>
        <v>37099</v>
      </c>
      <c r="B213" s="65" t="str">
        <f>INDEX('Master Data'!$A$2:$B$8,MATCH(WEEKDAY('Modesto Maranzana Power'!A213,3),'Master Data'!$A$2:$A$8,0),2)</f>
        <v>F</v>
      </c>
      <c r="D213" s="73">
        <v>1995756.5657716431</v>
      </c>
      <c r="E213" s="73">
        <v>0</v>
      </c>
      <c r="F213" s="73">
        <v>0</v>
      </c>
      <c r="G213" s="73">
        <v>-653470</v>
      </c>
      <c r="I213" s="73">
        <f t="shared" si="40"/>
        <v>-653470</v>
      </c>
      <c r="J213" s="73">
        <f t="shared" si="52"/>
        <v>7040</v>
      </c>
      <c r="K213" s="73">
        <f t="shared" si="41"/>
        <v>0</v>
      </c>
      <c r="L213" s="73">
        <f t="shared" si="42"/>
        <v>0</v>
      </c>
      <c r="M213" s="73">
        <f>SUM(J$188:J213)</f>
        <v>-653470</v>
      </c>
      <c r="N213" s="73">
        <f>SUM(J$6:J213)</f>
        <v>-653470</v>
      </c>
      <c r="P213" s="73">
        <f t="shared" si="43"/>
        <v>1.9957565657716432</v>
      </c>
      <c r="Q213" s="73">
        <f t="shared" si="44"/>
        <v>0</v>
      </c>
      <c r="R213" s="73">
        <f t="shared" si="45"/>
        <v>0</v>
      </c>
      <c r="S213" s="71">
        <f t="shared" si="46"/>
        <v>7.04</v>
      </c>
      <c r="T213" s="71">
        <f t="shared" si="47"/>
        <v>0</v>
      </c>
      <c r="U213" s="71">
        <f t="shared" si="48"/>
        <v>-653.47</v>
      </c>
      <c r="V213" s="71">
        <f t="shared" si="49"/>
        <v>-653.47</v>
      </c>
      <c r="W213" s="71">
        <f t="shared" si="50"/>
        <v>-653.47</v>
      </c>
    </row>
    <row r="214" spans="1:23" hidden="1">
      <c r="A214" s="63">
        <f t="shared" si="51"/>
        <v>37100</v>
      </c>
      <c r="B214" s="65" t="str">
        <f>INDEX('Master Data'!$A$2:$B$8,MATCH(WEEKDAY('Modesto Maranzana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-653470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-653470</v>
      </c>
      <c r="N214" s="73">
        <f>SUM(J$6:J214)</f>
        <v>-653470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-653.47</v>
      </c>
      <c r="V214" s="71">
        <f t="shared" si="49"/>
        <v>-653.47</v>
      </c>
      <c r="W214" s="71">
        <f t="shared" si="50"/>
        <v>-653.47</v>
      </c>
    </row>
    <row r="215" spans="1:23" hidden="1">
      <c r="A215" s="63">
        <f t="shared" si="51"/>
        <v>37101</v>
      </c>
      <c r="B215" s="65" t="str">
        <f>INDEX('Master Data'!$A$2:$B$8,MATCH(WEEKDAY('Modesto Maranzana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-653470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-653470</v>
      </c>
      <c r="N215" s="73">
        <f>SUM(J$6:J215)</f>
        <v>-653470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-653.47</v>
      </c>
      <c r="V215" s="71">
        <f t="shared" si="49"/>
        <v>-653.47</v>
      </c>
      <c r="W215" s="71">
        <f t="shared" si="50"/>
        <v>-653.47</v>
      </c>
    </row>
    <row r="216" spans="1:23" hidden="1">
      <c r="A216" s="63">
        <f t="shared" si="51"/>
        <v>37102</v>
      </c>
      <c r="B216" s="65" t="str">
        <f>INDEX('Master Data'!$A$2:$B$8,MATCH(WEEKDAY('Modesto Maranzana Power'!A216,3),'Master Data'!$A$2:$A$8,0),2)</f>
        <v>M</v>
      </c>
      <c r="D216" s="73">
        <v>1997494.2277747248</v>
      </c>
      <c r="E216" s="73">
        <v>0</v>
      </c>
      <c r="F216" s="73">
        <v>0</v>
      </c>
      <c r="G216" s="73">
        <v>-642276</v>
      </c>
      <c r="I216" s="73">
        <f t="shared" si="40"/>
        <v>-642276</v>
      </c>
      <c r="J216" s="73">
        <f t="shared" si="52"/>
        <v>11194</v>
      </c>
      <c r="K216" s="73">
        <f t="shared" si="41"/>
        <v>0</v>
      </c>
      <c r="L216" s="73">
        <f t="shared" si="42"/>
        <v>0</v>
      </c>
      <c r="M216" s="73">
        <f>SUM(J$188:J216)</f>
        <v>-642276</v>
      </c>
      <c r="N216" s="73">
        <f>SUM(J$6:J216)</f>
        <v>-642276</v>
      </c>
      <c r="P216" s="73">
        <f t="shared" si="43"/>
        <v>1.9974942277747247</v>
      </c>
      <c r="Q216" s="73">
        <f t="shared" si="44"/>
        <v>0</v>
      </c>
      <c r="R216" s="73">
        <f t="shared" si="45"/>
        <v>0</v>
      </c>
      <c r="S216" s="71">
        <f t="shared" si="46"/>
        <v>11.194000000000001</v>
      </c>
      <c r="T216" s="71">
        <f t="shared" si="47"/>
        <v>0</v>
      </c>
      <c r="U216" s="71">
        <f t="shared" si="48"/>
        <v>-642.27599999999995</v>
      </c>
      <c r="V216" s="71">
        <f t="shared" si="49"/>
        <v>-642.27599999999995</v>
      </c>
      <c r="W216" s="71">
        <f t="shared" si="50"/>
        <v>-642.27599999999995</v>
      </c>
    </row>
    <row r="217" spans="1:23">
      <c r="A217" s="63">
        <f t="shared" si="51"/>
        <v>37103</v>
      </c>
      <c r="B217" s="65" t="str">
        <f>INDEX('Master Data'!$A$2:$B$8,MATCH(WEEKDAY('Modesto Maranzana Power'!A217,3),'Master Data'!$A$2:$A$8,0),2)</f>
        <v>T</v>
      </c>
      <c r="D217" s="73">
        <v>1997539.6300697138</v>
      </c>
      <c r="E217" s="73">
        <v>0</v>
      </c>
      <c r="F217" s="73">
        <v>0</v>
      </c>
      <c r="G217" s="73">
        <v>-640028</v>
      </c>
      <c r="I217" s="73">
        <f t="shared" si="40"/>
        <v>-640028</v>
      </c>
      <c r="J217" s="73">
        <f t="shared" si="52"/>
        <v>2248</v>
      </c>
      <c r="K217" s="73">
        <f t="shared" si="41"/>
        <v>0</v>
      </c>
      <c r="L217" s="73">
        <f t="shared" si="42"/>
        <v>0</v>
      </c>
      <c r="M217" s="73">
        <f>SUM(J$188:J217)</f>
        <v>-640028</v>
      </c>
      <c r="N217" s="73">
        <f>SUM(J$6:J217)</f>
        <v>-640028</v>
      </c>
      <c r="P217" s="73">
        <f t="shared" si="43"/>
        <v>1.9975396300697139</v>
      </c>
      <c r="Q217" s="73">
        <f t="shared" si="44"/>
        <v>0</v>
      </c>
      <c r="R217" s="73">
        <f t="shared" si="45"/>
        <v>0</v>
      </c>
      <c r="S217" s="71">
        <f t="shared" si="46"/>
        <v>2.2480000000000002</v>
      </c>
      <c r="T217" s="71">
        <f t="shared" si="47"/>
        <v>0</v>
      </c>
      <c r="U217" s="71">
        <f t="shared" si="48"/>
        <v>-640.02800000000002</v>
      </c>
      <c r="V217" s="71">
        <f t="shared" si="49"/>
        <v>-640.02800000000002</v>
      </c>
      <c r="W217" s="71">
        <f t="shared" si="50"/>
        <v>-640.02800000000002</v>
      </c>
    </row>
    <row r="218" spans="1:23" hidden="1">
      <c r="A218" s="63">
        <f t="shared" si="51"/>
        <v>37104</v>
      </c>
      <c r="B218" s="65" t="str">
        <f>INDEX('Master Data'!$A$2:$B$8,MATCH(WEEKDAY('Modesto Maranzana Power'!A218,3),'Master Data'!$A$2:$A$8,0),2)</f>
        <v>W</v>
      </c>
      <c r="D218" s="73">
        <v>1998774.6929423772</v>
      </c>
      <c r="E218" s="73">
        <v>0</v>
      </c>
      <c r="F218" s="73">
        <v>0</v>
      </c>
      <c r="G218" s="73">
        <v>-3395.5</v>
      </c>
      <c r="I218" s="73">
        <f t="shared" si="40"/>
        <v>-3395.5</v>
      </c>
      <c r="J218" s="73">
        <f t="shared" si="52"/>
        <v>-3395.5</v>
      </c>
      <c r="K218" s="73">
        <f t="shared" si="41"/>
        <v>0</v>
      </c>
      <c r="L218" s="73">
        <f t="shared" si="42"/>
        <v>0</v>
      </c>
      <c r="M218" s="73">
        <f>SUM(J$188:J218)</f>
        <v>-643423.5</v>
      </c>
      <c r="N218" s="73">
        <f>SUM(J$6:J218)</f>
        <v>-643423.5</v>
      </c>
      <c r="P218" s="73">
        <f t="shared" si="43"/>
        <v>1.9987746929423771</v>
      </c>
      <c r="Q218" s="73">
        <f t="shared" si="44"/>
        <v>0</v>
      </c>
      <c r="R218" s="73">
        <f t="shared" si="45"/>
        <v>0</v>
      </c>
      <c r="S218" s="71">
        <f t="shared" si="46"/>
        <v>-3.3955000000000002</v>
      </c>
      <c r="T218" s="71">
        <f t="shared" si="47"/>
        <v>0</v>
      </c>
      <c r="U218" s="71">
        <f t="shared" si="48"/>
        <v>-3.3955000000000002</v>
      </c>
      <c r="V218" s="71">
        <f t="shared" si="49"/>
        <v>-643.42349999999999</v>
      </c>
      <c r="W218" s="71">
        <f t="shared" si="50"/>
        <v>-643.42349999999999</v>
      </c>
    </row>
    <row r="219" spans="1:23" hidden="1">
      <c r="A219" s="63">
        <f t="shared" si="51"/>
        <v>37105</v>
      </c>
      <c r="B219" s="65" t="str">
        <f>INDEX('Master Data'!$A$2:$B$8,MATCH(WEEKDAY('Modesto Maranzana Power'!A219,3),'Master Data'!$A$2:$A$8,0),2)</f>
        <v>Th</v>
      </c>
      <c r="D219" s="73">
        <v>1993629</v>
      </c>
      <c r="E219" s="73">
        <v>0</v>
      </c>
      <c r="F219" s="73">
        <v>0</v>
      </c>
      <c r="G219" s="73">
        <v>-12158.5</v>
      </c>
      <c r="I219" s="73">
        <f t="shared" si="40"/>
        <v>-12158.5</v>
      </c>
      <c r="J219" s="73">
        <f t="shared" si="52"/>
        <v>-8763</v>
      </c>
      <c r="K219" s="73">
        <f t="shared" si="41"/>
        <v>0</v>
      </c>
      <c r="L219" s="73">
        <f t="shared" si="42"/>
        <v>0</v>
      </c>
      <c r="M219" s="73">
        <f>SUM(J$188:J219)</f>
        <v>-652186.5</v>
      </c>
      <c r="N219" s="73">
        <f>SUM(J$6:J219)</f>
        <v>-652186.5</v>
      </c>
      <c r="P219" s="73">
        <f t="shared" si="43"/>
        <v>1.9936290000000001</v>
      </c>
      <c r="Q219" s="73">
        <f t="shared" si="44"/>
        <v>0</v>
      </c>
      <c r="R219" s="73">
        <f t="shared" si="45"/>
        <v>0</v>
      </c>
      <c r="S219" s="71">
        <f t="shared" si="46"/>
        <v>-8.7629999999999999</v>
      </c>
      <c r="T219" s="71">
        <f t="shared" si="47"/>
        <v>0</v>
      </c>
      <c r="U219" s="71">
        <f t="shared" si="48"/>
        <v>-12.1585</v>
      </c>
      <c r="V219" s="71">
        <f t="shared" si="49"/>
        <v>-652.18650000000002</v>
      </c>
      <c r="W219" s="71">
        <f t="shared" si="50"/>
        <v>-652.18650000000002</v>
      </c>
    </row>
    <row r="220" spans="1:23" hidden="1">
      <c r="A220" s="63">
        <f t="shared" si="51"/>
        <v>37106</v>
      </c>
      <c r="B220" s="65" t="str">
        <f>INDEX('Master Data'!$A$2:$B$8,MATCH(WEEKDAY('Modesto Maranzana Power'!A220,3),'Master Data'!$A$2:$A$8,0),2)</f>
        <v>F</v>
      </c>
      <c r="D220" s="73">
        <v>1992536.5610769126</v>
      </c>
      <c r="E220" s="73">
        <v>0</v>
      </c>
      <c r="F220" s="73">
        <v>0</v>
      </c>
      <c r="G220" s="73">
        <v>-16758</v>
      </c>
      <c r="I220" s="73">
        <f t="shared" si="40"/>
        <v>-16758</v>
      </c>
      <c r="J220" s="73">
        <f t="shared" si="52"/>
        <v>-4599.5</v>
      </c>
      <c r="K220" s="73">
        <f t="shared" si="41"/>
        <v>0</v>
      </c>
      <c r="L220" s="73">
        <f t="shared" si="42"/>
        <v>0</v>
      </c>
      <c r="M220" s="73">
        <f>SUM(J$188:J220)</f>
        <v>-656786</v>
      </c>
      <c r="N220" s="73">
        <f>SUM(J$6:J220)</f>
        <v>-656786</v>
      </c>
      <c r="P220" s="73">
        <f t="shared" si="43"/>
        <v>1.9925365610769126</v>
      </c>
      <c r="Q220" s="73">
        <f t="shared" si="44"/>
        <v>0</v>
      </c>
      <c r="R220" s="73">
        <f t="shared" si="45"/>
        <v>0</v>
      </c>
      <c r="S220" s="71">
        <f t="shared" si="46"/>
        <v>-4.5994999999999999</v>
      </c>
      <c r="T220" s="71">
        <f t="shared" si="47"/>
        <v>0</v>
      </c>
      <c r="U220" s="71">
        <f t="shared" si="48"/>
        <v>-16.757999999999999</v>
      </c>
      <c r="V220" s="71">
        <f t="shared" si="49"/>
        <v>-656.78599999999994</v>
      </c>
      <c r="W220" s="71">
        <f t="shared" si="50"/>
        <v>-656.78599999999994</v>
      </c>
    </row>
    <row r="221" spans="1:23" hidden="1">
      <c r="A221" s="63">
        <f t="shared" si="51"/>
        <v>37107</v>
      </c>
      <c r="B221" s="65" t="str">
        <f>INDEX('Master Data'!$A$2:$B$8,MATCH(WEEKDAY('Modesto Maranzana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-16758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-656786</v>
      </c>
      <c r="N221" s="73">
        <f>SUM(J$6:J221)</f>
        <v>-656786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-16.757999999999999</v>
      </c>
      <c r="V221" s="71">
        <f t="shared" si="49"/>
        <v>-656.78599999999994</v>
      </c>
      <c r="W221" s="71">
        <f t="shared" si="50"/>
        <v>-656.78599999999994</v>
      </c>
    </row>
    <row r="222" spans="1:23" hidden="1">
      <c r="A222" s="63">
        <f t="shared" si="51"/>
        <v>37108</v>
      </c>
      <c r="B222" s="65" t="str">
        <f>INDEX('Master Data'!$A$2:$B$8,MATCH(WEEKDAY('Modesto Maranzana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-16758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-656786</v>
      </c>
      <c r="N222" s="73">
        <f>SUM(J$6:J222)</f>
        <v>-656786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-16.757999999999999</v>
      </c>
      <c r="V222" s="71">
        <f t="shared" si="49"/>
        <v>-656.78599999999994</v>
      </c>
      <c r="W222" s="71">
        <f t="shared" si="50"/>
        <v>-656.78599999999994</v>
      </c>
    </row>
    <row r="223" spans="1:23" hidden="1">
      <c r="A223" s="63">
        <f t="shared" si="51"/>
        <v>37109</v>
      </c>
      <c r="B223" s="65" t="str">
        <f>INDEX('Master Data'!$A$2:$B$8,MATCH(WEEKDAY('Modesto Maranzana Power'!A223,3),'Master Data'!$A$2:$A$8,0),2)</f>
        <v>M</v>
      </c>
      <c r="D223" s="73">
        <v>1989022.5450921084</v>
      </c>
      <c r="E223" s="73">
        <v>0</v>
      </c>
      <c r="F223" s="73">
        <v>0</v>
      </c>
      <c r="G223" s="73">
        <v>-47525</v>
      </c>
      <c r="I223" s="73">
        <f t="shared" si="40"/>
        <v>-47525</v>
      </c>
      <c r="J223" s="73">
        <f t="shared" si="52"/>
        <v>-30767</v>
      </c>
      <c r="K223" s="73">
        <f t="shared" si="41"/>
        <v>0</v>
      </c>
      <c r="L223" s="73">
        <f t="shared" si="42"/>
        <v>0</v>
      </c>
      <c r="M223" s="73">
        <f>SUM(J$188:J223)</f>
        <v>-687553</v>
      </c>
      <c r="N223" s="73">
        <f>SUM(J$6:J223)</f>
        <v>-687553</v>
      </c>
      <c r="P223" s="73">
        <f t="shared" si="43"/>
        <v>1.9890225450921084</v>
      </c>
      <c r="Q223" s="73">
        <f t="shared" si="44"/>
        <v>0</v>
      </c>
      <c r="R223" s="73">
        <f t="shared" si="45"/>
        <v>0</v>
      </c>
      <c r="S223" s="71">
        <f t="shared" si="46"/>
        <v>-30.766999999999999</v>
      </c>
      <c r="T223" s="71">
        <f t="shared" si="47"/>
        <v>0</v>
      </c>
      <c r="U223" s="71">
        <f t="shared" si="48"/>
        <v>-47.524999999999999</v>
      </c>
      <c r="V223" s="71">
        <f t="shared" si="49"/>
        <v>-687.553</v>
      </c>
      <c r="W223" s="71">
        <f t="shared" si="50"/>
        <v>-687.553</v>
      </c>
    </row>
    <row r="224" spans="1:23" hidden="1">
      <c r="A224" s="63">
        <f t="shared" si="51"/>
        <v>37110</v>
      </c>
      <c r="B224" s="65" t="str">
        <f>INDEX('Master Data'!$A$2:$B$8,MATCH(WEEKDAY('Modesto Maranzana Power'!A224,3),'Master Data'!$A$2:$A$8,0),2)</f>
        <v>T</v>
      </c>
      <c r="D224" s="73">
        <v>1988751.643437048</v>
      </c>
      <c r="E224" s="73">
        <v>0</v>
      </c>
      <c r="F224" s="73">
        <v>0</v>
      </c>
      <c r="G224" s="73">
        <v>-92845</v>
      </c>
      <c r="I224" s="73">
        <f t="shared" si="40"/>
        <v>-92845</v>
      </c>
      <c r="J224" s="73">
        <f t="shared" si="52"/>
        <v>-45320</v>
      </c>
      <c r="K224" s="73">
        <f t="shared" si="41"/>
        <v>0</v>
      </c>
      <c r="L224" s="73">
        <f t="shared" si="42"/>
        <v>0</v>
      </c>
      <c r="M224" s="73">
        <f>SUM(J$188:J224)</f>
        <v>-732873</v>
      </c>
      <c r="N224" s="73">
        <f>SUM(J$6:J224)</f>
        <v>-732873</v>
      </c>
      <c r="P224" s="73">
        <f t="shared" si="43"/>
        <v>1.988751643437048</v>
      </c>
      <c r="Q224" s="73">
        <f t="shared" si="44"/>
        <v>0</v>
      </c>
      <c r="R224" s="73">
        <f t="shared" si="45"/>
        <v>0</v>
      </c>
      <c r="S224" s="71">
        <f t="shared" si="46"/>
        <v>-45.32</v>
      </c>
      <c r="T224" s="71">
        <f t="shared" si="47"/>
        <v>0</v>
      </c>
      <c r="U224" s="71">
        <f t="shared" si="48"/>
        <v>-92.844999999999999</v>
      </c>
      <c r="V224" s="71">
        <f t="shared" si="49"/>
        <v>-732.87300000000005</v>
      </c>
      <c r="W224" s="71">
        <f t="shared" si="50"/>
        <v>-732.87300000000005</v>
      </c>
    </row>
    <row r="225" spans="1:23" hidden="1">
      <c r="A225" s="63">
        <f t="shared" si="51"/>
        <v>37111</v>
      </c>
      <c r="B225" s="65" t="str">
        <f>INDEX('Master Data'!$A$2:$B$8,MATCH(WEEKDAY('Modesto Maranzana Power'!A225,3),'Master Data'!$A$2:$A$8,0),2)</f>
        <v>W</v>
      </c>
      <c r="D225" s="73">
        <v>1987444.919093865</v>
      </c>
      <c r="E225" s="73">
        <v>0</v>
      </c>
      <c r="F225" s="73">
        <v>0</v>
      </c>
      <c r="G225" s="73">
        <v>-104652</v>
      </c>
      <c r="I225" s="73">
        <f t="shared" si="40"/>
        <v>-104652</v>
      </c>
      <c r="J225" s="73">
        <f t="shared" si="52"/>
        <v>-11807</v>
      </c>
      <c r="K225" s="73">
        <f t="shared" si="41"/>
        <v>0</v>
      </c>
      <c r="L225" s="73">
        <f t="shared" si="42"/>
        <v>0</v>
      </c>
      <c r="M225" s="73">
        <f>SUM(J$188:J225)</f>
        <v>-744680</v>
      </c>
      <c r="N225" s="73">
        <f>SUM(J$6:J225)</f>
        <v>-744680</v>
      </c>
      <c r="P225" s="73">
        <f t="shared" si="43"/>
        <v>1.987444919093865</v>
      </c>
      <c r="Q225" s="73">
        <f t="shared" si="44"/>
        <v>0</v>
      </c>
      <c r="R225" s="73">
        <f t="shared" si="45"/>
        <v>0</v>
      </c>
      <c r="S225" s="71">
        <f t="shared" si="46"/>
        <v>-11.807</v>
      </c>
      <c r="T225" s="71">
        <f t="shared" si="47"/>
        <v>0</v>
      </c>
      <c r="U225" s="71">
        <f t="shared" si="48"/>
        <v>-104.652</v>
      </c>
      <c r="V225" s="71">
        <f t="shared" si="49"/>
        <v>-744.68</v>
      </c>
      <c r="W225" s="71">
        <f t="shared" si="50"/>
        <v>-744.68</v>
      </c>
    </row>
    <row r="226" spans="1:23" hidden="1">
      <c r="A226" s="63">
        <f t="shared" si="51"/>
        <v>37112</v>
      </c>
      <c r="B226" s="65" t="str">
        <f>INDEX('Master Data'!$A$2:$B$8,MATCH(WEEKDAY('Modesto Maranzana Power'!A226,3),'Master Data'!$A$2:$A$8,0),2)</f>
        <v>Th</v>
      </c>
      <c r="D226" s="73">
        <v>1990491.0938910304</v>
      </c>
      <c r="E226" s="73">
        <v>0</v>
      </c>
      <c r="F226" s="73">
        <v>0</v>
      </c>
      <c r="G226" s="73">
        <v>-109432</v>
      </c>
      <c r="I226" s="73">
        <f t="shared" si="40"/>
        <v>-109432</v>
      </c>
      <c r="J226" s="73">
        <f t="shared" si="52"/>
        <v>-4780</v>
      </c>
      <c r="K226" s="73">
        <f t="shared" si="41"/>
        <v>0</v>
      </c>
      <c r="L226" s="73">
        <f t="shared" si="42"/>
        <v>0</v>
      </c>
      <c r="M226" s="73">
        <f>SUM(J$188:J226)</f>
        <v>-749460</v>
      </c>
      <c r="N226" s="73">
        <f>SUM(J$6:J226)</f>
        <v>-749460</v>
      </c>
      <c r="P226" s="73">
        <f t="shared" si="43"/>
        <v>1.9904910938910305</v>
      </c>
      <c r="Q226" s="73">
        <f t="shared" si="44"/>
        <v>0</v>
      </c>
      <c r="R226" s="73">
        <f t="shared" si="45"/>
        <v>0</v>
      </c>
      <c r="S226" s="71">
        <f t="shared" si="46"/>
        <v>-4.78</v>
      </c>
      <c r="T226" s="71">
        <f t="shared" si="47"/>
        <v>0</v>
      </c>
      <c r="U226" s="71">
        <f t="shared" si="48"/>
        <v>-109.432</v>
      </c>
      <c r="V226" s="71">
        <f t="shared" si="49"/>
        <v>-749.46</v>
      </c>
      <c r="W226" s="71">
        <f t="shared" si="50"/>
        <v>-749.46</v>
      </c>
    </row>
    <row r="227" spans="1:23" hidden="1">
      <c r="A227" s="63">
        <f t="shared" si="51"/>
        <v>37113</v>
      </c>
      <c r="B227" s="65" t="str">
        <f>INDEX('Master Data'!$A$2:$B$8,MATCH(WEEKDAY('Modesto Maranzana Power'!A227,3),'Master Data'!$A$2:$A$8,0),2)</f>
        <v>F</v>
      </c>
      <c r="D227" s="73">
        <v>1988255.6445863307</v>
      </c>
      <c r="E227" s="73">
        <v>0</v>
      </c>
      <c r="F227" s="73">
        <v>0</v>
      </c>
      <c r="G227" s="73">
        <v>-303970</v>
      </c>
      <c r="I227" s="73">
        <f t="shared" si="40"/>
        <v>-303970</v>
      </c>
      <c r="J227" s="73">
        <f t="shared" si="52"/>
        <v>-194538</v>
      </c>
      <c r="K227" s="73">
        <f t="shared" si="41"/>
        <v>0</v>
      </c>
      <c r="L227" s="73">
        <f t="shared" si="42"/>
        <v>0</v>
      </c>
      <c r="M227" s="73">
        <f>SUM(J$188:J227)</f>
        <v>-943998</v>
      </c>
      <c r="N227" s="73">
        <f>SUM(J$6:J227)</f>
        <v>-943998</v>
      </c>
      <c r="P227" s="73">
        <f t="shared" si="43"/>
        <v>1.9882556445863306</v>
      </c>
      <c r="Q227" s="73">
        <f t="shared" si="44"/>
        <v>0</v>
      </c>
      <c r="R227" s="73">
        <f t="shared" si="45"/>
        <v>0</v>
      </c>
      <c r="S227" s="71">
        <f t="shared" si="46"/>
        <v>-194.53800000000001</v>
      </c>
      <c r="T227" s="71">
        <f t="shared" si="47"/>
        <v>0</v>
      </c>
      <c r="U227" s="71">
        <f t="shared" si="48"/>
        <v>-303.97000000000003</v>
      </c>
      <c r="V227" s="71">
        <f t="shared" si="49"/>
        <v>-943.99800000000005</v>
      </c>
      <c r="W227" s="71">
        <f t="shared" si="50"/>
        <v>-943.99800000000005</v>
      </c>
    </row>
    <row r="228" spans="1:23" hidden="1">
      <c r="A228" s="63">
        <f t="shared" si="51"/>
        <v>37114</v>
      </c>
      <c r="B228" s="65" t="str">
        <f>INDEX('Master Data'!$A$2:$B$8,MATCH(WEEKDAY('Modesto Maranzana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-303970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-943998</v>
      </c>
      <c r="N228" s="73">
        <f>SUM(J$6:J228)</f>
        <v>-943998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-303.97000000000003</v>
      </c>
      <c r="V228" s="71">
        <f t="shared" si="49"/>
        <v>-943.99800000000005</v>
      </c>
      <c r="W228" s="71">
        <f t="shared" si="50"/>
        <v>-943.99800000000005</v>
      </c>
    </row>
    <row r="229" spans="1:23" hidden="1">
      <c r="A229" s="63">
        <f t="shared" si="51"/>
        <v>37115</v>
      </c>
      <c r="B229" s="65" t="str">
        <f>INDEX('Master Data'!$A$2:$B$8,MATCH(WEEKDAY('Modesto Maranzana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-303970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-943998</v>
      </c>
      <c r="N229" s="73">
        <f>SUM(J$6:J229)</f>
        <v>-943998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-303.97000000000003</v>
      </c>
      <c r="V229" s="71">
        <f t="shared" si="49"/>
        <v>-943.99800000000005</v>
      </c>
      <c r="W229" s="71">
        <f t="shared" si="50"/>
        <v>-943.99800000000005</v>
      </c>
    </row>
    <row r="230" spans="1:23" hidden="1">
      <c r="A230" s="63">
        <f t="shared" si="51"/>
        <v>37116</v>
      </c>
      <c r="B230" s="65" t="str">
        <f>INDEX('Master Data'!$A$2:$B$8,MATCH(WEEKDAY('Modesto Maranzana Power'!A230,3),'Master Data'!$A$2:$A$8,0),2)</f>
        <v>M</v>
      </c>
      <c r="D230" s="73">
        <v>1985134.8437160447</v>
      </c>
      <c r="E230" s="73">
        <v>0</v>
      </c>
      <c r="F230" s="73">
        <v>0</v>
      </c>
      <c r="G230" s="73">
        <v>-302798</v>
      </c>
      <c r="I230" s="73">
        <f t="shared" si="53"/>
        <v>-302798</v>
      </c>
      <c r="J230" s="73">
        <f t="shared" si="52"/>
        <v>1172</v>
      </c>
      <c r="K230" s="73">
        <f t="shared" si="41"/>
        <v>0</v>
      </c>
      <c r="L230" s="73">
        <f t="shared" si="42"/>
        <v>0</v>
      </c>
      <c r="M230" s="73">
        <f>SUM(J$188:J230)</f>
        <v>-942826</v>
      </c>
      <c r="N230" s="73">
        <f>SUM(J$6:J230)</f>
        <v>-942826</v>
      </c>
      <c r="P230" s="73">
        <f t="shared" si="43"/>
        <v>1.9851348437160448</v>
      </c>
      <c r="Q230" s="73">
        <f t="shared" si="44"/>
        <v>0</v>
      </c>
      <c r="R230" s="73">
        <f t="shared" si="45"/>
        <v>0</v>
      </c>
      <c r="S230" s="71">
        <f t="shared" si="46"/>
        <v>1.1719999999999999</v>
      </c>
      <c r="T230" s="71">
        <f t="shared" si="47"/>
        <v>0</v>
      </c>
      <c r="U230" s="71">
        <f t="shared" si="48"/>
        <v>-302.798</v>
      </c>
      <c r="V230" s="71">
        <f t="shared" si="49"/>
        <v>-942.82600000000002</v>
      </c>
      <c r="W230" s="71">
        <f t="shared" si="50"/>
        <v>-942.82600000000002</v>
      </c>
    </row>
    <row r="231" spans="1:23" hidden="1">
      <c r="A231" s="63">
        <f t="shared" si="51"/>
        <v>37117</v>
      </c>
      <c r="B231" s="65" t="str">
        <f>INDEX('Master Data'!$A$2:$B$8,MATCH(WEEKDAY('Modesto Maranzana Power'!A231,3),'Master Data'!$A$2:$A$8,0),2)</f>
        <v>T</v>
      </c>
      <c r="D231" s="73">
        <v>1988902.7219250584</v>
      </c>
      <c r="E231" s="73">
        <v>0</v>
      </c>
      <c r="F231" s="73">
        <v>0</v>
      </c>
      <c r="G231" s="73">
        <v>-307009</v>
      </c>
      <c r="I231" s="73">
        <f t="shared" si="53"/>
        <v>-307009</v>
      </c>
      <c r="J231" s="73">
        <f t="shared" si="52"/>
        <v>-4211</v>
      </c>
      <c r="K231" s="73">
        <f t="shared" si="41"/>
        <v>0</v>
      </c>
      <c r="L231" s="73">
        <f t="shared" si="42"/>
        <v>0</v>
      </c>
      <c r="M231" s="73">
        <f>SUM(J$188:J231)</f>
        <v>-947037</v>
      </c>
      <c r="N231" s="73">
        <f>SUM(J$6:J231)</f>
        <v>-947037</v>
      </c>
      <c r="P231" s="73">
        <f t="shared" si="43"/>
        <v>1.9889027219250583</v>
      </c>
      <c r="Q231" s="73">
        <f t="shared" si="44"/>
        <v>0</v>
      </c>
      <c r="R231" s="73">
        <f t="shared" si="45"/>
        <v>0</v>
      </c>
      <c r="S231" s="71">
        <f t="shared" si="46"/>
        <v>-4.2110000000000003</v>
      </c>
      <c r="T231" s="71">
        <f t="shared" si="47"/>
        <v>0</v>
      </c>
      <c r="U231" s="71">
        <f t="shared" si="48"/>
        <v>-307.00900000000001</v>
      </c>
      <c r="V231" s="71">
        <f t="shared" si="49"/>
        <v>-947.03700000000003</v>
      </c>
      <c r="W231" s="71">
        <f t="shared" si="50"/>
        <v>-947.03700000000003</v>
      </c>
    </row>
    <row r="232" spans="1:23" hidden="1">
      <c r="A232" s="63">
        <f t="shared" si="51"/>
        <v>37118</v>
      </c>
      <c r="B232" s="65" t="str">
        <f>INDEX('Master Data'!$A$2:$B$8,MATCH(WEEKDAY('Modesto Maranzana Power'!A232,3),'Master Data'!$A$2:$A$8,0),2)</f>
        <v>W</v>
      </c>
      <c r="D232" s="73">
        <v>1986081.5155006829</v>
      </c>
      <c r="E232" s="73">
        <v>0</v>
      </c>
      <c r="F232" s="73">
        <v>0</v>
      </c>
      <c r="G232" s="73">
        <v>-314338</v>
      </c>
      <c r="I232" s="73">
        <f t="shared" si="53"/>
        <v>-314338</v>
      </c>
      <c r="J232" s="73">
        <f t="shared" si="52"/>
        <v>-7329</v>
      </c>
      <c r="K232" s="73">
        <f t="shared" si="41"/>
        <v>0</v>
      </c>
      <c r="L232" s="73">
        <f t="shared" si="42"/>
        <v>0</v>
      </c>
      <c r="M232" s="73">
        <f>SUM(J$188:J232)</f>
        <v>-954366</v>
      </c>
      <c r="N232" s="73">
        <f>SUM(J$6:J232)</f>
        <v>-954366</v>
      </c>
      <c r="P232" s="73">
        <f t="shared" si="43"/>
        <v>1.9860815155006828</v>
      </c>
      <c r="Q232" s="73">
        <f t="shared" si="44"/>
        <v>0</v>
      </c>
      <c r="R232" s="73">
        <f t="shared" si="45"/>
        <v>0</v>
      </c>
      <c r="S232" s="71">
        <f t="shared" si="46"/>
        <v>-7.3289999999999997</v>
      </c>
      <c r="T232" s="71">
        <f t="shared" si="47"/>
        <v>0</v>
      </c>
      <c r="U232" s="71">
        <f t="shared" si="48"/>
        <v>-314.33800000000002</v>
      </c>
      <c r="V232" s="71">
        <f t="shared" si="49"/>
        <v>-954.36599999999999</v>
      </c>
      <c r="W232" s="71">
        <f t="shared" si="50"/>
        <v>-954.36599999999999</v>
      </c>
    </row>
    <row r="233" spans="1:23" hidden="1">
      <c r="A233" s="63">
        <f t="shared" si="51"/>
        <v>37119</v>
      </c>
      <c r="B233" s="65" t="str">
        <f>INDEX('Master Data'!$A$2:$B$8,MATCH(WEEKDAY('Modesto Maranzana Power'!A233,3),'Master Data'!$A$2:$A$8,0),2)</f>
        <v>Th</v>
      </c>
      <c r="D233" s="73">
        <v>1982102.2916371264</v>
      </c>
      <c r="E233" s="73">
        <v>0</v>
      </c>
      <c r="F233" s="73">
        <v>0</v>
      </c>
      <c r="G233" s="73">
        <v>-322097</v>
      </c>
      <c r="I233" s="73">
        <f t="shared" si="53"/>
        <v>-322097</v>
      </c>
      <c r="J233" s="73">
        <f t="shared" si="52"/>
        <v>-7759</v>
      </c>
      <c r="K233" s="73">
        <f t="shared" si="41"/>
        <v>0</v>
      </c>
      <c r="L233" s="73">
        <f t="shared" si="42"/>
        <v>0</v>
      </c>
      <c r="M233" s="73">
        <f>SUM(J$188:J233)</f>
        <v>-962125</v>
      </c>
      <c r="N233" s="73">
        <f>SUM(J$6:J233)</f>
        <v>-962125</v>
      </c>
      <c r="P233" s="73">
        <f t="shared" si="43"/>
        <v>1.9821022916371263</v>
      </c>
      <c r="Q233" s="73">
        <f t="shared" si="44"/>
        <v>0</v>
      </c>
      <c r="R233" s="73">
        <f t="shared" si="45"/>
        <v>0</v>
      </c>
      <c r="S233" s="71">
        <f t="shared" si="46"/>
        <v>-7.7590000000000003</v>
      </c>
      <c r="T233" s="71">
        <f t="shared" si="47"/>
        <v>0</v>
      </c>
      <c r="U233" s="71">
        <f t="shared" si="48"/>
        <v>-322.09699999999998</v>
      </c>
      <c r="V233" s="71">
        <f t="shared" si="49"/>
        <v>-962.125</v>
      </c>
      <c r="W233" s="71">
        <f t="shared" si="50"/>
        <v>-962.125</v>
      </c>
    </row>
    <row r="234" spans="1:23" hidden="1">
      <c r="A234" s="63">
        <f t="shared" si="51"/>
        <v>37120</v>
      </c>
      <c r="B234" s="65" t="str">
        <f>INDEX('Master Data'!$A$2:$B$8,MATCH(WEEKDAY('Modesto Maranzana Power'!A234,3),'Master Data'!$A$2:$A$8,0),2)</f>
        <v>F</v>
      </c>
      <c r="D234" s="73">
        <v>1983314.0989875959</v>
      </c>
      <c r="E234" s="73">
        <v>0</v>
      </c>
      <c r="F234" s="73">
        <v>0</v>
      </c>
      <c r="G234" s="73">
        <v>-320101</v>
      </c>
      <c r="I234" s="73">
        <f t="shared" si="53"/>
        <v>-320101</v>
      </c>
      <c r="J234" s="73">
        <f t="shared" si="52"/>
        <v>1996</v>
      </c>
      <c r="K234" s="73">
        <f t="shared" si="41"/>
        <v>0</v>
      </c>
      <c r="L234" s="73">
        <f t="shared" si="42"/>
        <v>0</v>
      </c>
      <c r="M234" s="73">
        <f>SUM(J$188:J234)</f>
        <v>-960129</v>
      </c>
      <c r="N234" s="73">
        <f>SUM(J$6:J234)</f>
        <v>-960129</v>
      </c>
      <c r="P234" s="73">
        <f t="shared" si="43"/>
        <v>1.9833140989875959</v>
      </c>
      <c r="Q234" s="73">
        <f t="shared" si="44"/>
        <v>0</v>
      </c>
      <c r="R234" s="73">
        <f t="shared" si="45"/>
        <v>0</v>
      </c>
      <c r="S234" s="71">
        <f t="shared" si="46"/>
        <v>1.996</v>
      </c>
      <c r="T234" s="71">
        <f t="shared" si="47"/>
        <v>0</v>
      </c>
      <c r="U234" s="71">
        <f t="shared" si="48"/>
        <v>-320.101</v>
      </c>
      <c r="V234" s="71">
        <f t="shared" si="49"/>
        <v>-960.12900000000002</v>
      </c>
      <c r="W234" s="71">
        <f t="shared" si="50"/>
        <v>-960.12900000000002</v>
      </c>
    </row>
    <row r="235" spans="1:23" hidden="1">
      <c r="A235" s="63">
        <f t="shared" si="51"/>
        <v>37121</v>
      </c>
      <c r="B235" s="65" t="str">
        <f>INDEX('Master Data'!$A$2:$B$8,MATCH(WEEKDAY('Modesto Maranzana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-320101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-960129</v>
      </c>
      <c r="N235" s="73">
        <f>SUM(J$6:J235)</f>
        <v>-960129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-320.101</v>
      </c>
      <c r="V235" s="71">
        <f t="shared" si="49"/>
        <v>-960.12900000000002</v>
      </c>
      <c r="W235" s="71">
        <f t="shared" si="50"/>
        <v>-960.12900000000002</v>
      </c>
    </row>
    <row r="236" spans="1:23" hidden="1">
      <c r="A236" s="63">
        <f t="shared" si="51"/>
        <v>37122</v>
      </c>
      <c r="B236" s="65" t="str">
        <f>INDEX('Master Data'!$A$2:$B$8,MATCH(WEEKDAY('Modesto Maranzana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-320101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-960129</v>
      </c>
      <c r="N236" s="73">
        <f>SUM(J$6:J236)</f>
        <v>-960129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-320.101</v>
      </c>
      <c r="V236" s="71">
        <f t="shared" si="49"/>
        <v>-960.12900000000002</v>
      </c>
      <c r="W236" s="71">
        <f t="shared" si="50"/>
        <v>-960.12900000000002</v>
      </c>
    </row>
    <row r="237" spans="1:23" hidden="1">
      <c r="A237" s="63">
        <f t="shared" si="51"/>
        <v>37123</v>
      </c>
      <c r="B237" s="65" t="str">
        <f>INDEX('Master Data'!$A$2:$B$8,MATCH(WEEKDAY('Modesto Maranzana Power'!A237,3),'Master Data'!$A$2:$A$8,0),2)</f>
        <v>M</v>
      </c>
      <c r="D237" s="73">
        <v>1982945.8459185823</v>
      </c>
      <c r="E237" s="73">
        <v>0</v>
      </c>
      <c r="F237" s="73">
        <v>0</v>
      </c>
      <c r="G237" s="73">
        <v>-313171</v>
      </c>
      <c r="I237" s="73">
        <f t="shared" si="53"/>
        <v>-313171</v>
      </c>
      <c r="J237" s="73">
        <f t="shared" si="52"/>
        <v>6930</v>
      </c>
      <c r="K237" s="73">
        <f t="shared" si="41"/>
        <v>0</v>
      </c>
      <c r="L237" s="73">
        <f t="shared" si="42"/>
        <v>0</v>
      </c>
      <c r="M237" s="73">
        <f>SUM(J$188:J237)</f>
        <v>-953199</v>
      </c>
      <c r="N237" s="73">
        <f>SUM(J$6:J237)</f>
        <v>-953199</v>
      </c>
      <c r="P237" s="73">
        <f t="shared" si="43"/>
        <v>1.9829458459185823</v>
      </c>
      <c r="Q237" s="73">
        <f t="shared" si="44"/>
        <v>0</v>
      </c>
      <c r="R237" s="73">
        <f t="shared" si="45"/>
        <v>0</v>
      </c>
      <c r="S237" s="71">
        <f t="shared" si="46"/>
        <v>6.93</v>
      </c>
      <c r="T237" s="71">
        <f t="shared" si="47"/>
        <v>0</v>
      </c>
      <c r="U237" s="71">
        <f t="shared" si="48"/>
        <v>-313.17099999999999</v>
      </c>
      <c r="V237" s="71">
        <f t="shared" si="49"/>
        <v>-953.19899999999996</v>
      </c>
      <c r="W237" s="71">
        <f t="shared" si="50"/>
        <v>-953.19899999999996</v>
      </c>
    </row>
    <row r="238" spans="1:23" hidden="1">
      <c r="A238" s="63">
        <f t="shared" si="51"/>
        <v>37124</v>
      </c>
      <c r="B238" s="65" t="str">
        <f>INDEX('Master Data'!$A$2:$B$8,MATCH(WEEKDAY('Modesto Maranzana Power'!A238,3),'Master Data'!$A$2:$A$8,0),2)</f>
        <v>T</v>
      </c>
      <c r="D238" s="73">
        <v>1979575.0084554199</v>
      </c>
      <c r="E238" s="73">
        <v>0</v>
      </c>
      <c r="F238" s="73">
        <v>0</v>
      </c>
      <c r="G238" s="73">
        <v>-319700</v>
      </c>
      <c r="I238" s="73">
        <f t="shared" si="53"/>
        <v>-319700</v>
      </c>
      <c r="J238" s="73">
        <f t="shared" si="52"/>
        <v>-6529</v>
      </c>
      <c r="K238" s="73">
        <f t="shared" si="41"/>
        <v>0</v>
      </c>
      <c r="L238" s="73">
        <f t="shared" si="42"/>
        <v>0</v>
      </c>
      <c r="M238" s="73">
        <f>SUM(J$188:J238)</f>
        <v>-959728</v>
      </c>
      <c r="N238" s="73">
        <f>SUM(J$6:J238)</f>
        <v>-959728</v>
      </c>
      <c r="P238" s="73">
        <f t="shared" si="43"/>
        <v>1.97957500845542</v>
      </c>
      <c r="Q238" s="73">
        <f t="shared" si="44"/>
        <v>0</v>
      </c>
      <c r="R238" s="73">
        <f t="shared" si="45"/>
        <v>0</v>
      </c>
      <c r="S238" s="71">
        <f t="shared" si="46"/>
        <v>-6.5289999999999999</v>
      </c>
      <c r="T238" s="71">
        <f t="shared" si="47"/>
        <v>0</v>
      </c>
      <c r="U238" s="71">
        <f t="shared" si="48"/>
        <v>-319.7</v>
      </c>
      <c r="V238" s="71">
        <f t="shared" si="49"/>
        <v>-959.72799999999995</v>
      </c>
      <c r="W238" s="71">
        <f t="shared" si="50"/>
        <v>-959.72799999999995</v>
      </c>
    </row>
    <row r="239" spans="1:23" hidden="1">
      <c r="A239" s="63">
        <f t="shared" si="51"/>
        <v>37125</v>
      </c>
      <c r="B239" s="65" t="str">
        <f>INDEX('Master Data'!$A$2:$B$8,MATCH(WEEKDAY('Modesto Maranzana Power'!A239,3),'Master Data'!$A$2:$A$8,0),2)</f>
        <v>W</v>
      </c>
      <c r="D239" s="73">
        <v>1980611.3983480833</v>
      </c>
      <c r="E239" s="73">
        <v>0</v>
      </c>
      <c r="F239" s="73">
        <v>0</v>
      </c>
      <c r="G239" s="73">
        <v>-160175</v>
      </c>
      <c r="I239" s="73">
        <f t="shared" si="53"/>
        <v>-160175</v>
      </c>
      <c r="J239" s="73">
        <f t="shared" si="52"/>
        <v>159525</v>
      </c>
      <c r="K239" s="73">
        <f t="shared" si="41"/>
        <v>0</v>
      </c>
      <c r="L239" s="73">
        <f t="shared" si="42"/>
        <v>0</v>
      </c>
      <c r="M239" s="73">
        <f>SUM(J$188:J239)</f>
        <v>-800203</v>
      </c>
      <c r="N239" s="73">
        <f>SUM(J$6:J239)</f>
        <v>-800203</v>
      </c>
      <c r="P239" s="73">
        <f t="shared" si="43"/>
        <v>1.9806113983480833</v>
      </c>
      <c r="Q239" s="73">
        <f t="shared" si="44"/>
        <v>0</v>
      </c>
      <c r="R239" s="73">
        <f t="shared" si="45"/>
        <v>0</v>
      </c>
      <c r="S239" s="71">
        <f t="shared" si="46"/>
        <v>159.52500000000001</v>
      </c>
      <c r="T239" s="71">
        <f t="shared" si="47"/>
        <v>0</v>
      </c>
      <c r="U239" s="71">
        <f t="shared" si="48"/>
        <v>-160.17500000000001</v>
      </c>
      <c r="V239" s="71">
        <f t="shared" si="49"/>
        <v>-800.20299999999997</v>
      </c>
      <c r="W239" s="71">
        <f t="shared" si="50"/>
        <v>-800.20299999999997</v>
      </c>
    </row>
    <row r="240" spans="1:23" hidden="1">
      <c r="A240" s="63">
        <f t="shared" si="51"/>
        <v>37126</v>
      </c>
      <c r="B240" s="65" t="str">
        <f>INDEX('Master Data'!$A$2:$B$8,MATCH(WEEKDAY('Modesto Maranzana Power'!A240,3),'Master Data'!$A$2:$A$8,0),2)</f>
        <v>Th</v>
      </c>
      <c r="D240" s="73">
        <v>1978482.7705854008</v>
      </c>
      <c r="E240" s="73">
        <v>0</v>
      </c>
      <c r="F240" s="73">
        <v>0</v>
      </c>
      <c r="G240" s="73">
        <v>-164770</v>
      </c>
      <c r="I240" s="73">
        <f t="shared" si="53"/>
        <v>-164770</v>
      </c>
      <c r="J240" s="73">
        <f t="shared" si="52"/>
        <v>-4595</v>
      </c>
      <c r="K240" s="73">
        <f t="shared" si="41"/>
        <v>0</v>
      </c>
      <c r="L240" s="73">
        <f t="shared" si="42"/>
        <v>0</v>
      </c>
      <c r="M240" s="73">
        <f>SUM(J$188:J240)</f>
        <v>-804798</v>
      </c>
      <c r="N240" s="73">
        <f>SUM(J$6:J240)</f>
        <v>-804798</v>
      </c>
      <c r="P240" s="73">
        <f t="shared" si="43"/>
        <v>1.9784827705854007</v>
      </c>
      <c r="Q240" s="73">
        <f t="shared" si="44"/>
        <v>0</v>
      </c>
      <c r="R240" s="73">
        <f t="shared" si="45"/>
        <v>0</v>
      </c>
      <c r="S240" s="71">
        <f t="shared" si="46"/>
        <v>-4.5949999999999998</v>
      </c>
      <c r="T240" s="71">
        <f t="shared" si="47"/>
        <v>0</v>
      </c>
      <c r="U240" s="71">
        <f t="shared" si="48"/>
        <v>-164.77</v>
      </c>
      <c r="V240" s="71">
        <f t="shared" si="49"/>
        <v>-804.798</v>
      </c>
      <c r="W240" s="71">
        <f t="shared" si="50"/>
        <v>-804.798</v>
      </c>
    </row>
    <row r="241" spans="1:23" hidden="1">
      <c r="A241" s="63">
        <f t="shared" si="51"/>
        <v>37127</v>
      </c>
      <c r="B241" s="65" t="str">
        <f>INDEX('Master Data'!$A$2:$B$8,MATCH(WEEKDAY('Modesto Maranzana Power'!A241,3),'Master Data'!$A$2:$A$8,0),2)</f>
        <v>F</v>
      </c>
      <c r="D241" s="73">
        <v>1977430.546340558</v>
      </c>
      <c r="E241" s="73">
        <v>0</v>
      </c>
      <c r="F241" s="73">
        <v>0</v>
      </c>
      <c r="G241" s="73">
        <v>-167749</v>
      </c>
      <c r="I241" s="73">
        <f t="shared" si="53"/>
        <v>-167749</v>
      </c>
      <c r="J241" s="73">
        <f t="shared" si="52"/>
        <v>-2979</v>
      </c>
      <c r="K241" s="73">
        <f t="shared" si="41"/>
        <v>0</v>
      </c>
      <c r="L241" s="73">
        <f t="shared" si="42"/>
        <v>0</v>
      </c>
      <c r="M241" s="73">
        <f>SUM(J$188:J241)</f>
        <v>-807777</v>
      </c>
      <c r="N241" s="73">
        <f>SUM(J$6:J241)</f>
        <v>-807777</v>
      </c>
      <c r="P241" s="73">
        <f t="shared" si="43"/>
        <v>1.9774305463405579</v>
      </c>
      <c r="Q241" s="73">
        <f t="shared" si="44"/>
        <v>0</v>
      </c>
      <c r="R241" s="73">
        <f t="shared" si="45"/>
        <v>0</v>
      </c>
      <c r="S241" s="71">
        <f t="shared" si="46"/>
        <v>-2.9790000000000001</v>
      </c>
      <c r="T241" s="71">
        <f t="shared" si="47"/>
        <v>0</v>
      </c>
      <c r="U241" s="71">
        <f t="shared" si="48"/>
        <v>-167.749</v>
      </c>
      <c r="V241" s="71">
        <f t="shared" si="49"/>
        <v>-807.77700000000004</v>
      </c>
      <c r="W241" s="71">
        <f t="shared" si="50"/>
        <v>-807.77700000000004</v>
      </c>
    </row>
    <row r="242" spans="1:23" hidden="1">
      <c r="A242" s="63">
        <f t="shared" si="51"/>
        <v>37128</v>
      </c>
      <c r="B242" s="65" t="str">
        <f>INDEX('Master Data'!$A$2:$B$8,MATCH(WEEKDAY('Modesto Maranzana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-167749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-807777</v>
      </c>
      <c r="N242" s="73">
        <f>SUM(J$6:J242)</f>
        <v>-807777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-167.749</v>
      </c>
      <c r="V242" s="71">
        <f t="shared" si="49"/>
        <v>-807.77700000000004</v>
      </c>
      <c r="W242" s="71">
        <f t="shared" si="50"/>
        <v>-807.77700000000004</v>
      </c>
    </row>
    <row r="243" spans="1:23" hidden="1">
      <c r="A243" s="63">
        <f t="shared" si="51"/>
        <v>37129</v>
      </c>
      <c r="B243" s="65" t="str">
        <f>INDEX('Master Data'!$A$2:$B$8,MATCH(WEEKDAY('Modesto Maranzana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-167749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-807777</v>
      </c>
      <c r="N243" s="73">
        <f>SUM(J$6:J243)</f>
        <v>-807777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-167.749</v>
      </c>
      <c r="V243" s="71">
        <f t="shared" si="49"/>
        <v>-807.77700000000004</v>
      </c>
      <c r="W243" s="71">
        <f t="shared" si="50"/>
        <v>-807.77700000000004</v>
      </c>
    </row>
    <row r="244" spans="1:23" hidden="1">
      <c r="A244" s="63">
        <f t="shared" si="51"/>
        <v>37130</v>
      </c>
      <c r="B244" s="65" t="str">
        <f>INDEX('Master Data'!$A$2:$B$8,MATCH(WEEKDAY('Modesto Maranzana Power'!A244,3),'Master Data'!$A$2:$A$8,0),2)</f>
        <v>M</v>
      </c>
      <c r="D244" s="73">
        <v>1972589.6992827088</v>
      </c>
      <c r="E244" s="73">
        <v>0</v>
      </c>
      <c r="F244" s="73">
        <v>0</v>
      </c>
      <c r="G244" s="73">
        <v>-172070</v>
      </c>
      <c r="I244" s="73">
        <f t="shared" si="53"/>
        <v>-172070</v>
      </c>
      <c r="J244" s="73">
        <f t="shared" si="52"/>
        <v>-4321</v>
      </c>
      <c r="K244" s="73">
        <f t="shared" si="41"/>
        <v>0</v>
      </c>
      <c r="L244" s="73">
        <f t="shared" si="42"/>
        <v>0</v>
      </c>
      <c r="M244" s="73">
        <f>SUM(J$188:J244)</f>
        <v>-812098</v>
      </c>
      <c r="N244" s="73">
        <f>SUM(J$6:J244)</f>
        <v>-812098</v>
      </c>
      <c r="P244" s="73">
        <f t="shared" si="43"/>
        <v>1.9725896992827088</v>
      </c>
      <c r="Q244" s="73">
        <f t="shared" si="44"/>
        <v>0</v>
      </c>
      <c r="R244" s="73">
        <f t="shared" si="45"/>
        <v>0</v>
      </c>
      <c r="S244" s="71">
        <f t="shared" si="46"/>
        <v>-4.3209999999999997</v>
      </c>
      <c r="T244" s="71">
        <f t="shared" si="47"/>
        <v>0</v>
      </c>
      <c r="U244" s="71">
        <f t="shared" si="48"/>
        <v>-172.07</v>
      </c>
      <c r="V244" s="71">
        <f t="shared" si="49"/>
        <v>-812.09799999999996</v>
      </c>
      <c r="W244" s="71">
        <f t="shared" si="50"/>
        <v>-812.09799999999996</v>
      </c>
    </row>
    <row r="245" spans="1:23" hidden="1">
      <c r="A245" s="63">
        <f t="shared" si="51"/>
        <v>37131</v>
      </c>
      <c r="B245" s="65" t="str">
        <f>INDEX('Master Data'!$A$2:$B$8,MATCH(WEEKDAY('Modesto Maranzana Power'!A245,3),'Master Data'!$A$2:$A$8,0),2)</f>
        <v>T</v>
      </c>
      <c r="D245" s="73">
        <v>1957101.4630906174</v>
      </c>
      <c r="E245" s="73">
        <v>0</v>
      </c>
      <c r="F245" s="73">
        <v>0</v>
      </c>
      <c r="G245" s="73">
        <v>-186538</v>
      </c>
      <c r="I245" s="73">
        <f t="shared" si="53"/>
        <v>-186538</v>
      </c>
      <c r="J245" s="73">
        <f t="shared" si="52"/>
        <v>-14468</v>
      </c>
      <c r="K245" s="73">
        <f t="shared" si="41"/>
        <v>0</v>
      </c>
      <c r="L245" s="73">
        <f t="shared" si="42"/>
        <v>0</v>
      </c>
      <c r="M245" s="73">
        <f>SUM(J$188:J245)</f>
        <v>-826566</v>
      </c>
      <c r="N245" s="73">
        <f>SUM(J$6:J245)</f>
        <v>-826566</v>
      </c>
      <c r="P245" s="73">
        <f t="shared" si="43"/>
        <v>1.9571014630906174</v>
      </c>
      <c r="Q245" s="73">
        <f t="shared" si="44"/>
        <v>0</v>
      </c>
      <c r="R245" s="73">
        <f t="shared" si="45"/>
        <v>0</v>
      </c>
      <c r="S245" s="71">
        <f t="shared" si="46"/>
        <v>-14.468</v>
      </c>
      <c r="T245" s="71">
        <f t="shared" si="47"/>
        <v>0</v>
      </c>
      <c r="U245" s="71">
        <f t="shared" si="48"/>
        <v>-186.53800000000001</v>
      </c>
      <c r="V245" s="71">
        <f t="shared" si="49"/>
        <v>-826.56600000000003</v>
      </c>
      <c r="W245" s="71">
        <f t="shared" si="50"/>
        <v>-826.56600000000003</v>
      </c>
    </row>
    <row r="246" spans="1:23" hidden="1">
      <c r="A246" s="63">
        <f t="shared" si="51"/>
        <v>37132</v>
      </c>
      <c r="B246" s="65" t="str">
        <f>INDEX('Master Data'!$A$2:$B$8,MATCH(WEEKDAY('Modesto Maranzana Power'!A246,3),'Master Data'!$A$2:$A$8,0),2)</f>
        <v>W</v>
      </c>
      <c r="D246" s="73">
        <v>1959777.3275469423</v>
      </c>
      <c r="E246" s="73">
        <v>0</v>
      </c>
      <c r="F246" s="73">
        <v>0</v>
      </c>
      <c r="G246" s="73">
        <v>-176959</v>
      </c>
      <c r="I246" s="73">
        <f t="shared" si="53"/>
        <v>-176959</v>
      </c>
      <c r="J246" s="73">
        <f t="shared" si="52"/>
        <v>9579</v>
      </c>
      <c r="K246" s="73">
        <f t="shared" si="41"/>
        <v>0</v>
      </c>
      <c r="L246" s="73">
        <f t="shared" si="42"/>
        <v>0</v>
      </c>
      <c r="M246" s="73">
        <f>SUM(J$188:J246)</f>
        <v>-816987</v>
      </c>
      <c r="N246" s="73">
        <f>SUM(J$6:J246)</f>
        <v>-816987</v>
      </c>
      <c r="P246" s="73">
        <f t="shared" si="43"/>
        <v>1.9597773275469423</v>
      </c>
      <c r="Q246" s="73">
        <f t="shared" si="44"/>
        <v>0</v>
      </c>
      <c r="R246" s="73">
        <f t="shared" si="45"/>
        <v>0</v>
      </c>
      <c r="S246" s="71">
        <f t="shared" si="46"/>
        <v>9.5790000000000006</v>
      </c>
      <c r="T246" s="71">
        <f t="shared" si="47"/>
        <v>0</v>
      </c>
      <c r="U246" s="71">
        <f t="shared" si="48"/>
        <v>-176.959</v>
      </c>
      <c r="V246" s="71">
        <f t="shared" si="49"/>
        <v>-816.98699999999997</v>
      </c>
      <c r="W246" s="71">
        <f t="shared" si="50"/>
        <v>-816.98699999999997</v>
      </c>
    </row>
    <row r="247" spans="1:23" hidden="1">
      <c r="A247" s="63">
        <f t="shared" si="51"/>
        <v>37133</v>
      </c>
      <c r="B247" s="65" t="str">
        <f>INDEX('Master Data'!$A$2:$B$8,MATCH(WEEKDAY('Modesto Maranzana Power'!A247,3),'Master Data'!$A$2:$A$8,0),2)</f>
        <v>Th</v>
      </c>
      <c r="D247" s="73">
        <v>1960402.5428153253</v>
      </c>
      <c r="E247" s="73">
        <v>0</v>
      </c>
      <c r="F247" s="73">
        <v>0</v>
      </c>
      <c r="G247" s="73">
        <v>-181517</v>
      </c>
      <c r="I247" s="73">
        <f t="shared" si="53"/>
        <v>-181517</v>
      </c>
      <c r="J247" s="73">
        <f t="shared" si="52"/>
        <v>-4558</v>
      </c>
      <c r="K247" s="73">
        <f t="shared" si="41"/>
        <v>0</v>
      </c>
      <c r="L247" s="73">
        <f t="shared" si="42"/>
        <v>0</v>
      </c>
      <c r="M247" s="73">
        <f>SUM(J$188:J247)</f>
        <v>-821545</v>
      </c>
      <c r="N247" s="73">
        <f>SUM(J$6:J247)</f>
        <v>-821545</v>
      </c>
      <c r="P247" s="73">
        <f t="shared" si="43"/>
        <v>1.9604025428153253</v>
      </c>
      <c r="Q247" s="73">
        <f t="shared" si="44"/>
        <v>0</v>
      </c>
      <c r="R247" s="73">
        <f t="shared" si="45"/>
        <v>0</v>
      </c>
      <c r="S247" s="71">
        <f t="shared" si="46"/>
        <v>-4.5579999999999998</v>
      </c>
      <c r="T247" s="71">
        <f t="shared" si="47"/>
        <v>0</v>
      </c>
      <c r="U247" s="71">
        <f t="shared" si="48"/>
        <v>-181.517</v>
      </c>
      <c r="V247" s="71">
        <f t="shared" si="49"/>
        <v>-821.54499999999996</v>
      </c>
      <c r="W247" s="71">
        <f t="shared" si="50"/>
        <v>-821.54499999999996</v>
      </c>
    </row>
    <row r="248" spans="1:23">
      <c r="A248" s="63">
        <f t="shared" si="51"/>
        <v>37134</v>
      </c>
      <c r="B248" s="65" t="str">
        <f>INDEX('Master Data'!$A$2:$B$8,MATCH(WEEKDAY('Modesto Maranzana Power'!A248,3),'Master Data'!$A$2:$A$8,0),2)</f>
        <v>F</v>
      </c>
      <c r="D248" s="73">
        <v>1961236.4926369709</v>
      </c>
      <c r="E248" s="73">
        <v>0</v>
      </c>
      <c r="F248" s="73">
        <v>0</v>
      </c>
      <c r="G248" s="73">
        <v>-198816</v>
      </c>
      <c r="I248" s="73">
        <f t="shared" si="53"/>
        <v>-198816</v>
      </c>
      <c r="J248" s="73">
        <f t="shared" si="52"/>
        <v>-17299</v>
      </c>
      <c r="K248" s="73">
        <f t="shared" si="41"/>
        <v>0</v>
      </c>
      <c r="L248" s="73">
        <f t="shared" si="42"/>
        <v>0</v>
      </c>
      <c r="M248" s="73">
        <f>SUM(J$188:J248)</f>
        <v>-838844</v>
      </c>
      <c r="N248" s="73">
        <f>SUM(J$6:J248)</f>
        <v>-838844</v>
      </c>
      <c r="P248" s="73">
        <f t="shared" si="43"/>
        <v>1.961236492636971</v>
      </c>
      <c r="Q248" s="73">
        <f t="shared" si="44"/>
        <v>0</v>
      </c>
      <c r="R248" s="73">
        <f t="shared" si="45"/>
        <v>0</v>
      </c>
      <c r="S248" s="71">
        <f t="shared" si="46"/>
        <v>-17.298999999999999</v>
      </c>
      <c r="T248" s="71">
        <f t="shared" si="47"/>
        <v>0</v>
      </c>
      <c r="U248" s="71">
        <f t="shared" si="48"/>
        <v>-198.816</v>
      </c>
      <c r="V248" s="71">
        <f t="shared" si="49"/>
        <v>-838.84400000000005</v>
      </c>
      <c r="W248" s="71">
        <f t="shared" si="50"/>
        <v>-838.84400000000005</v>
      </c>
    </row>
    <row r="249" spans="1:23" hidden="1">
      <c r="A249" s="63">
        <f t="shared" si="51"/>
        <v>37135</v>
      </c>
      <c r="B249" s="65" t="str">
        <f>INDEX('Master Data'!$A$2:$B$8,MATCH(WEEKDAY('Modesto Maranzana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-838844</v>
      </c>
      <c r="N249" s="73">
        <f>SUM(J$6:J249)</f>
        <v>-838844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-838.84400000000005</v>
      </c>
      <c r="W249" s="71">
        <f t="shared" si="50"/>
        <v>-838.84400000000005</v>
      </c>
    </row>
    <row r="250" spans="1:23" hidden="1">
      <c r="A250" s="63">
        <f t="shared" si="51"/>
        <v>37136</v>
      </c>
      <c r="B250" s="65" t="str">
        <f>INDEX('Master Data'!$A$2:$B$8,MATCH(WEEKDAY('Modesto Maranzana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-838844</v>
      </c>
      <c r="N250" s="73">
        <f>SUM(J$6:J250)</f>
        <v>-838844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-838.84400000000005</v>
      </c>
      <c r="W250" s="71">
        <f t="shared" si="50"/>
        <v>-838.84400000000005</v>
      </c>
    </row>
    <row r="251" spans="1:23" hidden="1">
      <c r="A251" s="63">
        <f t="shared" si="51"/>
        <v>37137</v>
      </c>
      <c r="B251" s="65" t="str">
        <f>INDEX('Master Data'!$A$2:$B$8,MATCH(WEEKDAY('Modesto Maranzana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-838844</v>
      </c>
      <c r="N251" s="73">
        <f>SUM(J$6:J251)</f>
        <v>-838844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-838.84400000000005</v>
      </c>
      <c r="W251" s="71">
        <f t="shared" si="50"/>
        <v>-838.84400000000005</v>
      </c>
    </row>
    <row r="252" spans="1:23" hidden="1">
      <c r="A252" s="63">
        <f t="shared" si="51"/>
        <v>37138</v>
      </c>
      <c r="B252" s="65" t="str">
        <f>INDEX('Master Data'!$A$2:$B$8,MATCH(WEEKDAY('Modesto Maranzana Power'!A252,3),'Master Data'!$A$2:$A$8,0),2)</f>
        <v>T</v>
      </c>
      <c r="D252" s="73">
        <v>1894273.5482967757</v>
      </c>
      <c r="E252" s="73">
        <v>0</v>
      </c>
      <c r="F252" s="73">
        <v>0</v>
      </c>
      <c r="G252" s="73">
        <v>-8017</v>
      </c>
      <c r="I252" s="73">
        <f t="shared" si="53"/>
        <v>-8017</v>
      </c>
      <c r="J252" s="73">
        <f t="shared" si="52"/>
        <v>-8017</v>
      </c>
      <c r="K252" s="73">
        <f t="shared" si="41"/>
        <v>0</v>
      </c>
      <c r="L252" s="73">
        <f t="shared" si="42"/>
        <v>0</v>
      </c>
      <c r="M252" s="73">
        <f>SUM(J$188:J252)</f>
        <v>-846861</v>
      </c>
      <c r="N252" s="73">
        <f>SUM(J$6:J252)</f>
        <v>-846861</v>
      </c>
      <c r="P252" s="73">
        <f t="shared" si="43"/>
        <v>1.8942735482967756</v>
      </c>
      <c r="Q252" s="73">
        <f t="shared" si="44"/>
        <v>0</v>
      </c>
      <c r="R252" s="73">
        <f t="shared" si="45"/>
        <v>0</v>
      </c>
      <c r="S252" s="71">
        <f t="shared" si="46"/>
        <v>-8.0169999999999995</v>
      </c>
      <c r="T252" s="71">
        <f t="shared" si="47"/>
        <v>0</v>
      </c>
      <c r="U252" s="71">
        <f t="shared" si="48"/>
        <v>-8.0169999999999995</v>
      </c>
      <c r="V252" s="71">
        <f t="shared" si="49"/>
        <v>-846.86099999999999</v>
      </c>
      <c r="W252" s="71">
        <f t="shared" si="50"/>
        <v>-846.86099999999999</v>
      </c>
    </row>
    <row r="253" spans="1:23" hidden="1">
      <c r="A253" s="63">
        <f t="shared" si="51"/>
        <v>37139</v>
      </c>
      <c r="B253" s="65" t="str">
        <f>INDEX('Master Data'!$A$2:$B$8,MATCH(WEEKDAY('Modesto Maranzana Power'!A253,3),'Master Data'!$A$2:$A$8,0),2)</f>
        <v>W</v>
      </c>
      <c r="D253" s="73">
        <v>1884932.4004737104</v>
      </c>
      <c r="E253" s="73">
        <v>0</v>
      </c>
      <c r="F253" s="73">
        <v>0</v>
      </c>
      <c r="G253" s="73">
        <v>-18647</v>
      </c>
      <c r="I253" s="73">
        <f t="shared" si="53"/>
        <v>-18647</v>
      </c>
      <c r="J253" s="73">
        <f t="shared" si="52"/>
        <v>-10630</v>
      </c>
      <c r="K253" s="73">
        <f t="shared" si="41"/>
        <v>0</v>
      </c>
      <c r="L253" s="73">
        <f t="shared" si="42"/>
        <v>0</v>
      </c>
      <c r="M253" s="73">
        <f>SUM(J$188:J253)</f>
        <v>-857491</v>
      </c>
      <c r="N253" s="73">
        <f>SUM(J$6:J253)</f>
        <v>-857491</v>
      </c>
      <c r="P253" s="73">
        <f t="shared" si="43"/>
        <v>1.8849324004737105</v>
      </c>
      <c r="Q253" s="73">
        <f t="shared" si="44"/>
        <v>0</v>
      </c>
      <c r="R253" s="73">
        <f t="shared" si="45"/>
        <v>0</v>
      </c>
      <c r="S253" s="71">
        <f t="shared" si="46"/>
        <v>-10.63</v>
      </c>
      <c r="T253" s="71">
        <f t="shared" si="47"/>
        <v>0</v>
      </c>
      <c r="U253" s="71">
        <f t="shared" si="48"/>
        <v>-18.646999999999998</v>
      </c>
      <c r="V253" s="71">
        <f t="shared" si="49"/>
        <v>-857.49099999999999</v>
      </c>
      <c r="W253" s="71">
        <f t="shared" si="50"/>
        <v>-857.49099999999999</v>
      </c>
    </row>
    <row r="254" spans="1:23" hidden="1">
      <c r="A254" s="63">
        <f t="shared" si="51"/>
        <v>37140</v>
      </c>
      <c r="B254" s="65" t="str">
        <f>INDEX('Master Data'!$A$2:$B$8,MATCH(WEEKDAY('Modesto Maranzana Power'!A254,3),'Master Data'!$A$2:$A$8,0),2)</f>
        <v>Th</v>
      </c>
      <c r="D254" s="73">
        <v>1886479.3600000001</v>
      </c>
      <c r="E254" s="73">
        <v>0</v>
      </c>
      <c r="F254" s="73">
        <v>0</v>
      </c>
      <c r="G254" s="73">
        <v>-30238.240000000002</v>
      </c>
      <c r="I254" s="73">
        <f t="shared" si="53"/>
        <v>-30238.240000000002</v>
      </c>
      <c r="J254" s="73">
        <f t="shared" si="52"/>
        <v>-11591.240000000002</v>
      </c>
      <c r="K254" s="73">
        <f t="shared" si="41"/>
        <v>0</v>
      </c>
      <c r="L254" s="73">
        <f t="shared" si="42"/>
        <v>0</v>
      </c>
      <c r="M254" s="73">
        <f>SUM(J$188:J254)</f>
        <v>-869082.24</v>
      </c>
      <c r="N254" s="73">
        <f>SUM(J$6:J254)</f>
        <v>-869082.24</v>
      </c>
      <c r="P254" s="73">
        <f t="shared" si="43"/>
        <v>1.88647936</v>
      </c>
      <c r="Q254" s="73">
        <f t="shared" si="44"/>
        <v>0</v>
      </c>
      <c r="R254" s="73">
        <f t="shared" si="45"/>
        <v>0</v>
      </c>
      <c r="S254" s="71">
        <f t="shared" si="46"/>
        <v>-11.591240000000001</v>
      </c>
      <c r="T254" s="71">
        <f t="shared" si="47"/>
        <v>0</v>
      </c>
      <c r="U254" s="71">
        <f t="shared" si="48"/>
        <v>-30.238240000000001</v>
      </c>
      <c r="V254" s="71">
        <f t="shared" si="49"/>
        <v>-869.08223999999996</v>
      </c>
      <c r="W254" s="71">
        <f t="shared" si="50"/>
        <v>-869.08223999999996</v>
      </c>
    </row>
    <row r="255" spans="1:23" hidden="1">
      <c r="A255" s="63">
        <f t="shared" si="51"/>
        <v>37141</v>
      </c>
      <c r="B255" s="65" t="str">
        <f>INDEX('Master Data'!$A$2:$B$8,MATCH(WEEKDAY('Modesto Maranzana Power'!A255,3),'Master Data'!$A$2:$A$8,0),2)</f>
        <v>F</v>
      </c>
      <c r="D255" s="73">
        <v>1890567.8749237454</v>
      </c>
      <c r="E255" s="73">
        <v>0</v>
      </c>
      <c r="F255" s="73">
        <v>0</v>
      </c>
      <c r="G255" s="73">
        <v>-40364</v>
      </c>
      <c r="I255" s="73">
        <f t="shared" si="53"/>
        <v>-40364</v>
      </c>
      <c r="J255" s="73">
        <f t="shared" si="52"/>
        <v>-10125.759999999998</v>
      </c>
      <c r="K255" s="73">
        <f t="shared" si="41"/>
        <v>0</v>
      </c>
      <c r="L255" s="73">
        <f t="shared" si="42"/>
        <v>0</v>
      </c>
      <c r="M255" s="73">
        <f>SUM(J$188:J255)</f>
        <v>-879208</v>
      </c>
      <c r="N255" s="73">
        <f>SUM(J$6:J255)</f>
        <v>-879208</v>
      </c>
      <c r="P255" s="73">
        <f t="shared" si="43"/>
        <v>1.8905678749237453</v>
      </c>
      <c r="Q255" s="73">
        <f t="shared" si="44"/>
        <v>0</v>
      </c>
      <c r="R255" s="73">
        <f t="shared" si="45"/>
        <v>0</v>
      </c>
      <c r="S255" s="71">
        <f t="shared" si="46"/>
        <v>-10.125759999999998</v>
      </c>
      <c r="T255" s="71">
        <f t="shared" si="47"/>
        <v>0</v>
      </c>
      <c r="U255" s="71">
        <f t="shared" si="48"/>
        <v>-40.363999999999997</v>
      </c>
      <c r="V255" s="71">
        <f t="shared" si="49"/>
        <v>-879.20799999999997</v>
      </c>
      <c r="W255" s="71">
        <f t="shared" si="50"/>
        <v>-879.20799999999997</v>
      </c>
    </row>
    <row r="256" spans="1:23" hidden="1">
      <c r="A256" s="63">
        <f t="shared" si="51"/>
        <v>37142</v>
      </c>
      <c r="B256" s="65" t="str">
        <f>INDEX('Master Data'!$A$2:$B$8,MATCH(WEEKDAY('Modesto Maranzana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-40364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-879208</v>
      </c>
      <c r="N256" s="73">
        <f>SUM(J$6:J256)</f>
        <v>-879208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-40.363999999999997</v>
      </c>
      <c r="V256" s="71">
        <f t="shared" si="49"/>
        <v>-879.20799999999997</v>
      </c>
      <c r="W256" s="71">
        <f t="shared" si="50"/>
        <v>-879.20799999999997</v>
      </c>
    </row>
    <row r="257" spans="1:23" hidden="1">
      <c r="A257" s="63">
        <f t="shared" si="51"/>
        <v>37143</v>
      </c>
      <c r="B257" s="65" t="str">
        <f>INDEX('Master Data'!$A$2:$B$8,MATCH(WEEKDAY('Modesto Maranzana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-40364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-879208</v>
      </c>
      <c r="N257" s="73">
        <f>SUM(J$6:J257)</f>
        <v>-879208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-40.363999999999997</v>
      </c>
      <c r="V257" s="71">
        <f t="shared" si="49"/>
        <v>-879.20799999999997</v>
      </c>
      <c r="W257" s="71">
        <f t="shared" si="50"/>
        <v>-879.20799999999997</v>
      </c>
    </row>
    <row r="258" spans="1:23" hidden="1">
      <c r="A258" s="63">
        <f t="shared" si="51"/>
        <v>37144</v>
      </c>
      <c r="B258" s="65" t="str">
        <f>INDEX('Master Data'!$A$2:$B$8,MATCH(WEEKDAY('Modesto Maranzana Power'!A258,3),'Master Data'!$A$2:$A$8,0),2)</f>
        <v>M</v>
      </c>
      <c r="D258" s="73">
        <v>1892478.9741870558</v>
      </c>
      <c r="E258" s="73">
        <v>0</v>
      </c>
      <c r="F258" s="73">
        <v>0</v>
      </c>
      <c r="G258" s="73">
        <v>-53341</v>
      </c>
      <c r="I258" s="73">
        <f t="shared" si="53"/>
        <v>-53341</v>
      </c>
      <c r="J258" s="73">
        <f t="shared" si="52"/>
        <v>-12977</v>
      </c>
      <c r="K258" s="73">
        <f t="shared" si="41"/>
        <v>0</v>
      </c>
      <c r="L258" s="73">
        <f t="shared" si="42"/>
        <v>0</v>
      </c>
      <c r="M258" s="73">
        <f>SUM(J$188:J258)</f>
        <v>-892185</v>
      </c>
      <c r="N258" s="73">
        <f>SUM(J$6:J258)</f>
        <v>-892185</v>
      </c>
      <c r="P258" s="73">
        <f t="shared" si="43"/>
        <v>1.8924789741870558</v>
      </c>
      <c r="Q258" s="73">
        <f t="shared" si="44"/>
        <v>0</v>
      </c>
      <c r="R258" s="73">
        <f t="shared" si="45"/>
        <v>0</v>
      </c>
      <c r="S258" s="71">
        <f t="shared" si="46"/>
        <v>-12.977</v>
      </c>
      <c r="T258" s="71">
        <f t="shared" si="47"/>
        <v>0</v>
      </c>
      <c r="U258" s="71">
        <f t="shared" si="48"/>
        <v>-53.341000000000001</v>
      </c>
      <c r="V258" s="71">
        <f t="shared" si="49"/>
        <v>-892.18499999999995</v>
      </c>
      <c r="W258" s="71">
        <f t="shared" si="50"/>
        <v>-892.18499999999995</v>
      </c>
    </row>
    <row r="259" spans="1:23" hidden="1">
      <c r="A259" s="63">
        <f t="shared" si="51"/>
        <v>37145</v>
      </c>
      <c r="B259" s="65" t="str">
        <f>INDEX('Master Data'!$A$2:$B$8,MATCH(WEEKDAY('Modesto Maranzana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-53341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-892185</v>
      </c>
      <c r="N259" s="73">
        <f>SUM(J$6:J259)</f>
        <v>-892185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-53.341000000000001</v>
      </c>
      <c r="V259" s="71">
        <f t="shared" si="49"/>
        <v>-892.18499999999995</v>
      </c>
      <c r="W259" s="71">
        <f t="shared" si="50"/>
        <v>-892.18499999999995</v>
      </c>
    </row>
    <row r="260" spans="1:23" hidden="1">
      <c r="A260" s="63">
        <f t="shared" si="51"/>
        <v>37146</v>
      </c>
      <c r="B260" s="65" t="str">
        <f>INDEX('Master Data'!$A$2:$B$8,MATCH(WEEKDAY('Modesto Maranzana Power'!A260,3),'Master Data'!$A$2:$A$8,0),2)</f>
        <v>W</v>
      </c>
      <c r="D260" s="73">
        <v>1896222.49</v>
      </c>
      <c r="E260" s="73">
        <v>0</v>
      </c>
      <c r="F260" s="73">
        <v>0</v>
      </c>
      <c r="G260" s="73">
        <v>-70601.45</v>
      </c>
      <c r="I260" s="73">
        <f t="shared" si="53"/>
        <v>-70601.45</v>
      </c>
      <c r="J260" s="73">
        <f t="shared" si="52"/>
        <v>-17260.449999999997</v>
      </c>
      <c r="K260" s="73">
        <f t="shared" si="41"/>
        <v>0</v>
      </c>
      <c r="L260" s="73">
        <f t="shared" si="42"/>
        <v>0</v>
      </c>
      <c r="M260" s="73">
        <f>SUM(J$188:J260)</f>
        <v>-909445.45</v>
      </c>
      <c r="N260" s="73">
        <f>SUM(J$6:J260)</f>
        <v>-909445.45</v>
      </c>
      <c r="P260" s="73">
        <f t="shared" si="43"/>
        <v>1.89622249</v>
      </c>
      <c r="Q260" s="73">
        <f t="shared" si="44"/>
        <v>0</v>
      </c>
      <c r="R260" s="73">
        <f t="shared" si="45"/>
        <v>0</v>
      </c>
      <c r="S260" s="71">
        <f t="shared" si="46"/>
        <v>-17.260449999999999</v>
      </c>
      <c r="T260" s="71">
        <f t="shared" si="47"/>
        <v>0</v>
      </c>
      <c r="U260" s="71">
        <f t="shared" si="48"/>
        <v>-70.60145</v>
      </c>
      <c r="V260" s="71">
        <f t="shared" si="49"/>
        <v>-909.44544999999994</v>
      </c>
      <c r="W260" s="71">
        <f t="shared" si="50"/>
        <v>-909.44544999999994</v>
      </c>
    </row>
    <row r="261" spans="1:23" hidden="1">
      <c r="A261" s="63">
        <f t="shared" si="51"/>
        <v>37147</v>
      </c>
      <c r="B261" s="65" t="str">
        <f>INDEX('Master Data'!$A$2:$B$8,MATCH(WEEKDAY('Modesto Maranzana Power'!A261,3),'Master Data'!$A$2:$A$8,0),2)</f>
        <v>Th</v>
      </c>
      <c r="D261" s="73">
        <v>1895264.2647793679</v>
      </c>
      <c r="E261" s="73">
        <v>0</v>
      </c>
      <c r="F261" s="73">
        <v>0</v>
      </c>
      <c r="G261" s="73">
        <v>-78719</v>
      </c>
      <c r="I261" s="73">
        <f t="shared" si="53"/>
        <v>-78719</v>
      </c>
      <c r="J261" s="73">
        <f t="shared" si="52"/>
        <v>-8117.5500000000029</v>
      </c>
      <c r="K261" s="73">
        <f t="shared" si="41"/>
        <v>0</v>
      </c>
      <c r="L261" s="73">
        <f t="shared" si="42"/>
        <v>0</v>
      </c>
      <c r="M261" s="73">
        <f>SUM(J$188:J261)</f>
        <v>-917563</v>
      </c>
      <c r="N261" s="73">
        <f>SUM(J$6:J261)</f>
        <v>-917563</v>
      </c>
      <c r="P261" s="73">
        <f t="shared" si="43"/>
        <v>1.895264264779368</v>
      </c>
      <c r="Q261" s="73">
        <f t="shared" si="44"/>
        <v>0</v>
      </c>
      <c r="R261" s="73">
        <f t="shared" si="45"/>
        <v>0</v>
      </c>
      <c r="S261" s="71">
        <f t="shared" si="46"/>
        <v>-8.1175500000000032</v>
      </c>
      <c r="T261" s="71">
        <f t="shared" si="47"/>
        <v>0</v>
      </c>
      <c r="U261" s="71">
        <f t="shared" si="48"/>
        <v>-78.718999999999994</v>
      </c>
      <c r="V261" s="71">
        <f t="shared" si="49"/>
        <v>-917.56299999999999</v>
      </c>
      <c r="W261" s="71">
        <f t="shared" si="50"/>
        <v>-917.56299999999999</v>
      </c>
    </row>
    <row r="262" spans="1:23" hidden="1">
      <c r="A262" s="63">
        <f t="shared" si="51"/>
        <v>37148</v>
      </c>
      <c r="B262" s="65" t="str">
        <f>INDEX('Master Data'!$A$2:$B$8,MATCH(WEEKDAY('Modesto Maranzana Power'!A262,3),'Master Data'!$A$2:$A$8,0),2)</f>
        <v>F</v>
      </c>
      <c r="D262" s="73">
        <v>1901997.0105648842</v>
      </c>
      <c r="E262" s="73">
        <v>0</v>
      </c>
      <c r="F262" s="73">
        <v>0</v>
      </c>
      <c r="G262" s="73">
        <v>-104666</v>
      </c>
      <c r="I262" s="73">
        <f t="shared" si="53"/>
        <v>-104666</v>
      </c>
      <c r="J262" s="73">
        <f t="shared" si="52"/>
        <v>-25947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-943510</v>
      </c>
      <c r="N262" s="73">
        <f>SUM(J$6:J262)</f>
        <v>-943510</v>
      </c>
      <c r="P262" s="73">
        <f t="shared" ref="P262:P325" si="56">D262/P$3</f>
        <v>1.9019970105648842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-25.946999999999999</v>
      </c>
      <c r="T262" s="71">
        <f t="shared" ref="T262:T325" si="60">L262/$R$3</f>
        <v>0</v>
      </c>
      <c r="U262" s="71">
        <f t="shared" ref="U262:U325" si="61">I262/$R$3</f>
        <v>-104.666</v>
      </c>
      <c r="V262" s="71">
        <f t="shared" ref="V262:V325" si="62">M262/$R$3</f>
        <v>-943.51</v>
      </c>
      <c r="W262" s="71">
        <f t="shared" ref="W262:W325" si="63">N262/$R$3</f>
        <v>-943.51</v>
      </c>
    </row>
    <row r="263" spans="1:23" hidden="1">
      <c r="A263" s="63">
        <f t="shared" ref="A263:A326" si="64">A262+1</f>
        <v>37149</v>
      </c>
      <c r="B263" s="65" t="str">
        <f>INDEX('Master Data'!$A$2:$B$8,MATCH(WEEKDAY('Modesto Maranzana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-104666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-943510</v>
      </c>
      <c r="N263" s="73">
        <f>SUM(J$6:J263)</f>
        <v>-943510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-104.666</v>
      </c>
      <c r="V263" s="71">
        <f t="shared" si="62"/>
        <v>-943.51</v>
      </c>
      <c r="W263" s="71">
        <f t="shared" si="63"/>
        <v>-943.51</v>
      </c>
    </row>
    <row r="264" spans="1:23" hidden="1">
      <c r="A264" s="63">
        <f t="shared" si="64"/>
        <v>37150</v>
      </c>
      <c r="B264" s="65" t="str">
        <f>INDEX('Master Data'!$A$2:$B$8,MATCH(WEEKDAY('Modesto Maranzana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-104666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-943510</v>
      </c>
      <c r="N264" s="73">
        <f>SUM(J$6:J264)</f>
        <v>-943510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-104.666</v>
      </c>
      <c r="V264" s="71">
        <f t="shared" si="62"/>
        <v>-943.51</v>
      </c>
      <c r="W264" s="71">
        <f t="shared" si="63"/>
        <v>-943.51</v>
      </c>
    </row>
    <row r="265" spans="1:23" hidden="1">
      <c r="A265" s="63">
        <f t="shared" si="64"/>
        <v>37151</v>
      </c>
      <c r="B265" s="65" t="str">
        <f>INDEX('Master Data'!$A$2:$B$8,MATCH(WEEKDAY('Modesto Maranzana Power'!A265,3),'Master Data'!$A$2:$A$8,0),2)</f>
        <v>M</v>
      </c>
      <c r="D265" s="73">
        <v>1902848.9228205306</v>
      </c>
      <c r="E265" s="73">
        <v>0</v>
      </c>
      <c r="F265" s="73">
        <v>0</v>
      </c>
      <c r="G265" s="73">
        <v>-114440</v>
      </c>
      <c r="I265" s="73">
        <f t="shared" si="53"/>
        <v>-114440</v>
      </c>
      <c r="J265" s="73">
        <f t="shared" si="65"/>
        <v>-9774</v>
      </c>
      <c r="K265" s="73">
        <f t="shared" si="54"/>
        <v>0</v>
      </c>
      <c r="L265" s="73">
        <f t="shared" si="55"/>
        <v>0</v>
      </c>
      <c r="M265" s="73">
        <f>SUM(J$188:J265)</f>
        <v>-953284</v>
      </c>
      <c r="N265" s="73">
        <f>SUM(J$6:J265)</f>
        <v>-953284</v>
      </c>
      <c r="P265" s="73">
        <f t="shared" si="56"/>
        <v>1.9028489228205305</v>
      </c>
      <c r="Q265" s="73">
        <f t="shared" si="57"/>
        <v>0</v>
      </c>
      <c r="R265" s="73">
        <f t="shared" si="58"/>
        <v>0</v>
      </c>
      <c r="S265" s="71">
        <f t="shared" si="59"/>
        <v>-9.7739999999999991</v>
      </c>
      <c r="T265" s="71">
        <f t="shared" si="60"/>
        <v>0</v>
      </c>
      <c r="U265" s="71">
        <f t="shared" si="61"/>
        <v>-114.44</v>
      </c>
      <c r="V265" s="71">
        <f t="shared" si="62"/>
        <v>-953.28399999999999</v>
      </c>
      <c r="W265" s="71">
        <f t="shared" si="63"/>
        <v>-953.28399999999999</v>
      </c>
    </row>
    <row r="266" spans="1:23" hidden="1">
      <c r="A266" s="63">
        <f t="shared" si="64"/>
        <v>37152</v>
      </c>
      <c r="B266" s="65" t="str">
        <f>INDEX('Master Data'!$A$2:$B$8,MATCH(WEEKDAY('Modesto Maranzana Power'!A266,3),'Master Data'!$A$2:$A$8,0),2)</f>
        <v>T</v>
      </c>
      <c r="D266" s="73">
        <v>1901823.7179191494</v>
      </c>
      <c r="E266" s="73">
        <v>0</v>
      </c>
      <c r="F266" s="73">
        <v>0</v>
      </c>
      <c r="G266" s="73">
        <v>-115291</v>
      </c>
      <c r="I266" s="73">
        <f t="shared" si="53"/>
        <v>-115291</v>
      </c>
      <c r="J266" s="73">
        <f t="shared" si="65"/>
        <v>-851</v>
      </c>
      <c r="K266" s="73">
        <f t="shared" si="54"/>
        <v>0</v>
      </c>
      <c r="L266" s="73">
        <f t="shared" si="55"/>
        <v>0</v>
      </c>
      <c r="M266" s="73">
        <f>SUM(J$188:J266)</f>
        <v>-954135</v>
      </c>
      <c r="N266" s="73">
        <f>SUM(J$6:J266)</f>
        <v>-954135</v>
      </c>
      <c r="P266" s="73">
        <f t="shared" si="56"/>
        <v>1.9018237179191495</v>
      </c>
      <c r="Q266" s="73">
        <f t="shared" si="57"/>
        <v>0</v>
      </c>
      <c r="R266" s="73">
        <f t="shared" si="58"/>
        <v>0</v>
      </c>
      <c r="S266" s="71">
        <f t="shared" si="59"/>
        <v>-0.85099999999999998</v>
      </c>
      <c r="T266" s="71">
        <f t="shared" si="60"/>
        <v>0</v>
      </c>
      <c r="U266" s="71">
        <f t="shared" si="61"/>
        <v>-115.291</v>
      </c>
      <c r="V266" s="71">
        <f t="shared" si="62"/>
        <v>-954.13499999999999</v>
      </c>
      <c r="W266" s="71">
        <f t="shared" si="63"/>
        <v>-954.13499999999999</v>
      </c>
    </row>
    <row r="267" spans="1:23" hidden="1">
      <c r="A267" s="63">
        <f t="shared" si="64"/>
        <v>37153</v>
      </c>
      <c r="B267" s="65" t="str">
        <f>INDEX('Master Data'!$A$2:$B$8,MATCH(WEEKDAY('Modesto Maranzana Power'!A267,3),'Master Data'!$A$2:$A$8,0),2)</f>
        <v>W</v>
      </c>
      <c r="D267" s="73">
        <v>1900270.2802325804</v>
      </c>
      <c r="E267" s="73">
        <v>0</v>
      </c>
      <c r="F267" s="73">
        <v>0</v>
      </c>
      <c r="G267" s="73">
        <v>-157868</v>
      </c>
      <c r="I267" s="73">
        <f t="shared" si="53"/>
        <v>-157868</v>
      </c>
      <c r="J267" s="73">
        <f t="shared" si="65"/>
        <v>-42577</v>
      </c>
      <c r="K267" s="73">
        <f t="shared" si="54"/>
        <v>0</v>
      </c>
      <c r="L267" s="73">
        <f t="shared" si="55"/>
        <v>0</v>
      </c>
      <c r="M267" s="73">
        <f>SUM(J$188:J267)</f>
        <v>-996712</v>
      </c>
      <c r="N267" s="73">
        <f>SUM(J$6:J267)</f>
        <v>-996712</v>
      </c>
      <c r="P267" s="73">
        <f t="shared" si="56"/>
        <v>1.9002702802325804</v>
      </c>
      <c r="Q267" s="73">
        <f t="shared" si="57"/>
        <v>0</v>
      </c>
      <c r="R267" s="73">
        <f t="shared" si="58"/>
        <v>0</v>
      </c>
      <c r="S267" s="71">
        <f t="shared" si="59"/>
        <v>-42.576999999999998</v>
      </c>
      <c r="T267" s="71">
        <f t="shared" si="60"/>
        <v>0</v>
      </c>
      <c r="U267" s="71">
        <f t="shared" si="61"/>
        <v>-157.86799999999999</v>
      </c>
      <c r="V267" s="71">
        <f t="shared" si="62"/>
        <v>-996.71199999999999</v>
      </c>
      <c r="W267" s="71">
        <f t="shared" si="63"/>
        <v>-996.71199999999999</v>
      </c>
    </row>
    <row r="268" spans="1:23" hidden="1">
      <c r="A268" s="63">
        <f t="shared" si="64"/>
        <v>37154</v>
      </c>
      <c r="B268" s="65" t="str">
        <f>INDEX('Master Data'!$A$2:$B$8,MATCH(WEEKDAY('Modesto Maranzana Power'!A268,3),'Master Data'!$A$2:$A$8,0),2)</f>
        <v>Th</v>
      </c>
      <c r="D268" s="73">
        <v>1904219.982366598</v>
      </c>
      <c r="E268" s="73">
        <v>0</v>
      </c>
      <c r="F268" s="73">
        <v>0</v>
      </c>
      <c r="G268" s="73">
        <v>-132089</v>
      </c>
      <c r="I268" s="73">
        <f t="shared" si="53"/>
        <v>-132089</v>
      </c>
      <c r="J268" s="73">
        <f t="shared" si="65"/>
        <v>25779</v>
      </c>
      <c r="K268" s="73">
        <f t="shared" si="54"/>
        <v>0</v>
      </c>
      <c r="L268" s="73">
        <f t="shared" si="55"/>
        <v>0</v>
      </c>
      <c r="M268" s="73">
        <f>SUM(J$188:J268)</f>
        <v>-970933</v>
      </c>
      <c r="N268" s="73">
        <f>SUM(J$6:J268)</f>
        <v>-970933</v>
      </c>
      <c r="P268" s="73">
        <f t="shared" si="56"/>
        <v>1.904219982366598</v>
      </c>
      <c r="Q268" s="73">
        <f t="shared" si="57"/>
        <v>0</v>
      </c>
      <c r="R268" s="73">
        <f t="shared" si="58"/>
        <v>0</v>
      </c>
      <c r="S268" s="71">
        <f t="shared" si="59"/>
        <v>25.779</v>
      </c>
      <c r="T268" s="71">
        <f t="shared" si="60"/>
        <v>0</v>
      </c>
      <c r="U268" s="71">
        <f t="shared" si="61"/>
        <v>-132.089</v>
      </c>
      <c r="V268" s="71">
        <f t="shared" si="62"/>
        <v>-970.93299999999999</v>
      </c>
      <c r="W268" s="71">
        <f t="shared" si="63"/>
        <v>-970.93299999999999</v>
      </c>
    </row>
    <row r="269" spans="1:23" hidden="1">
      <c r="A269" s="63">
        <f t="shared" si="64"/>
        <v>37155</v>
      </c>
      <c r="B269" s="65" t="str">
        <f>INDEX('Master Data'!$A$2:$B$8,MATCH(WEEKDAY('Modesto Maranzana Power'!A269,3),'Master Data'!$A$2:$A$8,0),2)</f>
        <v>F</v>
      </c>
      <c r="D269" s="73">
        <v>1906777.9522711639</v>
      </c>
      <c r="E269" s="73">
        <v>0</v>
      </c>
      <c r="F269" s="73">
        <v>0</v>
      </c>
      <c r="G269" s="73">
        <v>-141658</v>
      </c>
      <c r="I269" s="73">
        <f t="shared" si="53"/>
        <v>-141658</v>
      </c>
      <c r="J269" s="73">
        <f t="shared" si="65"/>
        <v>-9569</v>
      </c>
      <c r="K269" s="73">
        <f t="shared" si="54"/>
        <v>0</v>
      </c>
      <c r="L269" s="73">
        <f t="shared" si="55"/>
        <v>0</v>
      </c>
      <c r="M269" s="73">
        <f>SUM(J$188:J269)</f>
        <v>-980502</v>
      </c>
      <c r="N269" s="73">
        <f>SUM(J$6:J269)</f>
        <v>-980502</v>
      </c>
      <c r="P269" s="73">
        <f t="shared" si="56"/>
        <v>1.9067779522711639</v>
      </c>
      <c r="Q269" s="73">
        <f t="shared" si="57"/>
        <v>0</v>
      </c>
      <c r="R269" s="73">
        <f t="shared" si="58"/>
        <v>0</v>
      </c>
      <c r="S269" s="71">
        <f t="shared" si="59"/>
        <v>-9.5690000000000008</v>
      </c>
      <c r="T269" s="71">
        <f t="shared" si="60"/>
        <v>0</v>
      </c>
      <c r="U269" s="71">
        <f t="shared" si="61"/>
        <v>-141.65799999999999</v>
      </c>
      <c r="V269" s="71">
        <f t="shared" si="62"/>
        <v>-980.50199999999995</v>
      </c>
      <c r="W269" s="71">
        <f t="shared" si="63"/>
        <v>-980.50199999999995</v>
      </c>
    </row>
    <row r="270" spans="1:23" hidden="1">
      <c r="A270" s="63">
        <f t="shared" si="64"/>
        <v>37156</v>
      </c>
      <c r="B270" s="65" t="str">
        <f>INDEX('Master Data'!$A$2:$B$8,MATCH(WEEKDAY('Modesto Maranzana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-141658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-980502</v>
      </c>
      <c r="N270" s="73">
        <f>SUM(J$6:J270)</f>
        <v>-980502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-141.65799999999999</v>
      </c>
      <c r="V270" s="71">
        <f t="shared" si="62"/>
        <v>-980.50199999999995</v>
      </c>
      <c r="W270" s="71">
        <f t="shared" si="63"/>
        <v>-980.50199999999995</v>
      </c>
    </row>
    <row r="271" spans="1:23" hidden="1">
      <c r="A271" s="63">
        <f t="shared" si="64"/>
        <v>37157</v>
      </c>
      <c r="B271" s="65" t="str">
        <f>INDEX('Master Data'!$A$2:$B$8,MATCH(WEEKDAY('Modesto Maranzana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-141658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-980502</v>
      </c>
      <c r="N271" s="73">
        <f>SUM(J$6:J271)</f>
        <v>-980502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-141.65799999999999</v>
      </c>
      <c r="V271" s="71">
        <f t="shared" si="62"/>
        <v>-980.50199999999995</v>
      </c>
      <c r="W271" s="71">
        <f t="shared" si="63"/>
        <v>-980.50199999999995</v>
      </c>
    </row>
    <row r="272" spans="1:23" hidden="1">
      <c r="A272" s="63">
        <f t="shared" si="64"/>
        <v>37158</v>
      </c>
      <c r="B272" s="65" t="str">
        <f>INDEX('Master Data'!$A$2:$B$8,MATCH(WEEKDAY('Modesto Maranzana Power'!A272,3),'Master Data'!$A$2:$A$8,0),2)</f>
        <v>M</v>
      </c>
      <c r="D272" s="73">
        <v>1904887.0288310903</v>
      </c>
      <c r="E272" s="73">
        <v>0</v>
      </c>
      <c r="F272" s="73">
        <v>0</v>
      </c>
      <c r="G272" s="73">
        <v>-148038</v>
      </c>
      <c r="I272" s="73">
        <f t="shared" si="53"/>
        <v>-148038</v>
      </c>
      <c r="J272" s="73">
        <f t="shared" si="65"/>
        <v>-6380</v>
      </c>
      <c r="K272" s="73">
        <f t="shared" si="54"/>
        <v>0</v>
      </c>
      <c r="L272" s="73">
        <f t="shared" si="55"/>
        <v>0</v>
      </c>
      <c r="M272" s="73">
        <f>SUM(J$188:J272)</f>
        <v>-986882</v>
      </c>
      <c r="N272" s="73">
        <f>SUM(J$6:J272)</f>
        <v>-986882</v>
      </c>
      <c r="P272" s="73">
        <f t="shared" si="56"/>
        <v>1.9048870288310904</v>
      </c>
      <c r="Q272" s="73">
        <f t="shared" si="57"/>
        <v>0</v>
      </c>
      <c r="R272" s="73">
        <f t="shared" si="58"/>
        <v>0</v>
      </c>
      <c r="S272" s="71">
        <f t="shared" si="59"/>
        <v>-6.38</v>
      </c>
      <c r="T272" s="71">
        <f t="shared" si="60"/>
        <v>0</v>
      </c>
      <c r="U272" s="71">
        <f t="shared" si="61"/>
        <v>-148.03800000000001</v>
      </c>
      <c r="V272" s="71">
        <f t="shared" si="62"/>
        <v>-986.88199999999995</v>
      </c>
      <c r="W272" s="71">
        <f t="shared" si="63"/>
        <v>-986.88199999999995</v>
      </c>
    </row>
    <row r="273" spans="1:23" hidden="1">
      <c r="A273" s="63">
        <f t="shared" si="64"/>
        <v>37159</v>
      </c>
      <c r="B273" s="65" t="str">
        <f>INDEX('Master Data'!$A$2:$B$8,MATCH(WEEKDAY('Modesto Maranzana Power'!A273,3),'Master Data'!$A$2:$A$8,0),2)</f>
        <v>T</v>
      </c>
      <c r="D273" s="73">
        <v>1903357.1726602577</v>
      </c>
      <c r="E273" s="73">
        <v>0</v>
      </c>
      <c r="F273" s="73">
        <v>0</v>
      </c>
      <c r="G273" s="73">
        <v>-148657</v>
      </c>
      <c r="I273" s="73">
        <f t="shared" si="53"/>
        <v>-148657</v>
      </c>
      <c r="J273" s="73">
        <f t="shared" si="65"/>
        <v>-619</v>
      </c>
      <c r="K273" s="73">
        <f t="shared" si="54"/>
        <v>0</v>
      </c>
      <c r="L273" s="73">
        <f t="shared" si="55"/>
        <v>0</v>
      </c>
      <c r="M273" s="73">
        <f>SUM(J$188:J273)</f>
        <v>-987501</v>
      </c>
      <c r="N273" s="73">
        <f>SUM(J$6:J273)</f>
        <v>-987501</v>
      </c>
      <c r="P273" s="73">
        <f t="shared" si="56"/>
        <v>1.9033571726602576</v>
      </c>
      <c r="Q273" s="73">
        <f t="shared" si="57"/>
        <v>0</v>
      </c>
      <c r="R273" s="73">
        <f t="shared" si="58"/>
        <v>0</v>
      </c>
      <c r="S273" s="71">
        <f t="shared" si="59"/>
        <v>-0.61899999999999999</v>
      </c>
      <c r="T273" s="71">
        <f t="shared" si="60"/>
        <v>0</v>
      </c>
      <c r="U273" s="71">
        <f t="shared" si="61"/>
        <v>-148.65700000000001</v>
      </c>
      <c r="V273" s="71">
        <f t="shared" si="62"/>
        <v>-987.50099999999998</v>
      </c>
      <c r="W273" s="71">
        <f t="shared" si="63"/>
        <v>-987.50099999999998</v>
      </c>
    </row>
    <row r="274" spans="1:23" hidden="1">
      <c r="A274" s="63">
        <f t="shared" si="64"/>
        <v>37160</v>
      </c>
      <c r="B274" s="65" t="str">
        <f>INDEX('Master Data'!$A$2:$B$8,MATCH(WEEKDAY('Modesto Maranzana Power'!A274,3),'Master Data'!$A$2:$A$8,0),2)</f>
        <v>W</v>
      </c>
      <c r="D274" s="73">
        <v>1904704.7814808923</v>
      </c>
      <c r="E274" s="73">
        <v>0</v>
      </c>
      <c r="F274" s="73">
        <v>0</v>
      </c>
      <c r="G274" s="73">
        <v>22114</v>
      </c>
      <c r="I274" s="73">
        <f t="shared" si="53"/>
        <v>22114</v>
      </c>
      <c r="J274" s="73">
        <f t="shared" si="65"/>
        <v>170771</v>
      </c>
      <c r="K274" s="73">
        <f t="shared" si="54"/>
        <v>0</v>
      </c>
      <c r="L274" s="73">
        <f t="shared" si="55"/>
        <v>0</v>
      </c>
      <c r="M274" s="73">
        <f>SUM(J$188:J274)</f>
        <v>-816730</v>
      </c>
      <c r="N274" s="73">
        <f>SUM(J$6:J274)</f>
        <v>-816730</v>
      </c>
      <c r="P274" s="73">
        <f t="shared" si="56"/>
        <v>1.9047047814808924</v>
      </c>
      <c r="Q274" s="73">
        <f t="shared" si="57"/>
        <v>0</v>
      </c>
      <c r="R274" s="73">
        <f t="shared" si="58"/>
        <v>0</v>
      </c>
      <c r="S274" s="71">
        <f t="shared" si="59"/>
        <v>170.77099999999999</v>
      </c>
      <c r="T274" s="71">
        <f t="shared" si="60"/>
        <v>0</v>
      </c>
      <c r="U274" s="71">
        <f t="shared" si="61"/>
        <v>22.114000000000001</v>
      </c>
      <c r="V274" s="71">
        <f t="shared" si="62"/>
        <v>-816.73</v>
      </c>
      <c r="W274" s="71">
        <f t="shared" si="63"/>
        <v>-816.73</v>
      </c>
    </row>
    <row r="275" spans="1:23" hidden="1">
      <c r="A275" s="63">
        <f t="shared" si="64"/>
        <v>37161</v>
      </c>
      <c r="B275" s="65" t="str">
        <f>INDEX('Master Data'!$A$2:$B$8,MATCH(WEEKDAY('Modesto Maranzana Power'!A275,3),'Master Data'!$A$2:$A$8,0),2)</f>
        <v>Th</v>
      </c>
      <c r="D275" s="73">
        <v>1883850.578347682</v>
      </c>
      <c r="E275" s="73">
        <v>0</v>
      </c>
      <c r="F275" s="73">
        <v>0</v>
      </c>
      <c r="G275" s="73">
        <v>-64804</v>
      </c>
      <c r="I275" s="73">
        <f t="shared" si="53"/>
        <v>-64804</v>
      </c>
      <c r="J275" s="73">
        <f t="shared" si="65"/>
        <v>-86918</v>
      </c>
      <c r="K275" s="73">
        <f t="shared" si="54"/>
        <v>0</v>
      </c>
      <c r="L275" s="73">
        <f t="shared" si="55"/>
        <v>0</v>
      </c>
      <c r="M275" s="73">
        <f>SUM(J$188:J275)</f>
        <v>-903648</v>
      </c>
      <c r="N275" s="73">
        <f>SUM(J$6:J275)</f>
        <v>-903648</v>
      </c>
      <c r="P275" s="73">
        <f t="shared" si="56"/>
        <v>1.883850578347682</v>
      </c>
      <c r="Q275" s="73">
        <f t="shared" si="57"/>
        <v>0</v>
      </c>
      <c r="R275" s="73">
        <f t="shared" si="58"/>
        <v>0</v>
      </c>
      <c r="S275" s="71">
        <f t="shared" si="59"/>
        <v>-86.918000000000006</v>
      </c>
      <c r="T275" s="71">
        <f t="shared" si="60"/>
        <v>0</v>
      </c>
      <c r="U275" s="71">
        <f t="shared" si="61"/>
        <v>-64.804000000000002</v>
      </c>
      <c r="V275" s="71">
        <f t="shared" si="62"/>
        <v>-903.64800000000002</v>
      </c>
      <c r="W275" s="71">
        <f t="shared" si="63"/>
        <v>-903.64800000000002</v>
      </c>
    </row>
    <row r="276" spans="1:23">
      <c r="A276" s="63">
        <f t="shared" si="64"/>
        <v>37162</v>
      </c>
      <c r="B276" s="65" t="str">
        <f>INDEX('Master Data'!$A$2:$B$8,MATCH(WEEKDAY('Modesto Maranzana Power'!A276,3),'Master Data'!$A$2:$A$8,0),2)</f>
        <v>F</v>
      </c>
      <c r="D276" s="73">
        <v>1882856.2358315641</v>
      </c>
      <c r="E276" s="73">
        <v>0</v>
      </c>
      <c r="F276" s="73">
        <v>0</v>
      </c>
      <c r="G276" s="73">
        <v>627404.94999999995</v>
      </c>
      <c r="I276" s="73">
        <f t="shared" si="53"/>
        <v>627404.94999999995</v>
      </c>
      <c r="J276" s="73">
        <f t="shared" si="65"/>
        <v>692208.95</v>
      </c>
      <c r="K276" s="73">
        <f t="shared" si="54"/>
        <v>0</v>
      </c>
      <c r="L276" s="73">
        <f t="shared" si="55"/>
        <v>0</v>
      </c>
      <c r="M276" s="73">
        <f>SUM(J$188:J276)</f>
        <v>-211439.05000000005</v>
      </c>
      <c r="N276" s="73">
        <f>SUM(J$6:J276)</f>
        <v>-211439.05000000005</v>
      </c>
      <c r="P276" s="73">
        <f t="shared" si="56"/>
        <v>1.8828562358315641</v>
      </c>
      <c r="Q276" s="73">
        <f t="shared" si="57"/>
        <v>0</v>
      </c>
      <c r="R276" s="73">
        <f t="shared" si="58"/>
        <v>0</v>
      </c>
      <c r="S276" s="71">
        <f t="shared" si="59"/>
        <v>692.20894999999996</v>
      </c>
      <c r="T276" s="71">
        <f t="shared" si="60"/>
        <v>0</v>
      </c>
      <c r="U276" s="71">
        <f t="shared" si="61"/>
        <v>627.40494999999999</v>
      </c>
      <c r="V276" s="71">
        <f t="shared" si="62"/>
        <v>-211.43905000000004</v>
      </c>
      <c r="W276" s="71">
        <f t="shared" si="63"/>
        <v>-211.43905000000004</v>
      </c>
    </row>
    <row r="277" spans="1:23">
      <c r="A277" s="63">
        <f t="shared" si="64"/>
        <v>37163</v>
      </c>
      <c r="B277" s="65" t="str">
        <f>INDEX('Master Data'!$A$2:$B$8,MATCH(WEEKDAY('Modesto Maranzana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627404.94999999995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-211439.05000000005</v>
      </c>
      <c r="N277" s="73">
        <f>SUM(J$6:J277)</f>
        <v>-211439.05000000005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627.40494999999999</v>
      </c>
      <c r="V277" s="71">
        <f t="shared" si="62"/>
        <v>-211.43905000000004</v>
      </c>
      <c r="W277" s="71">
        <f t="shared" si="63"/>
        <v>-211.43905000000004</v>
      </c>
    </row>
    <row r="278" spans="1:23">
      <c r="A278" s="63">
        <f t="shared" si="64"/>
        <v>37164</v>
      </c>
      <c r="B278" s="65" t="str">
        <f>INDEX('Master Data'!$A$2:$B$8,MATCH(WEEKDAY('Modesto Maranzana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627404.94999999995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-211439.05000000005</v>
      </c>
      <c r="N278" s="73">
        <f>SUM(J$6:J278)</f>
        <v>-211439.05000000005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627.40494999999999</v>
      </c>
      <c r="V278" s="71">
        <f t="shared" si="62"/>
        <v>-211.43905000000004</v>
      </c>
      <c r="W278" s="71">
        <f t="shared" si="63"/>
        <v>-211.43905000000004</v>
      </c>
    </row>
    <row r="279" spans="1:23" hidden="1">
      <c r="A279" s="63">
        <f t="shared" si="64"/>
        <v>37165</v>
      </c>
      <c r="B279" s="65" t="str">
        <f>INDEX('Master Data'!$A$2:$B$8,MATCH(WEEKDAY('Modesto Maranzana Power'!A279,3),'Master Data'!$A$2:$A$8,0),2)</f>
        <v>M</v>
      </c>
      <c r="D279" s="73">
        <v>1880239.5203245899</v>
      </c>
      <c r="E279" s="73">
        <v>0</v>
      </c>
      <c r="F279" s="73">
        <v>0</v>
      </c>
      <c r="G279" s="73">
        <v>-2315</v>
      </c>
      <c r="I279" s="73">
        <f t="shared" si="53"/>
        <v>-2315</v>
      </c>
      <c r="J279" s="73">
        <f t="shared" si="65"/>
        <v>-2315</v>
      </c>
      <c r="K279" s="73">
        <f t="shared" si="54"/>
        <v>0</v>
      </c>
      <c r="L279" s="73">
        <f t="shared" si="55"/>
        <v>0</v>
      </c>
      <c r="M279" s="73">
        <f>SUM(J$188:J279)</f>
        <v>-213754.05000000005</v>
      </c>
      <c r="N279" s="73">
        <f>SUM(J$6:J279)</f>
        <v>-213754.05000000005</v>
      </c>
      <c r="P279" s="73">
        <f t="shared" si="56"/>
        <v>1.8802395203245899</v>
      </c>
      <c r="Q279" s="73">
        <f t="shared" si="57"/>
        <v>0</v>
      </c>
      <c r="R279" s="73">
        <f t="shared" si="58"/>
        <v>0</v>
      </c>
      <c r="S279" s="71">
        <f t="shared" si="59"/>
        <v>-2.3149999999999999</v>
      </c>
      <c r="T279" s="71">
        <f t="shared" si="60"/>
        <v>0</v>
      </c>
      <c r="U279" s="71">
        <f t="shared" si="61"/>
        <v>-2.3149999999999999</v>
      </c>
      <c r="V279" s="71">
        <f t="shared" si="62"/>
        <v>-213.75405000000003</v>
      </c>
      <c r="W279" s="71">
        <f t="shared" si="63"/>
        <v>-213.75405000000003</v>
      </c>
    </row>
    <row r="280" spans="1:23" hidden="1">
      <c r="A280" s="63">
        <f t="shared" si="64"/>
        <v>37166</v>
      </c>
      <c r="B280" s="65" t="str">
        <f>INDEX('Master Data'!$A$2:$B$8,MATCH(WEEKDAY('Modesto Maranzana Power'!A280,3),'Master Data'!$A$2:$A$8,0),2)</f>
        <v>T</v>
      </c>
      <c r="D280" s="73">
        <v>1879434.5149846594</v>
      </c>
      <c r="E280" s="73">
        <v>0</v>
      </c>
      <c r="F280" s="73">
        <v>0</v>
      </c>
      <c r="G280" s="73">
        <v>-3940</v>
      </c>
      <c r="I280" s="73">
        <f t="shared" si="53"/>
        <v>-3940</v>
      </c>
      <c r="J280" s="73">
        <f t="shared" si="65"/>
        <v>-1625</v>
      </c>
      <c r="K280" s="73">
        <f t="shared" si="54"/>
        <v>0</v>
      </c>
      <c r="L280" s="73">
        <f t="shared" si="55"/>
        <v>0</v>
      </c>
      <c r="M280" s="73">
        <f>SUM(J$280:J280)</f>
        <v>-1625</v>
      </c>
      <c r="N280" s="73">
        <f>SUM(J$6:J280)</f>
        <v>-215379.05000000005</v>
      </c>
      <c r="P280" s="73">
        <f t="shared" si="56"/>
        <v>1.8794345149846594</v>
      </c>
      <c r="Q280" s="73">
        <f t="shared" si="57"/>
        <v>0</v>
      </c>
      <c r="R280" s="73">
        <f t="shared" si="58"/>
        <v>0</v>
      </c>
      <c r="S280" s="71">
        <f t="shared" si="59"/>
        <v>-1.625</v>
      </c>
      <c r="T280" s="71">
        <f t="shared" si="60"/>
        <v>0</v>
      </c>
      <c r="U280" s="71">
        <f t="shared" si="61"/>
        <v>-3.94</v>
      </c>
      <c r="V280" s="71">
        <f t="shared" si="62"/>
        <v>-1.625</v>
      </c>
      <c r="W280" s="71">
        <f t="shared" si="63"/>
        <v>-215.37905000000003</v>
      </c>
    </row>
    <row r="281" spans="1:23" hidden="1">
      <c r="A281" s="63">
        <f t="shared" si="64"/>
        <v>37167</v>
      </c>
      <c r="B281" s="65" t="str">
        <f>INDEX('Master Data'!$A$2:$B$8,MATCH(WEEKDAY('Modesto Maranzana Power'!A281,3),'Master Data'!$A$2:$A$8,0),2)</f>
        <v>W</v>
      </c>
      <c r="D281" s="73">
        <v>1882130.9715723048</v>
      </c>
      <c r="E281" s="73">
        <v>0</v>
      </c>
      <c r="F281" s="73">
        <v>0</v>
      </c>
      <c r="G281" s="73">
        <v>-10183</v>
      </c>
      <c r="I281" s="73">
        <f t="shared" si="53"/>
        <v>-10183</v>
      </c>
      <c r="J281" s="73">
        <f t="shared" si="65"/>
        <v>-6243</v>
      </c>
      <c r="K281" s="73">
        <f t="shared" si="54"/>
        <v>0</v>
      </c>
      <c r="L281" s="73">
        <f t="shared" si="55"/>
        <v>0</v>
      </c>
      <c r="M281" s="73">
        <f>SUM(J$280:J281)</f>
        <v>-7868</v>
      </c>
      <c r="N281" s="73">
        <f>SUM(J$6:J281)</f>
        <v>-221622.05000000005</v>
      </c>
      <c r="P281" s="73">
        <f t="shared" si="56"/>
        <v>1.8821309715723049</v>
      </c>
      <c r="Q281" s="73">
        <f t="shared" si="57"/>
        <v>0</v>
      </c>
      <c r="R281" s="73">
        <f t="shared" si="58"/>
        <v>0</v>
      </c>
      <c r="S281" s="71">
        <f t="shared" si="59"/>
        <v>-6.2430000000000003</v>
      </c>
      <c r="T281" s="71">
        <f t="shared" si="60"/>
        <v>0</v>
      </c>
      <c r="U281" s="71">
        <f t="shared" si="61"/>
        <v>-10.183</v>
      </c>
      <c r="V281" s="71">
        <f t="shared" si="62"/>
        <v>-7.8680000000000003</v>
      </c>
      <c r="W281" s="71">
        <f t="shared" si="63"/>
        <v>-221.62205000000006</v>
      </c>
    </row>
    <row r="282" spans="1:23" hidden="1">
      <c r="A282" s="63">
        <f t="shared" si="64"/>
        <v>37168</v>
      </c>
      <c r="B282" s="65" t="str">
        <f>INDEX('Master Data'!$A$2:$B$8,MATCH(WEEKDAY('Modesto Maranzana Power'!A282,3),'Master Data'!$A$2:$A$8,0),2)</f>
        <v>Th</v>
      </c>
      <c r="D282" s="73">
        <v>1881775.8710962771</v>
      </c>
      <c r="E282" s="73">
        <v>0</v>
      </c>
      <c r="F282" s="73">
        <v>0</v>
      </c>
      <c r="G282" s="73">
        <v>-17758</v>
      </c>
      <c r="I282" s="73">
        <f t="shared" si="53"/>
        <v>-17758</v>
      </c>
      <c r="J282" s="73">
        <f t="shared" si="65"/>
        <v>-7575</v>
      </c>
      <c r="K282" s="73">
        <f t="shared" si="54"/>
        <v>0</v>
      </c>
      <c r="L282" s="73">
        <f t="shared" si="55"/>
        <v>0</v>
      </c>
      <c r="M282" s="73">
        <f>SUM(J$280:J282)</f>
        <v>-15443</v>
      </c>
      <c r="N282" s="73">
        <f>SUM(J$6:J282)</f>
        <v>-229197.05000000005</v>
      </c>
      <c r="P282" s="73">
        <f t="shared" si="56"/>
        <v>1.8817758710962771</v>
      </c>
      <c r="Q282" s="73">
        <f t="shared" si="57"/>
        <v>0</v>
      </c>
      <c r="R282" s="73">
        <f t="shared" si="58"/>
        <v>0</v>
      </c>
      <c r="S282" s="71">
        <f t="shared" si="59"/>
        <v>-7.5750000000000002</v>
      </c>
      <c r="T282" s="71">
        <f t="shared" si="60"/>
        <v>0</v>
      </c>
      <c r="U282" s="71">
        <f t="shared" si="61"/>
        <v>-17.757999999999999</v>
      </c>
      <c r="V282" s="71">
        <f t="shared" si="62"/>
        <v>-15.443</v>
      </c>
      <c r="W282" s="71">
        <f t="shared" si="63"/>
        <v>-229.19705000000005</v>
      </c>
    </row>
    <row r="283" spans="1:23" hidden="1">
      <c r="A283" s="63">
        <f t="shared" si="64"/>
        <v>37169</v>
      </c>
      <c r="B283" s="65" t="str">
        <f>INDEX('Master Data'!$A$2:$B$8,MATCH(WEEKDAY('Modesto Maranzana Power'!A283,3),'Master Data'!$A$2:$A$8,0),2)</f>
        <v>F</v>
      </c>
      <c r="D283" s="73">
        <v>1881820.3080160157</v>
      </c>
      <c r="E283" s="73">
        <v>0</v>
      </c>
      <c r="F283" s="73">
        <v>0</v>
      </c>
      <c r="G283" s="73">
        <v>-25984</v>
      </c>
      <c r="I283" s="73">
        <f t="shared" si="53"/>
        <v>-25984</v>
      </c>
      <c r="J283" s="73">
        <f t="shared" si="65"/>
        <v>-8226</v>
      </c>
      <c r="K283" s="73">
        <f t="shared" si="54"/>
        <v>0</v>
      </c>
      <c r="L283" s="73">
        <f t="shared" si="55"/>
        <v>0</v>
      </c>
      <c r="M283" s="73">
        <f>SUM(J$280:J283)</f>
        <v>-23669</v>
      </c>
      <c r="N283" s="73">
        <f>SUM(J$6:J283)</f>
        <v>-237423.05000000005</v>
      </c>
      <c r="P283" s="73">
        <f t="shared" si="56"/>
        <v>1.8818203080160156</v>
      </c>
      <c r="Q283" s="73">
        <f t="shared" si="57"/>
        <v>0</v>
      </c>
      <c r="R283" s="73">
        <f t="shared" si="58"/>
        <v>0</v>
      </c>
      <c r="S283" s="71">
        <f t="shared" si="59"/>
        <v>-8.2260000000000009</v>
      </c>
      <c r="T283" s="71">
        <f t="shared" si="60"/>
        <v>0</v>
      </c>
      <c r="U283" s="71">
        <f t="shared" si="61"/>
        <v>-25.984000000000002</v>
      </c>
      <c r="V283" s="71">
        <f t="shared" si="62"/>
        <v>-23.669</v>
      </c>
      <c r="W283" s="71">
        <f t="shared" si="63"/>
        <v>-237.42305000000005</v>
      </c>
    </row>
    <row r="284" spans="1:23" hidden="1">
      <c r="A284" s="63">
        <f t="shared" si="64"/>
        <v>37170</v>
      </c>
      <c r="B284" s="65" t="str">
        <f>INDEX('Master Data'!$A$2:$B$8,MATCH(WEEKDAY('Modesto Maranzana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-25984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-23669</v>
      </c>
      <c r="N284" s="73">
        <f>SUM(J$6:J284)</f>
        <v>-237423.05000000005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-25.984000000000002</v>
      </c>
      <c r="V284" s="71">
        <f t="shared" si="62"/>
        <v>-23.669</v>
      </c>
      <c r="W284" s="71">
        <f t="shared" si="63"/>
        <v>-237.42305000000005</v>
      </c>
    </row>
    <row r="285" spans="1:23" hidden="1">
      <c r="A285" s="63">
        <f t="shared" si="64"/>
        <v>37171</v>
      </c>
      <c r="B285" s="65" t="str">
        <f>INDEX('Master Data'!$A$2:$B$8,MATCH(WEEKDAY('Modesto Maranzana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-25984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-23669</v>
      </c>
      <c r="N285" s="73">
        <f>SUM(J$6:J285)</f>
        <v>-237423.05000000005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-25.984000000000002</v>
      </c>
      <c r="V285" s="71">
        <f t="shared" si="62"/>
        <v>-23.669</v>
      </c>
      <c r="W285" s="71">
        <f t="shared" si="63"/>
        <v>-237.42305000000005</v>
      </c>
    </row>
    <row r="286" spans="1:23" hidden="1">
      <c r="A286" s="63">
        <f t="shared" si="64"/>
        <v>37172</v>
      </c>
      <c r="B286" s="65" t="str">
        <f>INDEX('Master Data'!$A$2:$B$8,MATCH(WEEKDAY('Modesto Maranzana Power'!A286,3),'Master Data'!$A$2:$A$8,0),2)</f>
        <v>M</v>
      </c>
      <c r="D286" s="73">
        <v>1881475.8916027346</v>
      </c>
      <c r="E286" s="73">
        <v>0</v>
      </c>
      <c r="F286" s="73">
        <v>0</v>
      </c>
      <c r="G286" s="73">
        <v>-27576</v>
      </c>
      <c r="I286" s="73">
        <f t="shared" si="53"/>
        <v>-27576</v>
      </c>
      <c r="J286" s="73">
        <f t="shared" si="65"/>
        <v>-1592</v>
      </c>
      <c r="K286" s="73">
        <f t="shared" si="54"/>
        <v>0</v>
      </c>
      <c r="L286" s="73">
        <f t="shared" si="55"/>
        <v>0</v>
      </c>
      <c r="M286" s="73">
        <f>SUM(J$280:J286)</f>
        <v>-25261</v>
      </c>
      <c r="N286" s="73">
        <f>SUM(J$6:J286)</f>
        <v>-239015.05000000005</v>
      </c>
      <c r="P286" s="73">
        <f t="shared" si="56"/>
        <v>1.8814758916027345</v>
      </c>
      <c r="Q286" s="73">
        <f t="shared" si="57"/>
        <v>0</v>
      </c>
      <c r="R286" s="73">
        <f t="shared" si="58"/>
        <v>0</v>
      </c>
      <c r="S286" s="71">
        <f t="shared" si="59"/>
        <v>-1.5920000000000001</v>
      </c>
      <c r="T286" s="71">
        <f t="shared" si="60"/>
        <v>0</v>
      </c>
      <c r="U286" s="71">
        <f t="shared" si="61"/>
        <v>-27.576000000000001</v>
      </c>
      <c r="V286" s="71">
        <f t="shared" si="62"/>
        <v>-25.260999999999999</v>
      </c>
      <c r="W286" s="71">
        <f t="shared" si="63"/>
        <v>-239.01505000000006</v>
      </c>
    </row>
    <row r="287" spans="1:23" hidden="1">
      <c r="A287" s="63">
        <f t="shared" si="64"/>
        <v>37173</v>
      </c>
      <c r="B287" s="65" t="str">
        <f>INDEX('Master Data'!$A$2:$B$8,MATCH(WEEKDAY('Modesto Maranzana Power'!A287,3),'Master Data'!$A$2:$A$8,0),2)</f>
        <v>T</v>
      </c>
      <c r="D287" s="73">
        <v>1880665.9710342742</v>
      </c>
      <c r="E287" s="73">
        <v>0</v>
      </c>
      <c r="F287" s="73">
        <v>0</v>
      </c>
      <c r="G287" s="73">
        <v>-34939</v>
      </c>
      <c r="I287" s="73">
        <f t="shared" si="53"/>
        <v>-34939</v>
      </c>
      <c r="J287" s="73">
        <f t="shared" si="65"/>
        <v>-7363</v>
      </c>
      <c r="K287" s="73">
        <f t="shared" si="54"/>
        <v>0</v>
      </c>
      <c r="L287" s="73">
        <f t="shared" si="55"/>
        <v>0</v>
      </c>
      <c r="M287" s="73">
        <f>SUM(J$280:J287)</f>
        <v>-32624</v>
      </c>
      <c r="N287" s="73">
        <f>SUM(J$6:J287)</f>
        <v>-246378.05000000005</v>
      </c>
      <c r="P287" s="73">
        <f t="shared" si="56"/>
        <v>1.8806659710342741</v>
      </c>
      <c r="Q287" s="73">
        <f t="shared" si="57"/>
        <v>0</v>
      </c>
      <c r="R287" s="73">
        <f t="shared" si="58"/>
        <v>0</v>
      </c>
      <c r="S287" s="71">
        <f t="shared" si="59"/>
        <v>-7.3630000000000004</v>
      </c>
      <c r="T287" s="71">
        <f t="shared" si="60"/>
        <v>0</v>
      </c>
      <c r="U287" s="71">
        <f t="shared" si="61"/>
        <v>-34.939</v>
      </c>
      <c r="V287" s="71">
        <f t="shared" si="62"/>
        <v>-32.624000000000002</v>
      </c>
      <c r="W287" s="71">
        <f t="shared" si="63"/>
        <v>-246.37805000000006</v>
      </c>
    </row>
    <row r="288" spans="1:23" hidden="1">
      <c r="A288" s="63">
        <f t="shared" si="64"/>
        <v>37174</v>
      </c>
      <c r="B288" s="65" t="str">
        <f>INDEX('Master Data'!$A$2:$B$8,MATCH(WEEKDAY('Modesto Maranzana Power'!A288,3),'Master Data'!$A$2:$A$8,0),2)</f>
        <v>W</v>
      </c>
      <c r="D288" s="73">
        <v>1878728.9261273455</v>
      </c>
      <c r="E288" s="73">
        <v>0</v>
      </c>
      <c r="F288" s="73">
        <v>0</v>
      </c>
      <c r="G288" s="73">
        <v>-50807</v>
      </c>
      <c r="I288" s="73">
        <f t="shared" si="53"/>
        <v>-50807</v>
      </c>
      <c r="J288" s="73">
        <f t="shared" si="65"/>
        <v>-15868</v>
      </c>
      <c r="K288" s="73">
        <f t="shared" si="54"/>
        <v>0</v>
      </c>
      <c r="L288" s="73">
        <f t="shared" si="55"/>
        <v>0</v>
      </c>
      <c r="M288" s="73">
        <f>SUM(J$280:J288)</f>
        <v>-48492</v>
      </c>
      <c r="N288" s="73">
        <f>SUM(J$6:J288)</f>
        <v>-262246.05000000005</v>
      </c>
      <c r="P288" s="73">
        <f t="shared" si="56"/>
        <v>1.8787289261273454</v>
      </c>
      <c r="Q288" s="73">
        <f t="shared" si="57"/>
        <v>0</v>
      </c>
      <c r="R288" s="73">
        <f t="shared" si="58"/>
        <v>0</v>
      </c>
      <c r="S288" s="71">
        <f t="shared" si="59"/>
        <v>-15.868</v>
      </c>
      <c r="T288" s="71">
        <f t="shared" si="60"/>
        <v>0</v>
      </c>
      <c r="U288" s="71">
        <f t="shared" si="61"/>
        <v>-50.807000000000002</v>
      </c>
      <c r="V288" s="71">
        <f t="shared" si="62"/>
        <v>-48.491999999999997</v>
      </c>
      <c r="W288" s="71">
        <f t="shared" si="63"/>
        <v>-262.24605000000003</v>
      </c>
    </row>
    <row r="289" spans="1:23" hidden="1">
      <c r="A289" s="63">
        <f t="shared" si="64"/>
        <v>37175</v>
      </c>
      <c r="B289" s="65" t="str">
        <f>INDEX('Master Data'!$A$2:$B$8,MATCH(WEEKDAY('Modesto Maranzana Power'!A289,3),'Master Data'!$A$2:$A$8,0),2)</f>
        <v>Th</v>
      </c>
      <c r="D289" s="73">
        <v>1877333.3045068304</v>
      </c>
      <c r="E289" s="73">
        <v>0</v>
      </c>
      <c r="F289" s="73">
        <v>0</v>
      </c>
      <c r="G289" s="73">
        <v>-57924</v>
      </c>
      <c r="I289" s="73">
        <f t="shared" si="53"/>
        <v>-57924</v>
      </c>
      <c r="J289" s="73">
        <f t="shared" si="65"/>
        <v>-7117</v>
      </c>
      <c r="K289" s="73">
        <f t="shared" si="54"/>
        <v>0</v>
      </c>
      <c r="L289" s="73">
        <f t="shared" si="55"/>
        <v>0</v>
      </c>
      <c r="M289" s="73">
        <f>SUM(J$280:J289)</f>
        <v>-55609</v>
      </c>
      <c r="N289" s="73">
        <f>SUM(J$6:J289)</f>
        <v>-269363.05000000005</v>
      </c>
      <c r="P289" s="73">
        <f t="shared" si="56"/>
        <v>1.8773333045068303</v>
      </c>
      <c r="Q289" s="73">
        <f t="shared" si="57"/>
        <v>0</v>
      </c>
      <c r="R289" s="73">
        <f t="shared" si="58"/>
        <v>0</v>
      </c>
      <c r="S289" s="71">
        <f t="shared" si="59"/>
        <v>-7.117</v>
      </c>
      <c r="T289" s="71">
        <f t="shared" si="60"/>
        <v>0</v>
      </c>
      <c r="U289" s="71">
        <f t="shared" si="61"/>
        <v>-57.923999999999999</v>
      </c>
      <c r="V289" s="71">
        <f t="shared" si="62"/>
        <v>-55.609000000000002</v>
      </c>
      <c r="W289" s="71">
        <f t="shared" si="63"/>
        <v>-269.36305000000004</v>
      </c>
    </row>
    <row r="290" spans="1:23" hidden="1">
      <c r="A290" s="63">
        <f t="shared" si="64"/>
        <v>37176</v>
      </c>
      <c r="B290" s="65" t="str">
        <f>INDEX('Master Data'!$A$2:$B$8,MATCH(WEEKDAY('Modesto Maranzana Power'!A290,3),'Master Data'!$A$2:$A$8,0),2)</f>
        <v>F</v>
      </c>
      <c r="D290" s="73">
        <v>1872382.6321723098</v>
      </c>
      <c r="E290" s="73">
        <v>0</v>
      </c>
      <c r="F290" s="73">
        <v>0</v>
      </c>
      <c r="G290" s="73">
        <v>-3206</v>
      </c>
      <c r="I290" s="73">
        <f t="shared" si="53"/>
        <v>-3206</v>
      </c>
      <c r="J290" s="73">
        <f t="shared" si="65"/>
        <v>54718</v>
      </c>
      <c r="K290" s="73">
        <f t="shared" si="54"/>
        <v>1</v>
      </c>
      <c r="L290" s="73">
        <f t="shared" si="55"/>
        <v>54718</v>
      </c>
      <c r="M290" s="73">
        <f>SUM(J$280:J290)</f>
        <v>-891</v>
      </c>
      <c r="N290" s="73">
        <f>SUM(J$6:J290)</f>
        <v>-214645.05000000005</v>
      </c>
      <c r="P290" s="73">
        <f t="shared" si="56"/>
        <v>1.8723826321723098</v>
      </c>
      <c r="Q290" s="73">
        <f t="shared" si="57"/>
        <v>0</v>
      </c>
      <c r="R290" s="73">
        <f t="shared" si="58"/>
        <v>0</v>
      </c>
      <c r="S290" s="71">
        <f t="shared" si="59"/>
        <v>54.718000000000004</v>
      </c>
      <c r="T290" s="71">
        <f t="shared" si="60"/>
        <v>54.718000000000004</v>
      </c>
      <c r="U290" s="71">
        <f t="shared" si="61"/>
        <v>-3.206</v>
      </c>
      <c r="V290" s="71">
        <f t="shared" si="62"/>
        <v>-0.89100000000000001</v>
      </c>
      <c r="W290" s="71">
        <f t="shared" si="63"/>
        <v>-214.64505000000005</v>
      </c>
    </row>
    <row r="291" spans="1:23" hidden="1">
      <c r="A291" s="63">
        <f t="shared" si="64"/>
        <v>37177</v>
      </c>
      <c r="B291" s="65" t="str">
        <f>INDEX('Master Data'!$A$2:$B$8,MATCH(WEEKDAY('Modesto Maranzana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-3206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-891</v>
      </c>
      <c r="N291" s="73">
        <f>SUM(J$6:J291)</f>
        <v>-214645.05000000005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-3.206</v>
      </c>
      <c r="V291" s="71">
        <f t="shared" si="62"/>
        <v>-0.89100000000000001</v>
      </c>
      <c r="W291" s="71">
        <f t="shared" si="63"/>
        <v>-214.64505000000005</v>
      </c>
    </row>
    <row r="292" spans="1:23" hidden="1">
      <c r="A292" s="63">
        <f t="shared" si="64"/>
        <v>37178</v>
      </c>
      <c r="B292" s="65" t="str">
        <f>INDEX('Master Data'!$A$2:$B$8,MATCH(WEEKDAY('Modesto Maranzana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-3206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-891</v>
      </c>
      <c r="N292" s="73">
        <f>SUM(J$6:J292)</f>
        <v>-214645.05000000005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-3.206</v>
      </c>
      <c r="V292" s="71">
        <f t="shared" si="62"/>
        <v>-0.89100000000000001</v>
      </c>
      <c r="W292" s="71">
        <f t="shared" si="63"/>
        <v>-214.64505000000005</v>
      </c>
    </row>
    <row r="293" spans="1:23" hidden="1">
      <c r="A293" s="63">
        <f t="shared" si="64"/>
        <v>37179</v>
      </c>
      <c r="B293" s="65" t="str">
        <f>INDEX('Master Data'!$A$2:$B$8,MATCH(WEEKDAY('Modesto Maranzana Power'!A293,3),'Master Data'!$A$2:$A$8,0),2)</f>
        <v>M</v>
      </c>
      <c r="D293" s="73">
        <v>1871316.212582482</v>
      </c>
      <c r="E293" s="73">
        <v>0</v>
      </c>
      <c r="F293" s="73">
        <v>0</v>
      </c>
      <c r="G293" s="73">
        <v>-10823</v>
      </c>
      <c r="I293" s="73">
        <f t="shared" ref="I293:I356" si="66">IF(MONTH($A293)=MONTH($A292),IF(G293=0,I292,G293),G293)</f>
        <v>-10823</v>
      </c>
      <c r="J293" s="73">
        <f t="shared" si="65"/>
        <v>-7617</v>
      </c>
      <c r="K293" s="73">
        <f t="shared" si="54"/>
        <v>1</v>
      </c>
      <c r="L293" s="73">
        <f t="shared" si="55"/>
        <v>-7617</v>
      </c>
      <c r="M293" s="73">
        <f>SUM(J$280:J293)</f>
        <v>-8508</v>
      </c>
      <c r="N293" s="73">
        <f>SUM(J$6:J293)</f>
        <v>-222262.05000000005</v>
      </c>
      <c r="P293" s="73">
        <f t="shared" si="56"/>
        <v>1.871316212582482</v>
      </c>
      <c r="Q293" s="73">
        <f t="shared" si="57"/>
        <v>0</v>
      </c>
      <c r="R293" s="73">
        <f t="shared" si="58"/>
        <v>0</v>
      </c>
      <c r="S293" s="71">
        <f t="shared" si="59"/>
        <v>-7.617</v>
      </c>
      <c r="T293" s="71">
        <f t="shared" si="60"/>
        <v>-7.617</v>
      </c>
      <c r="U293" s="71">
        <f t="shared" si="61"/>
        <v>-10.823</v>
      </c>
      <c r="V293" s="71">
        <f t="shared" si="62"/>
        <v>-8.5079999999999991</v>
      </c>
      <c r="W293" s="71">
        <f t="shared" si="63"/>
        <v>-222.26205000000004</v>
      </c>
    </row>
    <row r="294" spans="1:23">
      <c r="A294" s="63">
        <f t="shared" si="64"/>
        <v>37180</v>
      </c>
      <c r="B294" s="65" t="str">
        <f>INDEX('Master Data'!$A$2:$B$8,MATCH(WEEKDAY('Modesto Maranzana Power'!A294,3),'Master Data'!$A$2:$A$8,0),2)</f>
        <v>T</v>
      </c>
      <c r="D294" s="73">
        <v>1872476.0700235392</v>
      </c>
      <c r="E294" s="73">
        <v>0</v>
      </c>
      <c r="F294" s="73">
        <v>0</v>
      </c>
      <c r="G294" s="73">
        <v>5798</v>
      </c>
      <c r="I294" s="73">
        <f t="shared" si="66"/>
        <v>5798</v>
      </c>
      <c r="J294" s="73">
        <f t="shared" si="65"/>
        <v>16621</v>
      </c>
      <c r="K294" s="73">
        <f t="shared" si="54"/>
        <v>1</v>
      </c>
      <c r="L294" s="73">
        <f t="shared" si="55"/>
        <v>16621</v>
      </c>
      <c r="M294" s="73">
        <f>SUM(J$280:J294)</f>
        <v>8113</v>
      </c>
      <c r="N294" s="73">
        <f>SUM(J$6:J294)</f>
        <v>-205641.05000000005</v>
      </c>
      <c r="P294" s="73">
        <f t="shared" si="56"/>
        <v>1.8724760700235392</v>
      </c>
      <c r="Q294" s="73">
        <f t="shared" si="57"/>
        <v>0</v>
      </c>
      <c r="R294" s="73">
        <f t="shared" si="58"/>
        <v>0</v>
      </c>
      <c r="S294" s="71">
        <f t="shared" si="59"/>
        <v>16.620999999999999</v>
      </c>
      <c r="T294" s="71">
        <f t="shared" si="60"/>
        <v>16.620999999999999</v>
      </c>
      <c r="U294" s="71">
        <f t="shared" si="61"/>
        <v>5.798</v>
      </c>
      <c r="V294" s="71">
        <f t="shared" si="62"/>
        <v>8.1129999999999995</v>
      </c>
      <c r="W294" s="71">
        <f t="shared" si="63"/>
        <v>-205.64105000000004</v>
      </c>
    </row>
    <row r="295" spans="1:23">
      <c r="A295" s="63">
        <f t="shared" si="64"/>
        <v>37181</v>
      </c>
      <c r="B295" s="65" t="str">
        <f>INDEX('Master Data'!$A$2:$B$8,MATCH(WEEKDAY('Modesto Maranzana Power'!A295,3),'Master Data'!$A$2:$A$8,0),2)</f>
        <v>W</v>
      </c>
      <c r="D295" s="73">
        <v>1872031.6374676619</v>
      </c>
      <c r="E295" s="73">
        <v>0</v>
      </c>
      <c r="F295" s="73">
        <v>0</v>
      </c>
      <c r="G295" s="73">
        <v>-2789</v>
      </c>
      <c r="I295" s="73">
        <f t="shared" si="66"/>
        <v>-2789</v>
      </c>
      <c r="J295" s="73">
        <f t="shared" si="65"/>
        <v>-8587</v>
      </c>
      <c r="K295" s="73">
        <f t="shared" si="54"/>
        <v>1</v>
      </c>
      <c r="L295" s="73">
        <f t="shared" si="55"/>
        <v>-8587</v>
      </c>
      <c r="M295" s="73">
        <f>SUM(J$280:J295)</f>
        <v>-474</v>
      </c>
      <c r="N295" s="73">
        <f>SUM(J$6:J295)</f>
        <v>-214228.05000000005</v>
      </c>
      <c r="P295" s="73">
        <f t="shared" si="56"/>
        <v>1.8720316374676618</v>
      </c>
      <c r="Q295" s="73">
        <f t="shared" si="57"/>
        <v>0</v>
      </c>
      <c r="R295" s="73">
        <f t="shared" si="58"/>
        <v>0</v>
      </c>
      <c r="S295" s="71">
        <f t="shared" si="59"/>
        <v>-8.5869999999999997</v>
      </c>
      <c r="T295" s="71">
        <f t="shared" si="60"/>
        <v>-8.5869999999999997</v>
      </c>
      <c r="U295" s="71">
        <f t="shared" si="61"/>
        <v>-2.7890000000000001</v>
      </c>
      <c r="V295" s="71">
        <f t="shared" si="62"/>
        <v>-0.47399999999999998</v>
      </c>
      <c r="W295" s="71">
        <f t="shared" si="63"/>
        <v>-214.22805000000005</v>
      </c>
    </row>
    <row r="296" spans="1:23">
      <c r="A296" s="63">
        <f t="shared" si="64"/>
        <v>37182</v>
      </c>
      <c r="B296" s="65" t="str">
        <f>INDEX('Master Data'!$A$2:$B$8,MATCH(WEEKDAY('Modesto Maranzana Power'!A296,3),'Master Data'!$A$2:$A$8,0),2)</f>
        <v>Th</v>
      </c>
      <c r="D296" s="73">
        <v>1941771.3789669408</v>
      </c>
      <c r="E296" s="73">
        <v>0</v>
      </c>
      <c r="F296" s="73">
        <v>0</v>
      </c>
      <c r="G296" s="73">
        <v>-1537</v>
      </c>
      <c r="I296" s="73">
        <f t="shared" si="66"/>
        <v>-1537</v>
      </c>
      <c r="J296" s="73">
        <f t="shared" si="65"/>
        <v>1252</v>
      </c>
      <c r="K296" s="73">
        <f t="shared" si="54"/>
        <v>1</v>
      </c>
      <c r="L296" s="73">
        <f t="shared" si="55"/>
        <v>1252</v>
      </c>
      <c r="M296" s="73">
        <f>SUM(J$280:J296)</f>
        <v>778</v>
      </c>
      <c r="N296" s="73">
        <f>SUM(J$6:J296)</f>
        <v>-212976.05000000005</v>
      </c>
      <c r="P296" s="73">
        <f t="shared" si="56"/>
        <v>1.9417713789669409</v>
      </c>
      <c r="Q296" s="73">
        <f t="shared" si="57"/>
        <v>0</v>
      </c>
      <c r="R296" s="73">
        <f t="shared" si="58"/>
        <v>0</v>
      </c>
      <c r="S296" s="71">
        <f t="shared" si="59"/>
        <v>1.252</v>
      </c>
      <c r="T296" s="71">
        <f t="shared" si="60"/>
        <v>1.252</v>
      </c>
      <c r="U296" s="71">
        <f t="shared" si="61"/>
        <v>-1.5369999999999999</v>
      </c>
      <c r="V296" s="71">
        <f t="shared" si="62"/>
        <v>0.77800000000000002</v>
      </c>
      <c r="W296" s="71">
        <f t="shared" si="63"/>
        <v>-212.97605000000004</v>
      </c>
    </row>
    <row r="297" spans="1:23">
      <c r="A297" s="63">
        <f t="shared" si="64"/>
        <v>37183</v>
      </c>
      <c r="B297" s="65" t="str">
        <f>INDEX('Master Data'!$A$2:$B$8,MATCH(WEEKDAY('Modesto Maranzana Power'!A297,3),'Master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-1537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778</v>
      </c>
      <c r="N297" s="73">
        <f>SUM(J$6:J297)</f>
        <v>-212976.05000000005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-1.5369999999999999</v>
      </c>
      <c r="V297" s="71">
        <f t="shared" si="62"/>
        <v>0.77800000000000002</v>
      </c>
      <c r="W297" s="71">
        <f t="shared" si="63"/>
        <v>-212.97605000000004</v>
      </c>
    </row>
    <row r="298" spans="1:23">
      <c r="A298" s="63">
        <f t="shared" si="64"/>
        <v>37184</v>
      </c>
      <c r="B298" s="65" t="str">
        <f>INDEX('Master Data'!$A$2:$B$8,MATCH(WEEKDAY('Modesto Maranzana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-1537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778</v>
      </c>
      <c r="N298" s="73">
        <f>SUM(J$6:J298)</f>
        <v>-212976.05000000005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-1.5369999999999999</v>
      </c>
      <c r="V298" s="71">
        <f t="shared" si="62"/>
        <v>0.77800000000000002</v>
      </c>
      <c r="W298" s="71">
        <f t="shared" si="63"/>
        <v>-212.97605000000004</v>
      </c>
    </row>
    <row r="299" spans="1:23">
      <c r="A299" s="63">
        <f t="shared" si="64"/>
        <v>37185</v>
      </c>
      <c r="B299" s="65" t="str">
        <f>INDEX('Master Data'!$A$2:$B$8,MATCH(WEEKDAY('Modesto Maranzana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-1537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778</v>
      </c>
      <c r="N299" s="73">
        <f>SUM(J$6:J299)</f>
        <v>-212976.05000000005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-1.5369999999999999</v>
      </c>
      <c r="V299" s="71">
        <f t="shared" si="62"/>
        <v>0.77800000000000002</v>
      </c>
      <c r="W299" s="71">
        <f t="shared" si="63"/>
        <v>-212.97605000000004</v>
      </c>
    </row>
    <row r="300" spans="1:23">
      <c r="A300" s="63">
        <f t="shared" si="64"/>
        <v>37186</v>
      </c>
      <c r="B300" s="65" t="str">
        <f>INDEX('Master Data'!$A$2:$B$8,MATCH(WEEKDAY('Modesto Maranzana Power'!A300,3),'Master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-1537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778</v>
      </c>
      <c r="N300" s="73">
        <f>SUM(J$6:J300)</f>
        <v>-212976.05000000005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-1.5369999999999999</v>
      </c>
      <c r="V300" s="71">
        <f t="shared" si="62"/>
        <v>0.77800000000000002</v>
      </c>
      <c r="W300" s="71">
        <f t="shared" si="63"/>
        <v>-212.97605000000004</v>
      </c>
    </row>
    <row r="301" spans="1:23">
      <c r="A301" s="63">
        <f t="shared" si="64"/>
        <v>37187</v>
      </c>
      <c r="B301" s="65" t="str">
        <f>INDEX('Master Data'!$A$2:$B$8,MATCH(WEEKDAY('Modesto Maranzana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-1537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778</v>
      </c>
      <c r="N301" s="73">
        <f>SUM(J$6:J301)</f>
        <v>-212976.05000000005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-1.5369999999999999</v>
      </c>
      <c r="V301" s="71">
        <f t="shared" si="62"/>
        <v>0.77800000000000002</v>
      </c>
      <c r="W301" s="71">
        <f t="shared" si="63"/>
        <v>-212.97605000000004</v>
      </c>
    </row>
    <row r="302" spans="1:23">
      <c r="A302" s="63">
        <f t="shared" si="64"/>
        <v>37188</v>
      </c>
      <c r="B302" s="65" t="str">
        <f>INDEX('Master Data'!$A$2:$B$8,MATCH(WEEKDAY('Modesto Maranzana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-1537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778</v>
      </c>
      <c r="N302" s="73">
        <f>SUM(J$6:J302)</f>
        <v>-212976.05000000005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-1.5369999999999999</v>
      </c>
      <c r="V302" s="71">
        <f t="shared" si="62"/>
        <v>0.77800000000000002</v>
      </c>
      <c r="W302" s="71">
        <f t="shared" si="63"/>
        <v>-212.97605000000004</v>
      </c>
    </row>
    <row r="303" spans="1:23">
      <c r="A303" s="63">
        <f t="shared" si="64"/>
        <v>37189</v>
      </c>
      <c r="B303" s="65" t="str">
        <f>INDEX('Master Data'!$A$2:$B$8,MATCH(WEEKDAY('Modesto Maranzana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-1537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778</v>
      </c>
      <c r="N303" s="73">
        <f>SUM(J$6:J303)</f>
        <v>-212976.05000000005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-1.5369999999999999</v>
      </c>
      <c r="V303" s="71">
        <f t="shared" si="62"/>
        <v>0.77800000000000002</v>
      </c>
      <c r="W303" s="71">
        <f t="shared" si="63"/>
        <v>-212.97605000000004</v>
      </c>
    </row>
    <row r="304" spans="1:23">
      <c r="A304" s="63">
        <f t="shared" si="64"/>
        <v>37190</v>
      </c>
      <c r="B304" s="65" t="str">
        <f>INDEX('Master Data'!$A$2:$B$8,MATCH(WEEKDAY('Modesto Maranzana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-1537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778</v>
      </c>
      <c r="N304" s="73">
        <f>SUM(J$6:J304)</f>
        <v>-212976.05000000005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-1.5369999999999999</v>
      </c>
      <c r="V304" s="71">
        <f t="shared" si="62"/>
        <v>0.77800000000000002</v>
      </c>
      <c r="W304" s="71">
        <f t="shared" si="63"/>
        <v>-212.97605000000004</v>
      </c>
    </row>
    <row r="305" spans="1:23">
      <c r="A305" s="63">
        <f t="shared" si="64"/>
        <v>37191</v>
      </c>
      <c r="B305" s="65" t="str">
        <f>INDEX('Master Data'!$A$2:$B$8,MATCH(WEEKDAY('Modesto Maranzana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-1537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778</v>
      </c>
      <c r="N305" s="73">
        <f>SUM(J$6:J305)</f>
        <v>-212976.05000000005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-1.5369999999999999</v>
      </c>
      <c r="V305" s="71">
        <f t="shared" si="62"/>
        <v>0.77800000000000002</v>
      </c>
      <c r="W305" s="71">
        <f t="shared" si="63"/>
        <v>-212.97605000000004</v>
      </c>
    </row>
    <row r="306" spans="1:23">
      <c r="A306" s="63">
        <f t="shared" si="64"/>
        <v>37192</v>
      </c>
      <c r="B306" s="65" t="str">
        <f>INDEX('Master Data'!$A$2:$B$8,MATCH(WEEKDAY('Modesto Maranzana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-1537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778</v>
      </c>
      <c r="N306" s="73">
        <f>SUM(J$6:J306)</f>
        <v>-212976.05000000005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-1.5369999999999999</v>
      </c>
      <c r="V306" s="71">
        <f t="shared" si="62"/>
        <v>0.77800000000000002</v>
      </c>
      <c r="W306" s="71">
        <f t="shared" si="63"/>
        <v>-212.97605000000004</v>
      </c>
    </row>
    <row r="307" spans="1:23">
      <c r="A307" s="63">
        <f t="shared" si="64"/>
        <v>37193</v>
      </c>
      <c r="B307" s="65" t="str">
        <f>INDEX('Master Data'!$A$2:$B$8,MATCH(WEEKDAY('Modesto Maranzana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-1537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778</v>
      </c>
      <c r="N307" s="73">
        <f>SUM(J$6:J307)</f>
        <v>-212976.05000000005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-1.5369999999999999</v>
      </c>
      <c r="V307" s="71">
        <f t="shared" si="62"/>
        <v>0.77800000000000002</v>
      </c>
      <c r="W307" s="71">
        <f t="shared" si="63"/>
        <v>-212.97605000000004</v>
      </c>
    </row>
    <row r="308" spans="1:23">
      <c r="A308" s="63">
        <f t="shared" si="64"/>
        <v>37194</v>
      </c>
      <c r="B308" s="65" t="str">
        <f>INDEX('Master Data'!$A$2:$B$8,MATCH(WEEKDAY('Modesto Maranzana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-1537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778</v>
      </c>
      <c r="N308" s="73">
        <f>SUM(J$6:J308)</f>
        <v>-212976.05000000005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-1.5369999999999999</v>
      </c>
      <c r="V308" s="71">
        <f t="shared" si="62"/>
        <v>0.77800000000000002</v>
      </c>
      <c r="W308" s="71">
        <f t="shared" si="63"/>
        <v>-212.97605000000004</v>
      </c>
    </row>
    <row r="309" spans="1:23">
      <c r="A309" s="63">
        <f t="shared" si="64"/>
        <v>37195</v>
      </c>
      <c r="B309" s="65" t="str">
        <f>INDEX('Master Data'!$A$2:$B$8,MATCH(WEEKDAY('Modesto Maranzana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-1537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778</v>
      </c>
      <c r="N309" s="73">
        <f>SUM(J$6:J309)</f>
        <v>-212976.05000000005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-1.5369999999999999</v>
      </c>
      <c r="V309" s="71">
        <f t="shared" si="62"/>
        <v>0.77800000000000002</v>
      </c>
      <c r="W309" s="71">
        <f t="shared" si="63"/>
        <v>-212.97605000000004</v>
      </c>
    </row>
    <row r="310" spans="1:23">
      <c r="A310" s="63">
        <f t="shared" si="64"/>
        <v>37196</v>
      </c>
      <c r="B310" s="65" t="str">
        <f>INDEX('Master Data'!$A$2:$B$8,MATCH(WEEKDAY('Modesto Maranzana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778</v>
      </c>
      <c r="N310" s="73">
        <f>SUM(J$6:J310)</f>
        <v>-212976.05000000005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0.77800000000000002</v>
      </c>
      <c r="W310" s="71">
        <f t="shared" si="63"/>
        <v>-212.97605000000004</v>
      </c>
    </row>
    <row r="311" spans="1:23">
      <c r="A311" s="63">
        <f t="shared" si="64"/>
        <v>37197</v>
      </c>
      <c r="B311" s="65" t="str">
        <f>INDEX('Master Data'!$A$2:$B$8,MATCH(WEEKDAY('Modesto Maranzana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778</v>
      </c>
      <c r="N311" s="73">
        <f>SUM(J$6:J311)</f>
        <v>-212976.05000000005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0.77800000000000002</v>
      </c>
      <c r="W311" s="71">
        <f t="shared" si="63"/>
        <v>-212.97605000000004</v>
      </c>
    </row>
    <row r="312" spans="1:23">
      <c r="A312" s="63">
        <f t="shared" si="64"/>
        <v>37198</v>
      </c>
      <c r="B312" s="65" t="str">
        <f>INDEX('Master Data'!$A$2:$B$8,MATCH(WEEKDAY('Modesto Maranzana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778</v>
      </c>
      <c r="N312" s="73">
        <f>SUM(J$6:J312)</f>
        <v>-212976.05000000005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0.77800000000000002</v>
      </c>
      <c r="W312" s="71">
        <f t="shared" si="63"/>
        <v>-212.97605000000004</v>
      </c>
    </row>
    <row r="313" spans="1:23">
      <c r="A313" s="63">
        <f t="shared" si="64"/>
        <v>37199</v>
      </c>
      <c r="B313" s="65" t="str">
        <f>INDEX('Master Data'!$A$2:$B$8,MATCH(WEEKDAY('Modesto Maranzana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778</v>
      </c>
      <c r="N313" s="73">
        <f>SUM(J$6:J313)</f>
        <v>-212976.05000000005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0.77800000000000002</v>
      </c>
      <c r="W313" s="71">
        <f t="shared" si="63"/>
        <v>-212.97605000000004</v>
      </c>
    </row>
    <row r="314" spans="1:23">
      <c r="A314" s="63">
        <f t="shared" si="64"/>
        <v>37200</v>
      </c>
      <c r="B314" s="65" t="str">
        <f>INDEX('Master Data'!$A$2:$B$8,MATCH(WEEKDAY('Modesto Maranzana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778</v>
      </c>
      <c r="N314" s="73">
        <f>SUM(J$6:J314)</f>
        <v>-212976.05000000005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0.77800000000000002</v>
      </c>
      <c r="W314" s="71">
        <f t="shared" si="63"/>
        <v>-212.97605000000004</v>
      </c>
    </row>
    <row r="315" spans="1:23">
      <c r="A315" s="63">
        <f t="shared" si="64"/>
        <v>37201</v>
      </c>
      <c r="B315" s="65" t="str">
        <f>INDEX('Master Data'!$A$2:$B$8,MATCH(WEEKDAY('Modesto Maranzana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778</v>
      </c>
      <c r="N315" s="73">
        <f>SUM(J$6:J315)</f>
        <v>-212976.05000000005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0.77800000000000002</v>
      </c>
      <c r="W315" s="71">
        <f t="shared" si="63"/>
        <v>-212.97605000000004</v>
      </c>
    </row>
    <row r="316" spans="1:23">
      <c r="A316" s="63">
        <f t="shared" si="64"/>
        <v>37202</v>
      </c>
      <c r="B316" s="65" t="str">
        <f>INDEX('Master Data'!$A$2:$B$8,MATCH(WEEKDAY('Modesto Maranzana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778</v>
      </c>
      <c r="N316" s="73">
        <f>SUM(J$6:J316)</f>
        <v>-212976.05000000005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0.77800000000000002</v>
      </c>
      <c r="W316" s="71">
        <f t="shared" si="63"/>
        <v>-212.97605000000004</v>
      </c>
    </row>
    <row r="317" spans="1:23">
      <c r="A317" s="63">
        <f t="shared" si="64"/>
        <v>37203</v>
      </c>
      <c r="B317" s="65" t="str">
        <f>INDEX('Master Data'!$A$2:$B$8,MATCH(WEEKDAY('Modesto Maranzana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778</v>
      </c>
      <c r="N317" s="73">
        <f>SUM(J$6:J317)</f>
        <v>-212976.05000000005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0.77800000000000002</v>
      </c>
      <c r="W317" s="71">
        <f t="shared" si="63"/>
        <v>-212.97605000000004</v>
      </c>
    </row>
    <row r="318" spans="1:23">
      <c r="A318" s="63">
        <f t="shared" si="64"/>
        <v>37204</v>
      </c>
      <c r="B318" s="65" t="str">
        <f>INDEX('Master Data'!$A$2:$B$8,MATCH(WEEKDAY('Modesto Maranzana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778</v>
      </c>
      <c r="N318" s="73">
        <f>SUM(J$6:J318)</f>
        <v>-212976.05000000005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0.77800000000000002</v>
      </c>
      <c r="W318" s="71">
        <f t="shared" si="63"/>
        <v>-212.97605000000004</v>
      </c>
    </row>
    <row r="319" spans="1:23">
      <c r="A319" s="63">
        <f t="shared" si="64"/>
        <v>37205</v>
      </c>
      <c r="B319" s="65" t="str">
        <f>INDEX('Master Data'!$A$2:$B$8,MATCH(WEEKDAY('Modesto Maranzana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778</v>
      </c>
      <c r="N319" s="73">
        <f>SUM(J$6:J319)</f>
        <v>-212976.05000000005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0.77800000000000002</v>
      </c>
      <c r="W319" s="71">
        <f t="shared" si="63"/>
        <v>-212.97605000000004</v>
      </c>
    </row>
    <row r="320" spans="1:23">
      <c r="A320" s="63">
        <f t="shared" si="64"/>
        <v>37206</v>
      </c>
      <c r="B320" s="65" t="str">
        <f>INDEX('Master Data'!$A$2:$B$8,MATCH(WEEKDAY('Modesto Maranzana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778</v>
      </c>
      <c r="N320" s="73">
        <f>SUM(J$6:J320)</f>
        <v>-212976.05000000005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0.77800000000000002</v>
      </c>
      <c r="W320" s="71">
        <f t="shared" si="63"/>
        <v>-212.97605000000004</v>
      </c>
    </row>
    <row r="321" spans="1:23">
      <c r="A321" s="63">
        <f t="shared" si="64"/>
        <v>37207</v>
      </c>
      <c r="B321" s="65" t="str">
        <f>INDEX('Master Data'!$A$2:$B$8,MATCH(WEEKDAY('Modesto Maranzana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778</v>
      </c>
      <c r="N321" s="73">
        <f>SUM(J$6:J321)</f>
        <v>-212976.05000000005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0.77800000000000002</v>
      </c>
      <c r="W321" s="71">
        <f t="shared" si="63"/>
        <v>-212.97605000000004</v>
      </c>
    </row>
    <row r="322" spans="1:23">
      <c r="A322" s="63">
        <f t="shared" si="64"/>
        <v>37208</v>
      </c>
      <c r="B322" s="65" t="str">
        <f>INDEX('Master Data'!$A$2:$B$8,MATCH(WEEKDAY('Modesto Maranzana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778</v>
      </c>
      <c r="N322" s="73">
        <f>SUM(J$6:J322)</f>
        <v>-212976.05000000005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0.77800000000000002</v>
      </c>
      <c r="W322" s="71">
        <f t="shared" si="63"/>
        <v>-212.97605000000004</v>
      </c>
    </row>
    <row r="323" spans="1:23">
      <c r="A323" s="63">
        <f t="shared" si="64"/>
        <v>37209</v>
      </c>
      <c r="B323" s="65" t="str">
        <f>INDEX('Master Data'!$A$2:$B$8,MATCH(WEEKDAY('Modesto Maranzana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778</v>
      </c>
      <c r="N323" s="73">
        <f>SUM(J$6:J323)</f>
        <v>-212976.05000000005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0.77800000000000002</v>
      </c>
      <c r="W323" s="71">
        <f t="shared" si="63"/>
        <v>-212.97605000000004</v>
      </c>
    </row>
    <row r="324" spans="1:23">
      <c r="A324" s="63">
        <f t="shared" si="64"/>
        <v>37210</v>
      </c>
      <c r="B324" s="65" t="str">
        <f>INDEX('Master Data'!$A$2:$B$8,MATCH(WEEKDAY('Modesto Maranzana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778</v>
      </c>
      <c r="N324" s="73">
        <f>SUM(J$6:J324)</f>
        <v>-212976.05000000005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0.77800000000000002</v>
      </c>
      <c r="W324" s="71">
        <f t="shared" si="63"/>
        <v>-212.97605000000004</v>
      </c>
    </row>
    <row r="325" spans="1:23">
      <c r="A325" s="63">
        <f t="shared" si="64"/>
        <v>37211</v>
      </c>
      <c r="B325" s="65" t="str">
        <f>INDEX('Master Data'!$A$2:$B$8,MATCH(WEEKDAY('Modesto Maranzana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778</v>
      </c>
      <c r="N325" s="73">
        <f>SUM(J$6:J325)</f>
        <v>-212976.05000000005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0.77800000000000002</v>
      </c>
      <c r="W325" s="71">
        <f t="shared" si="63"/>
        <v>-212.97605000000004</v>
      </c>
    </row>
    <row r="326" spans="1:23">
      <c r="A326" s="63">
        <f t="shared" si="64"/>
        <v>37212</v>
      </c>
      <c r="B326" s="65" t="str">
        <f>INDEX('Master Data'!$A$2:$B$8,MATCH(WEEKDAY('Modesto Maranzana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778</v>
      </c>
      <c r="N326" s="73">
        <f>SUM(J$6:J326)</f>
        <v>-212976.05000000005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0.77800000000000002</v>
      </c>
      <c r="W326" s="71">
        <f t="shared" ref="W326:W371" si="76">N326/$R$3</f>
        <v>-212.97605000000004</v>
      </c>
    </row>
    <row r="327" spans="1:23">
      <c r="A327" s="63">
        <f t="shared" ref="A327:A371" si="77">A326+1</f>
        <v>37213</v>
      </c>
      <c r="B327" s="65" t="str">
        <f>INDEX('Master Data'!$A$2:$B$8,MATCH(WEEKDAY('Modesto Maranzana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778</v>
      </c>
      <c r="N327" s="73">
        <f>SUM(J$6:J327)</f>
        <v>-212976.05000000005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0.77800000000000002</v>
      </c>
      <c r="W327" s="71">
        <f t="shared" si="76"/>
        <v>-212.97605000000004</v>
      </c>
    </row>
    <row r="328" spans="1:23">
      <c r="A328" s="63">
        <f t="shared" si="77"/>
        <v>37214</v>
      </c>
      <c r="B328" s="65" t="str">
        <f>INDEX('Master Data'!$A$2:$B$8,MATCH(WEEKDAY('Modesto Maranzana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778</v>
      </c>
      <c r="N328" s="73">
        <f>SUM(J$6:J328)</f>
        <v>-212976.05000000005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0.77800000000000002</v>
      </c>
      <c r="W328" s="71">
        <f t="shared" si="76"/>
        <v>-212.97605000000004</v>
      </c>
    </row>
    <row r="329" spans="1:23">
      <c r="A329" s="63">
        <f t="shared" si="77"/>
        <v>37215</v>
      </c>
      <c r="B329" s="65" t="str">
        <f>INDEX('Master Data'!$A$2:$B$8,MATCH(WEEKDAY('Modesto Maranzana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778</v>
      </c>
      <c r="N329" s="73">
        <f>SUM(J$6:J329)</f>
        <v>-212976.05000000005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0.77800000000000002</v>
      </c>
      <c r="W329" s="71">
        <f t="shared" si="76"/>
        <v>-212.97605000000004</v>
      </c>
    </row>
    <row r="330" spans="1:23">
      <c r="A330" s="63">
        <f t="shared" si="77"/>
        <v>37216</v>
      </c>
      <c r="B330" s="65" t="str">
        <f>INDEX('Master Data'!$A$2:$B$8,MATCH(WEEKDAY('Modesto Maranzana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778</v>
      </c>
      <c r="N330" s="73">
        <f>SUM(J$6:J330)</f>
        <v>-212976.05000000005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0.77800000000000002</v>
      </c>
      <c r="W330" s="71">
        <f t="shared" si="76"/>
        <v>-212.97605000000004</v>
      </c>
    </row>
    <row r="331" spans="1:23">
      <c r="A331" s="63">
        <f t="shared" si="77"/>
        <v>37217</v>
      </c>
      <c r="B331" s="65" t="str">
        <f>INDEX('Master Data'!$A$2:$B$8,MATCH(WEEKDAY('Modesto Maranzana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778</v>
      </c>
      <c r="N331" s="73">
        <f>SUM(J$6:J331)</f>
        <v>-212976.05000000005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0.77800000000000002</v>
      </c>
      <c r="W331" s="71">
        <f t="shared" si="76"/>
        <v>-212.97605000000004</v>
      </c>
    </row>
    <row r="332" spans="1:23">
      <c r="A332" s="63">
        <f t="shared" si="77"/>
        <v>37218</v>
      </c>
      <c r="B332" s="65" t="str">
        <f>INDEX('Master Data'!$A$2:$B$8,MATCH(WEEKDAY('Modesto Maranzana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778</v>
      </c>
      <c r="N332" s="73">
        <f>SUM(J$6:J332)</f>
        <v>-212976.05000000005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0.77800000000000002</v>
      </c>
      <c r="W332" s="71">
        <f t="shared" si="76"/>
        <v>-212.97605000000004</v>
      </c>
    </row>
    <row r="333" spans="1:23">
      <c r="A333" s="63">
        <f t="shared" si="77"/>
        <v>37219</v>
      </c>
      <c r="B333" s="65" t="str">
        <f>INDEX('Master Data'!$A$2:$B$8,MATCH(WEEKDAY('Modesto Maranzana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778</v>
      </c>
      <c r="N333" s="73">
        <f>SUM(J$6:J333)</f>
        <v>-212976.05000000005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0.77800000000000002</v>
      </c>
      <c r="W333" s="71">
        <f t="shared" si="76"/>
        <v>-212.97605000000004</v>
      </c>
    </row>
    <row r="334" spans="1:23">
      <c r="A334" s="63">
        <f t="shared" si="77"/>
        <v>37220</v>
      </c>
      <c r="B334" s="65" t="str">
        <f>INDEX('Master Data'!$A$2:$B$8,MATCH(WEEKDAY('Modesto Maranzana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778</v>
      </c>
      <c r="N334" s="73">
        <f>SUM(J$6:J334)</f>
        <v>-212976.05000000005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0.77800000000000002</v>
      </c>
      <c r="W334" s="71">
        <f t="shared" si="76"/>
        <v>-212.97605000000004</v>
      </c>
    </row>
    <row r="335" spans="1:23">
      <c r="A335" s="63">
        <f t="shared" si="77"/>
        <v>37221</v>
      </c>
      <c r="B335" s="65" t="str">
        <f>INDEX('Master Data'!$A$2:$B$8,MATCH(WEEKDAY('Modesto Maranzana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778</v>
      </c>
      <c r="N335" s="73">
        <f>SUM(J$6:J335)</f>
        <v>-212976.05000000005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0.77800000000000002</v>
      </c>
      <c r="W335" s="71">
        <f t="shared" si="76"/>
        <v>-212.97605000000004</v>
      </c>
    </row>
    <row r="336" spans="1:23">
      <c r="A336" s="63">
        <f t="shared" si="77"/>
        <v>37222</v>
      </c>
      <c r="B336" s="65" t="str">
        <f>INDEX('Master Data'!$A$2:$B$8,MATCH(WEEKDAY('Modesto Maranzana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778</v>
      </c>
      <c r="N336" s="73">
        <f>SUM(J$6:J336)</f>
        <v>-212976.05000000005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0.77800000000000002</v>
      </c>
      <c r="W336" s="71">
        <f t="shared" si="76"/>
        <v>-212.97605000000004</v>
      </c>
    </row>
    <row r="337" spans="1:23">
      <c r="A337" s="63">
        <f t="shared" si="77"/>
        <v>37223</v>
      </c>
      <c r="B337" s="65" t="str">
        <f>INDEX('Master Data'!$A$2:$B$8,MATCH(WEEKDAY('Modesto Maranzana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778</v>
      </c>
      <c r="N337" s="73">
        <f>SUM(J$6:J337)</f>
        <v>-212976.05000000005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0.77800000000000002</v>
      </c>
      <c r="W337" s="71">
        <f t="shared" si="76"/>
        <v>-212.97605000000004</v>
      </c>
    </row>
    <row r="338" spans="1:23">
      <c r="A338" s="63">
        <f t="shared" si="77"/>
        <v>37224</v>
      </c>
      <c r="B338" s="65" t="str">
        <f>INDEX('Master Data'!$A$2:$B$8,MATCH(WEEKDAY('Modesto Maranzana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778</v>
      </c>
      <c r="N338" s="73">
        <f>SUM(J$6:J338)</f>
        <v>-212976.05000000005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0.77800000000000002</v>
      </c>
      <c r="W338" s="71">
        <f t="shared" si="76"/>
        <v>-212.97605000000004</v>
      </c>
    </row>
    <row r="339" spans="1:23">
      <c r="A339" s="63">
        <f t="shared" si="77"/>
        <v>37225</v>
      </c>
      <c r="B339" s="65" t="str">
        <f>INDEX('Master Data'!$A$2:$B$8,MATCH(WEEKDAY('Modesto Maranzana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778</v>
      </c>
      <c r="N339" s="73">
        <f>SUM(J$6:J339)</f>
        <v>-212976.05000000005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0.77800000000000002</v>
      </c>
      <c r="W339" s="71">
        <f t="shared" si="76"/>
        <v>-212.97605000000004</v>
      </c>
    </row>
    <row r="340" spans="1:23">
      <c r="A340" s="63">
        <f t="shared" si="77"/>
        <v>37226</v>
      </c>
      <c r="B340" s="65" t="str">
        <f>INDEX('Master Data'!$A$2:$B$8,MATCH(WEEKDAY('Modesto Maranzana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778</v>
      </c>
      <c r="N340" s="73">
        <f>SUM(J$6:J340)</f>
        <v>-212976.05000000005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0.77800000000000002</v>
      </c>
      <c r="W340" s="71">
        <f t="shared" si="76"/>
        <v>-212.97605000000004</v>
      </c>
    </row>
    <row r="341" spans="1:23">
      <c r="A341" s="63">
        <f t="shared" si="77"/>
        <v>37227</v>
      </c>
      <c r="B341" s="65" t="str">
        <f>INDEX('Master Data'!$A$2:$B$8,MATCH(WEEKDAY('Modesto Maranzana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778</v>
      </c>
      <c r="N341" s="73">
        <f>SUM(J$6:J341)</f>
        <v>-212976.05000000005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0.77800000000000002</v>
      </c>
      <c r="W341" s="71">
        <f t="shared" si="76"/>
        <v>-212.97605000000004</v>
      </c>
    </row>
    <row r="342" spans="1:23">
      <c r="A342" s="63">
        <f t="shared" si="77"/>
        <v>37228</v>
      </c>
      <c r="B342" s="65" t="str">
        <f>INDEX('Master Data'!$A$2:$B$8,MATCH(WEEKDAY('Modesto Maranzana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778</v>
      </c>
      <c r="N342" s="73">
        <f>SUM(J$6:J342)</f>
        <v>-212976.05000000005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0.77800000000000002</v>
      </c>
      <c r="W342" s="71">
        <f t="shared" si="76"/>
        <v>-212.97605000000004</v>
      </c>
    </row>
    <row r="343" spans="1:23">
      <c r="A343" s="63">
        <f t="shared" si="77"/>
        <v>37229</v>
      </c>
      <c r="B343" s="65" t="str">
        <f>INDEX('Master Data'!$A$2:$B$8,MATCH(WEEKDAY('Modesto Maranzana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778</v>
      </c>
      <c r="N343" s="73">
        <f>SUM(J$6:J343)</f>
        <v>-212976.05000000005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0.77800000000000002</v>
      </c>
      <c r="W343" s="71">
        <f t="shared" si="76"/>
        <v>-212.97605000000004</v>
      </c>
    </row>
    <row r="344" spans="1:23">
      <c r="A344" s="63">
        <f t="shared" si="77"/>
        <v>37230</v>
      </c>
      <c r="B344" s="65" t="str">
        <f>INDEX('Master Data'!$A$2:$B$8,MATCH(WEEKDAY('Modesto Maranzana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778</v>
      </c>
      <c r="N344" s="73">
        <f>SUM(J$6:J344)</f>
        <v>-212976.05000000005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0.77800000000000002</v>
      </c>
      <c r="W344" s="71">
        <f t="shared" si="76"/>
        <v>-212.97605000000004</v>
      </c>
    </row>
    <row r="345" spans="1:23">
      <c r="A345" s="63">
        <f t="shared" si="77"/>
        <v>37231</v>
      </c>
      <c r="B345" s="65" t="str">
        <f>INDEX('Master Data'!$A$2:$B$8,MATCH(WEEKDAY('Modesto Maranzana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778</v>
      </c>
      <c r="N345" s="73">
        <f>SUM(J$6:J345)</f>
        <v>-212976.05000000005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0.77800000000000002</v>
      </c>
      <c r="W345" s="71">
        <f t="shared" si="76"/>
        <v>-212.97605000000004</v>
      </c>
    </row>
    <row r="346" spans="1:23">
      <c r="A346" s="63">
        <f t="shared" si="77"/>
        <v>37232</v>
      </c>
      <c r="B346" s="65" t="str">
        <f>INDEX('Master Data'!$A$2:$B$8,MATCH(WEEKDAY('Modesto Maranzana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778</v>
      </c>
      <c r="N346" s="73">
        <f>SUM(J$6:J346)</f>
        <v>-212976.05000000005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0.77800000000000002</v>
      </c>
      <c r="W346" s="71">
        <f t="shared" si="76"/>
        <v>-212.97605000000004</v>
      </c>
    </row>
    <row r="347" spans="1:23">
      <c r="A347" s="63">
        <f t="shared" si="77"/>
        <v>37233</v>
      </c>
      <c r="B347" s="65" t="str">
        <f>INDEX('Master Data'!$A$2:$B$8,MATCH(WEEKDAY('Modesto Maranzana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778</v>
      </c>
      <c r="N347" s="73">
        <f>SUM(J$6:J347)</f>
        <v>-212976.05000000005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0.77800000000000002</v>
      </c>
      <c r="W347" s="71">
        <f t="shared" si="76"/>
        <v>-212.97605000000004</v>
      </c>
    </row>
    <row r="348" spans="1:23">
      <c r="A348" s="63">
        <f t="shared" si="77"/>
        <v>37234</v>
      </c>
      <c r="B348" s="65" t="str">
        <f>INDEX('Master Data'!$A$2:$B$8,MATCH(WEEKDAY('Modesto Maranzana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778</v>
      </c>
      <c r="N348" s="73">
        <f>SUM(J$6:J348)</f>
        <v>-212976.05000000005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0.77800000000000002</v>
      </c>
      <c r="W348" s="71">
        <f t="shared" si="76"/>
        <v>-212.97605000000004</v>
      </c>
    </row>
    <row r="349" spans="1:23">
      <c r="A349" s="63">
        <f t="shared" si="77"/>
        <v>37235</v>
      </c>
      <c r="B349" s="65" t="str">
        <f>INDEX('Master Data'!$A$2:$B$8,MATCH(WEEKDAY('Modesto Maranzana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778</v>
      </c>
      <c r="N349" s="73">
        <f>SUM(J$6:J349)</f>
        <v>-212976.05000000005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0.77800000000000002</v>
      </c>
      <c r="W349" s="71">
        <f t="shared" si="76"/>
        <v>-212.97605000000004</v>
      </c>
    </row>
    <row r="350" spans="1:23">
      <c r="A350" s="63">
        <f t="shared" si="77"/>
        <v>37236</v>
      </c>
      <c r="B350" s="65" t="str">
        <f>INDEX('Master Data'!$A$2:$B$8,MATCH(WEEKDAY('Modesto Maranzana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778</v>
      </c>
      <c r="N350" s="73">
        <f>SUM(J$6:J350)</f>
        <v>-212976.05000000005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0.77800000000000002</v>
      </c>
      <c r="W350" s="71">
        <f t="shared" si="76"/>
        <v>-212.97605000000004</v>
      </c>
    </row>
    <row r="351" spans="1:23">
      <c r="A351" s="63">
        <f t="shared" si="77"/>
        <v>37237</v>
      </c>
      <c r="B351" s="65" t="str">
        <f>INDEX('Master Data'!$A$2:$B$8,MATCH(WEEKDAY('Modesto Maranzana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778</v>
      </c>
      <c r="N351" s="73">
        <f>SUM(J$6:J351)</f>
        <v>-212976.05000000005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0.77800000000000002</v>
      </c>
      <c r="W351" s="71">
        <f t="shared" si="76"/>
        <v>-212.97605000000004</v>
      </c>
    </row>
    <row r="352" spans="1:23">
      <c r="A352" s="63">
        <f t="shared" si="77"/>
        <v>37238</v>
      </c>
      <c r="B352" s="65" t="str">
        <f>INDEX('Master Data'!$A$2:$B$8,MATCH(WEEKDAY('Modesto Maranzana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778</v>
      </c>
      <c r="N352" s="73">
        <f>SUM(J$6:J352)</f>
        <v>-212976.05000000005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0.77800000000000002</v>
      </c>
      <c r="W352" s="71">
        <f t="shared" si="76"/>
        <v>-212.97605000000004</v>
      </c>
    </row>
    <row r="353" spans="1:23">
      <c r="A353" s="63">
        <f t="shared" si="77"/>
        <v>37239</v>
      </c>
      <c r="B353" s="65" t="str">
        <f>INDEX('Master Data'!$A$2:$B$8,MATCH(WEEKDAY('Modesto Maranzana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778</v>
      </c>
      <c r="N353" s="73">
        <f>SUM(J$6:J353)</f>
        <v>-212976.05000000005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0.77800000000000002</v>
      </c>
      <c r="W353" s="71">
        <f t="shared" si="76"/>
        <v>-212.97605000000004</v>
      </c>
    </row>
    <row r="354" spans="1:23">
      <c r="A354" s="63">
        <f t="shared" si="77"/>
        <v>37240</v>
      </c>
      <c r="B354" s="65" t="str">
        <f>INDEX('Master Data'!$A$2:$B$8,MATCH(WEEKDAY('Modesto Maranzana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778</v>
      </c>
      <c r="N354" s="73">
        <f>SUM(J$6:J354)</f>
        <v>-212976.05000000005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0.77800000000000002</v>
      </c>
      <c r="W354" s="71">
        <f t="shared" si="76"/>
        <v>-212.97605000000004</v>
      </c>
    </row>
    <row r="355" spans="1:23">
      <c r="A355" s="63">
        <f t="shared" si="77"/>
        <v>37241</v>
      </c>
      <c r="B355" s="65" t="str">
        <f>INDEX('Master Data'!$A$2:$B$8,MATCH(WEEKDAY('Modesto Maranzana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778</v>
      </c>
      <c r="N355" s="73">
        <f>SUM(J$6:J355)</f>
        <v>-212976.05000000005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0.77800000000000002</v>
      </c>
      <c r="W355" s="71">
        <f t="shared" si="76"/>
        <v>-212.97605000000004</v>
      </c>
    </row>
    <row r="356" spans="1:23">
      <c r="A356" s="63">
        <f t="shared" si="77"/>
        <v>37242</v>
      </c>
      <c r="B356" s="65" t="str">
        <f>INDEX('Master Data'!$A$2:$B$8,MATCH(WEEKDAY('Modesto Maranzana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778</v>
      </c>
      <c r="N356" s="73">
        <f>SUM(J$6:J356)</f>
        <v>-212976.05000000005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0.77800000000000002</v>
      </c>
      <c r="W356" s="71">
        <f t="shared" si="76"/>
        <v>-212.97605000000004</v>
      </c>
    </row>
    <row r="357" spans="1:23">
      <c r="A357" s="63">
        <f t="shared" si="77"/>
        <v>37243</v>
      </c>
      <c r="B357" s="65" t="str">
        <f>INDEX('Master Data'!$A$2:$B$8,MATCH(WEEKDAY('Modesto Maranzana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778</v>
      </c>
      <c r="N357" s="73">
        <f>SUM(J$6:J357)</f>
        <v>-212976.05000000005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0.77800000000000002</v>
      </c>
      <c r="W357" s="71">
        <f t="shared" si="76"/>
        <v>-212.97605000000004</v>
      </c>
    </row>
    <row r="358" spans="1:23">
      <c r="A358" s="63">
        <f t="shared" si="77"/>
        <v>37244</v>
      </c>
      <c r="B358" s="65" t="str">
        <f>INDEX('Master Data'!$A$2:$B$8,MATCH(WEEKDAY('Modesto Maranzana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778</v>
      </c>
      <c r="N358" s="73">
        <f>SUM(J$6:J358)</f>
        <v>-212976.05000000005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0.77800000000000002</v>
      </c>
      <c r="W358" s="71">
        <f t="shared" si="76"/>
        <v>-212.97605000000004</v>
      </c>
    </row>
    <row r="359" spans="1:23">
      <c r="A359" s="63">
        <f t="shared" si="77"/>
        <v>37245</v>
      </c>
      <c r="B359" s="65" t="str">
        <f>INDEX('Master Data'!$A$2:$B$8,MATCH(WEEKDAY('Modesto Maranzana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778</v>
      </c>
      <c r="N359" s="73">
        <f>SUM(J$6:J359)</f>
        <v>-212976.05000000005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0.77800000000000002</v>
      </c>
      <c r="W359" s="71">
        <f t="shared" si="76"/>
        <v>-212.97605000000004</v>
      </c>
    </row>
    <row r="360" spans="1:23">
      <c r="A360" s="63">
        <f t="shared" si="77"/>
        <v>37246</v>
      </c>
      <c r="B360" s="65" t="str">
        <f>INDEX('Master Data'!$A$2:$B$8,MATCH(WEEKDAY('Modesto Maranzana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778</v>
      </c>
      <c r="N360" s="73">
        <f>SUM(J$6:J360)</f>
        <v>-212976.05000000005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0.77800000000000002</v>
      </c>
      <c r="W360" s="71">
        <f t="shared" si="76"/>
        <v>-212.97605000000004</v>
      </c>
    </row>
    <row r="361" spans="1:23">
      <c r="A361" s="63">
        <f t="shared" si="77"/>
        <v>37247</v>
      </c>
      <c r="B361" s="65" t="str">
        <f>INDEX('Master Data'!$A$2:$B$8,MATCH(WEEKDAY('Modesto Maranzana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778</v>
      </c>
      <c r="N361" s="73">
        <f>SUM(J$6:J361)</f>
        <v>-212976.05000000005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0.77800000000000002</v>
      </c>
      <c r="W361" s="71">
        <f t="shared" si="76"/>
        <v>-212.97605000000004</v>
      </c>
    </row>
    <row r="362" spans="1:23">
      <c r="A362" s="63">
        <f t="shared" si="77"/>
        <v>37248</v>
      </c>
      <c r="B362" s="65" t="str">
        <f>INDEX('Master Data'!$A$2:$B$8,MATCH(WEEKDAY('Modesto Maranzana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778</v>
      </c>
      <c r="N362" s="73">
        <f>SUM(J$6:J362)</f>
        <v>-212976.05000000005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0.77800000000000002</v>
      </c>
      <c r="W362" s="71">
        <f t="shared" si="76"/>
        <v>-212.97605000000004</v>
      </c>
    </row>
    <row r="363" spans="1:23">
      <c r="A363" s="63">
        <f t="shared" si="77"/>
        <v>37249</v>
      </c>
      <c r="B363" s="65" t="str">
        <f>INDEX('Master Data'!$A$2:$B$8,MATCH(WEEKDAY('Modesto Maranzana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778</v>
      </c>
      <c r="N363" s="73">
        <f>SUM(J$6:J363)</f>
        <v>-212976.05000000005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0.77800000000000002</v>
      </c>
      <c r="W363" s="71">
        <f t="shared" si="76"/>
        <v>-212.97605000000004</v>
      </c>
    </row>
    <row r="364" spans="1:23">
      <c r="A364" s="63">
        <f t="shared" si="77"/>
        <v>37250</v>
      </c>
      <c r="B364" s="65" t="str">
        <f>INDEX('Master Data'!$A$2:$B$8,MATCH(WEEKDAY('Modesto Maranzana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778</v>
      </c>
      <c r="N364" s="73">
        <f>SUM(J$6:J364)</f>
        <v>-212976.05000000005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0.77800000000000002</v>
      </c>
      <c r="W364" s="71">
        <f t="shared" si="76"/>
        <v>-212.97605000000004</v>
      </c>
    </row>
    <row r="365" spans="1:23">
      <c r="A365" s="63">
        <f t="shared" si="77"/>
        <v>37251</v>
      </c>
      <c r="B365" s="65" t="str">
        <f>INDEX('Master Data'!$A$2:$B$8,MATCH(WEEKDAY('Modesto Maranzana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778</v>
      </c>
      <c r="N365" s="73">
        <f>SUM(J$6:J365)</f>
        <v>-212976.05000000005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0.77800000000000002</v>
      </c>
      <c r="W365" s="71">
        <f t="shared" si="76"/>
        <v>-212.97605000000004</v>
      </c>
    </row>
    <row r="366" spans="1:23">
      <c r="A366" s="63">
        <f t="shared" si="77"/>
        <v>37252</v>
      </c>
      <c r="B366" s="65" t="str">
        <f>INDEX('Master Data'!$A$2:$B$8,MATCH(WEEKDAY('Modesto Maranzana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778</v>
      </c>
      <c r="N366" s="73">
        <f>SUM(J$6:J366)</f>
        <v>-212976.05000000005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0.77800000000000002</v>
      </c>
      <c r="W366" s="71">
        <f t="shared" si="76"/>
        <v>-212.97605000000004</v>
      </c>
    </row>
    <row r="367" spans="1:23">
      <c r="A367" s="63">
        <f t="shared" si="77"/>
        <v>37253</v>
      </c>
      <c r="B367" s="65" t="str">
        <f>INDEX('Master Data'!$A$2:$B$8,MATCH(WEEKDAY('Modesto Maranzana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778</v>
      </c>
      <c r="N367" s="73">
        <f>SUM(J$6:J367)</f>
        <v>-212976.05000000005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0.77800000000000002</v>
      </c>
      <c r="W367" s="71">
        <f t="shared" si="76"/>
        <v>-212.97605000000004</v>
      </c>
    </row>
    <row r="368" spans="1:23">
      <c r="A368" s="63">
        <f t="shared" si="77"/>
        <v>37254</v>
      </c>
      <c r="B368" s="65" t="str">
        <f>INDEX('Master Data'!$A$2:$B$8,MATCH(WEEKDAY('Modesto Maranzana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778</v>
      </c>
      <c r="N368" s="73">
        <f>SUM(J$6:J368)</f>
        <v>-212976.05000000005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0.77800000000000002</v>
      </c>
      <c r="W368" s="71">
        <f t="shared" si="76"/>
        <v>-212.97605000000004</v>
      </c>
    </row>
    <row r="369" spans="1:23">
      <c r="A369" s="63">
        <f t="shared" si="77"/>
        <v>37255</v>
      </c>
      <c r="B369" s="65" t="str">
        <f>INDEX('Master Data'!$A$2:$B$8,MATCH(WEEKDAY('Modesto Maranzana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778</v>
      </c>
      <c r="N369" s="73">
        <f>SUM(J$6:J369)</f>
        <v>-212976.05000000005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0.77800000000000002</v>
      </c>
      <c r="W369" s="71">
        <f t="shared" si="76"/>
        <v>-212.97605000000004</v>
      </c>
    </row>
    <row r="370" spans="1:23">
      <c r="A370" s="63">
        <f t="shared" si="77"/>
        <v>37256</v>
      </c>
      <c r="B370" s="65" t="str">
        <f>INDEX('Master Data'!$A$2:$B$8,MATCH(WEEKDAY('Modesto Maranzana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778</v>
      </c>
      <c r="N370" s="73">
        <f>SUM(J$6:J370)</f>
        <v>-212976.05000000005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0.77800000000000002</v>
      </c>
      <c r="W370" s="71">
        <f t="shared" si="76"/>
        <v>-212.97605000000004</v>
      </c>
    </row>
    <row r="371" spans="1:23">
      <c r="A371" s="63">
        <f t="shared" si="77"/>
        <v>37257</v>
      </c>
      <c r="B371" s="65" t="str">
        <f>INDEX('Master Data'!$A$2:$B$8,MATCH(WEEKDAY('Modesto Maranzana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778</v>
      </c>
      <c r="N371" s="73">
        <f>SUM(J$6:J371)</f>
        <v>-212976.05000000005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0.77800000000000002</v>
      </c>
      <c r="W371" s="71">
        <f t="shared" si="76"/>
        <v>-212.97605000000004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W388"/>
  <sheetViews>
    <sheetView workbookViewId="0">
      <selection activeCell="A239" sqref="A239:IV247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37176</v>
      </c>
    </row>
    <row r="3" spans="1:23">
      <c r="I3" s="110"/>
      <c r="K3" s="75">
        <f>Summary!B8</f>
        <v>37182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Data'!$A$2:$B$8,MATCH(WEEKDAY('MM PLANT'!A6,3),'Master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Data'!$A$2:$B$8,MATCH(WEEKDAY('MM PLANT'!A7,3),'Master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Data'!$A$2:$B$8,MATCH(WEEKDAY('MM PLANT'!A8,3),'Master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Data'!$A$2:$B$8,MATCH(WEEKDAY('MM PLANT'!A9,3),'Master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Data'!$A$2:$B$8,MATCH(WEEKDAY('MM PLANT'!A10,3),'Master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Data'!$A$2:$B$8,MATCH(WEEKDAY('MM PLANT'!A11,3),'Master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Data'!$A$2:$B$8,MATCH(WEEKDAY('MM PLANT'!A12,3),'Master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Data'!$A$2:$B$8,MATCH(WEEKDAY('MM PLANT'!A13,3),'Master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Data'!$A$2:$B$8,MATCH(WEEKDAY('MM PLANT'!A14,3),'Master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Data'!$A$2:$B$8,MATCH(WEEKDAY('MM PLANT'!A15,3),'Master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Data'!$A$2:$B$8,MATCH(WEEKDAY('MM PLANT'!A16,3),'Master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Data'!$A$2:$B$8,MATCH(WEEKDAY('MM PLANT'!A17,3),'Master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Data'!$A$2:$B$8,MATCH(WEEKDAY('MM PLANT'!A18,3),'Master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Data'!$A$2:$B$8,MATCH(WEEKDAY('MM PLANT'!A19,3),'Master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Data'!$A$2:$B$8,MATCH(WEEKDAY('MM PLANT'!A20,3),'Master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Data'!$A$2:$B$8,MATCH(WEEKDAY('MM PLANT'!A21,3),'Master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Data'!$A$2:$B$8,MATCH(WEEKDAY('MM PLANT'!A22,3),'Master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Data'!$A$2:$B$8,MATCH(WEEKDAY('MM PLANT'!A23,3),'Master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Data'!$A$2:$B$8,MATCH(WEEKDAY('MM PLANT'!A24,3),'Master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Data'!$A$2:$B$8,MATCH(WEEKDAY('MM PLANT'!A25,3),'Master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Data'!$A$2:$B$8,MATCH(WEEKDAY('MM PLANT'!A26,3),'Master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Data'!$A$2:$B$8,MATCH(WEEKDAY('MM PLANT'!A27,3),'Master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Data'!$A$2:$B$8,MATCH(WEEKDAY('MM PLANT'!A28,3),'Master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Data'!$A$2:$B$8,MATCH(WEEKDAY('MM PLANT'!A29,3),'Master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Data'!$A$2:$B$8,MATCH(WEEKDAY('MM PLANT'!A30,3),'Master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Data'!$A$2:$B$8,MATCH(WEEKDAY('MM PLANT'!A31,3),'Master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Data'!$A$2:$B$8,MATCH(WEEKDAY('MM PLANT'!A32,3),'Master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Data'!$A$2:$B$8,MATCH(WEEKDAY('MM PLANT'!A33,3),'Master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Data'!$A$2:$B$8,MATCH(WEEKDAY('MM PLANT'!A34,3),'Master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Data'!$A$2:$B$8,MATCH(WEEKDAY('MM PLANT'!A35,3),'Master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t="12" customHeight="1">
      <c r="A36" s="63">
        <f t="shared" si="11"/>
        <v>36922</v>
      </c>
      <c r="B36" s="65" t="str">
        <f>INDEX('Master Data'!$A$2:$B$8,MATCH(WEEKDAY('MM PLANT'!A36,3),'Master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Data'!$A$2:$B$8,MATCH(WEEKDAY('MM PLANT'!A37,3),'Master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Data'!$A$2:$B$8,MATCH(WEEKDAY('MM PLANT'!A38,3),'Master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Data'!$A$2:$B$8,MATCH(WEEKDAY('MM PLANT'!A39,3),'Master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Data'!$A$2:$B$8,MATCH(WEEKDAY('MM PLANT'!A40,3),'Master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Data'!$A$2:$B$8,MATCH(WEEKDAY('MM PLANT'!A41,3),'Master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Data'!$A$2:$B$8,MATCH(WEEKDAY('MM PLANT'!A42,3),'Master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Data'!$A$2:$B$8,MATCH(WEEKDAY('MM PLANT'!A43,3),'Master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Data'!$A$2:$B$8,MATCH(WEEKDAY('MM PLANT'!A44,3),'Master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Data'!$A$2:$B$8,MATCH(WEEKDAY('MM PLANT'!A45,3),'Master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Data'!$A$2:$B$8,MATCH(WEEKDAY('MM PLANT'!A46,3),'Master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Data'!$A$2:$B$8,MATCH(WEEKDAY('MM PLANT'!A47,3),'Master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Data'!$A$2:$B$8,MATCH(WEEKDAY('MM PLANT'!A48,3),'Master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Data'!$A$2:$B$8,MATCH(WEEKDAY('MM PLANT'!A49,3),'Master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Data'!$A$2:$B$8,MATCH(WEEKDAY('MM PLANT'!A50,3),'Master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Data'!$A$2:$B$8,MATCH(WEEKDAY('MM PLANT'!A51,3),'Master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Data'!$A$2:$B$8,MATCH(WEEKDAY('MM PLANT'!A52,3),'Master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Data'!$A$2:$B$8,MATCH(WEEKDAY('MM PLANT'!A53,3),'Master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Data'!$A$2:$B$8,MATCH(WEEKDAY('MM PLANT'!A54,3),'Master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Data'!$A$2:$B$8,MATCH(WEEKDAY('MM PLANT'!A55,3),'Master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Data'!$A$2:$B$8,MATCH(WEEKDAY('MM PLANT'!A56,3),'Master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Data'!$A$2:$B$8,MATCH(WEEKDAY('MM PLANT'!A57,3),'Master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Data'!$A$2:$B$8,MATCH(WEEKDAY('MM PLANT'!A58,3),'Master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Data'!$A$2:$B$8,MATCH(WEEKDAY('MM PLANT'!A59,3),'Master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Data'!$A$2:$B$8,MATCH(WEEKDAY('MM PLANT'!A60,3),'Master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Data'!$A$2:$B$8,MATCH(WEEKDAY('MM PLANT'!A61,3),'Master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Data'!$A$2:$B$8,MATCH(WEEKDAY('MM PLANT'!A62,3),'Master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Data'!$A$2:$B$8,MATCH(WEEKDAY('MM PLANT'!A63,3),'Master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Data'!$A$2:$B$8,MATCH(WEEKDAY('MM PLANT'!A64,3),'Master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INDEX('Master Data'!$A$2:$B$8,MATCH(WEEKDAY('MM PLANT'!A65,3),'Master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Data'!$A$2:$B$8,MATCH(WEEKDAY('MM PLANT'!A66,3),'Master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Data'!$A$2:$B$8,MATCH(WEEKDAY('MM PLANT'!A67,3),'Master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Data'!$A$2:$B$8,MATCH(WEEKDAY('MM PLANT'!A68,3),'Master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Data'!$A$2:$B$8,MATCH(WEEKDAY('MM PLANT'!A69,3),'Master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Data'!$A$2:$B$8,MATCH(WEEKDAY('MM PLANT'!A70,3),'Master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Data'!$A$2:$B$8,MATCH(WEEKDAY('MM PLANT'!A71,3),'Master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Data'!$A$2:$B$8,MATCH(WEEKDAY('MM PLANT'!A72,3),'Master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Data'!$A$2:$B$8,MATCH(WEEKDAY('MM PLANT'!A73,3),'Master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Data'!$A$2:$B$8,MATCH(WEEKDAY('MM PLANT'!A74,3),'Master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Data'!$A$2:$B$8,MATCH(WEEKDAY('MM PLANT'!A75,3),'Master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Data'!$A$2:$B$8,MATCH(WEEKDAY('MM PLANT'!A76,3),'Master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Data'!$A$2:$B$8,MATCH(WEEKDAY('MM PLANT'!A77,3),'Master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Data'!$A$2:$B$8,MATCH(WEEKDAY('MM PLANT'!A78,3),'Master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Data'!$A$2:$B$8,MATCH(WEEKDAY('MM PLANT'!A79,3),'Master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Data'!$A$2:$B$8,MATCH(WEEKDAY('MM PLANT'!A80,3),'Master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Data'!$A$2:$B$8,MATCH(WEEKDAY('MM PLANT'!A81,3),'Master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Data'!$A$2:$B$8,MATCH(WEEKDAY('MM PLANT'!A82,3),'Master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Data'!$A$2:$B$8,MATCH(WEEKDAY('MM PLANT'!A83,3),'Master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Data'!$A$2:$B$8,MATCH(WEEKDAY('MM PLANT'!A84,3),'Master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Data'!$A$2:$B$8,MATCH(WEEKDAY('MM PLANT'!A85,3),'Master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Data'!$A$2:$B$8,MATCH(WEEKDAY('MM PLANT'!A86,3),'Master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Data'!$A$2:$B$8,MATCH(WEEKDAY('MM PLANT'!A87,3),'Master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Data'!$A$2:$B$8,MATCH(WEEKDAY('MM PLANT'!A88,3),'Master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Data'!$A$2:$B$8,MATCH(WEEKDAY('MM PLANT'!A89,3),'Master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Data'!$A$2:$B$8,MATCH(WEEKDAY('MM PLANT'!A90,3),'Master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Data'!$A$2:$B$8,MATCH(WEEKDAY('MM PLANT'!A91,3),'Master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Data'!$A$2:$B$8,MATCH(WEEKDAY('MM PLANT'!A92,3),'Master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Data'!$A$2:$B$8,MATCH(WEEKDAY('MM PLANT'!A93,3),'Master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t="12" hidden="1" customHeight="1">
      <c r="A94" s="63">
        <f t="shared" si="25"/>
        <v>36980</v>
      </c>
      <c r="B94" s="65" t="str">
        <f>INDEX('Master Data'!$A$2:$B$8,MATCH(WEEKDAY('MM PLANT'!A94,3),'Master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Data'!$A$2:$B$8,MATCH(WEEKDAY('MM PLANT'!A95,3),'Master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Data'!$A$2:$B$8,MATCH(WEEKDAY('MM PLANT'!A96,3),'Master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Data'!$A$2:$B$8,MATCH(WEEKDAY('MM PLANT'!A97,3),'Master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Data'!$A$2:$B$8,MATCH(WEEKDAY('MM PLANT'!A98,3),'Master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Data'!$A$2:$B$8,MATCH(WEEKDAY('MM PLANT'!A99,3),'Master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Data'!$A$2:$B$8,MATCH(WEEKDAY('MM PLANT'!A100,3),'Master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Data'!$A$2:$B$8,MATCH(WEEKDAY('MM PLANT'!A101,3),'Master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Data'!$A$2:$B$8,MATCH(WEEKDAY('MM PLANT'!A102,3),'Master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Data'!$A$2:$B$8,MATCH(WEEKDAY('MM PLANT'!A103,3),'Master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Data'!$A$2:$B$8,MATCH(WEEKDAY('MM PLANT'!A104,3),'Master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Data'!$A$2:$B$8,MATCH(WEEKDAY('MM PLANT'!A105,3),'Master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Data'!$A$2:$B$8,MATCH(WEEKDAY('MM PLANT'!A106,3),'Master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Data'!$A$2:$B$8,MATCH(WEEKDAY('MM PLANT'!A107,3),'Master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Data'!$A$2:$B$8,MATCH(WEEKDAY('MM PLANT'!A108,3),'Master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Data'!$A$2:$B$8,MATCH(WEEKDAY('MM PLANT'!A109,3),'Master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Data'!$A$2:$B$8,MATCH(WEEKDAY('MM PLANT'!A110,3),'Master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Data'!$A$2:$B$8,MATCH(WEEKDAY('MM PLANT'!A111,3),'Master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Data'!$A$2:$B$8,MATCH(WEEKDAY('MM PLANT'!A112,3),'Master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Data'!$A$2:$B$8,MATCH(WEEKDAY('MM PLANT'!A113,3),'Master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Data'!$A$2:$B$8,MATCH(WEEKDAY('MM PLANT'!A114,3),'Master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Data'!$A$2:$B$8,MATCH(WEEKDAY('MM PLANT'!A115,3),'Master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Data'!$A$2:$B$8,MATCH(WEEKDAY('MM PLANT'!A116,3),'Master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Data'!$A$2:$B$8,MATCH(WEEKDAY('MM PLANT'!A117,3),'Master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Data'!$A$2:$B$8,MATCH(WEEKDAY('MM PLANT'!A118,3),'Master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Data'!$A$2:$B$8,MATCH(WEEKDAY('MM PLANT'!A119,3),'Master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Data'!$A$2:$B$8,MATCH(WEEKDAY('MM PLANT'!A120,3),'Master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Data'!$A$2:$B$8,MATCH(WEEKDAY('MM PLANT'!A121,3),'Master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Data'!$A$2:$B$8,MATCH(WEEKDAY('MM PLANT'!A122,3),'Master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Data'!$A$2:$B$8,MATCH(WEEKDAY('MM PLANT'!A123,3),'Master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Data'!$A$2:$B$8,MATCH(WEEKDAY('MM PLANT'!A124,3),'Master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Data'!$A$2:$B$8,MATCH(WEEKDAY('MM PLANT'!A125,3),'Master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Data'!$A$2:$B$8,MATCH(WEEKDAY('MM PLANT'!A126,3),'Master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Data'!$A$2:$B$8,MATCH(WEEKDAY('MM PLANT'!A127,3),'Master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Data'!$A$2:$B$8,MATCH(WEEKDAY('MM PLANT'!A128,3),'Master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Data'!$A$2:$B$8,MATCH(WEEKDAY('MM PLANT'!A129,3),'Master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Data'!$A$2:$B$8,MATCH(WEEKDAY('MM PLANT'!A130,3),'Master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Data'!$A$2:$B$8,MATCH(WEEKDAY('MM PLANT'!A131,3),'Master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Data'!$A$2:$B$8,MATCH(WEEKDAY('MM PLANT'!A132,3),'Master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Data'!$A$2:$B$8,MATCH(WEEKDAY('MM PLANT'!A133,3),'Master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Data'!$A$2:$B$8,MATCH(WEEKDAY('MM PLANT'!A134,3),'Master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Data'!$A$2:$B$8,MATCH(WEEKDAY('MM PLANT'!A135,3),'Master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Data'!$A$2:$B$8,MATCH(WEEKDAY('MM PLANT'!A136,3),'Master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Data'!$A$2:$B$8,MATCH(WEEKDAY('MM PLANT'!A137,3),'Master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Data'!$A$2:$B$8,MATCH(WEEKDAY('MM PLANT'!A138,3),'Master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Data'!$A$2:$B$8,MATCH(WEEKDAY('MM PLANT'!A139,3),'Master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Data'!$A$2:$B$8,MATCH(WEEKDAY('MM PLANT'!A140,3),'Master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Data'!$A$2:$B$8,MATCH(WEEKDAY('MM PLANT'!A141,3),'Master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Data'!$A$2:$B$8,MATCH(WEEKDAY('MM PLANT'!A142,3),'Master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Data'!$A$2:$B$8,MATCH(WEEKDAY('MM PLANT'!A143,3),'Master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Data'!$A$2:$B$8,MATCH(WEEKDAY('MM PLANT'!A144,3),'Master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Data'!$A$2:$B$8,MATCH(WEEKDAY('MM PLANT'!A145,3),'Master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Data'!$A$2:$B$8,MATCH(WEEKDAY('MM PLANT'!A146,3),'Master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Data'!$A$2:$B$8,MATCH(WEEKDAY('MM PLANT'!A147,3),'Master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Data'!$A$2:$B$8,MATCH(WEEKDAY('MM PLANT'!A148,3),'Master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Data'!$A$2:$B$8,MATCH(WEEKDAY('MM PLANT'!A149,3),'Master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Data'!$A$2:$B$8,MATCH(WEEKDAY('MM PLANT'!A150,3),'Master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Data'!$A$2:$B$8,MATCH(WEEKDAY('MM PLANT'!A151,3),'Master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Data'!$A$2:$B$8,MATCH(WEEKDAY('MM PLANT'!A152,3),'Master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Data'!$A$2:$B$8,MATCH(WEEKDAY('MM PLANT'!A153,3),'Master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Data'!$A$2:$B$8,MATCH(WEEKDAY('MM PLANT'!A154,3),'Master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Data'!$A$2:$B$8,MATCH(WEEKDAY('MM PLANT'!A155,3),'Master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Data'!$A$2:$B$8,MATCH(WEEKDAY('MM PLANT'!A156,3),'Master Data'!$A$2:$A$8,0),2)</f>
        <v>Th</v>
      </c>
      <c r="D156" s="73">
        <v>0</v>
      </c>
      <c r="E156" s="73">
        <v>0</v>
      </c>
      <c r="F156" s="73">
        <v>0</v>
      </c>
      <c r="G156" s="73">
        <v>-120640.02512418362</v>
      </c>
      <c r="I156" s="73">
        <f t="shared" si="27"/>
        <v>-120640.02512418362</v>
      </c>
      <c r="J156" s="73">
        <f t="shared" si="39"/>
        <v>-120640.02512418362</v>
      </c>
      <c r="K156" s="73">
        <f t="shared" si="28"/>
        <v>0</v>
      </c>
      <c r="L156" s="73">
        <f t="shared" si="29"/>
        <v>0</v>
      </c>
      <c r="M156" s="73">
        <f>SUM(J$97:J156)</f>
        <v>-120640.02512418362</v>
      </c>
      <c r="N156" s="73">
        <f>SUM(J$6:J156)</f>
        <v>-120640.02512418362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-120.64002512418362</v>
      </c>
      <c r="T156" s="71">
        <f t="shared" si="34"/>
        <v>0</v>
      </c>
      <c r="U156" s="71">
        <f t="shared" si="35"/>
        <v>-120.64002512418362</v>
      </c>
      <c r="V156" s="71">
        <f t="shared" si="36"/>
        <v>-120.64002512418362</v>
      </c>
      <c r="W156" s="71">
        <f t="shared" si="37"/>
        <v>-120.64002512418362</v>
      </c>
    </row>
    <row r="157" spans="1:23" hidden="1">
      <c r="A157" s="63">
        <f t="shared" si="38"/>
        <v>37043</v>
      </c>
      <c r="B157" s="65" t="str">
        <f>INDEX('Master Data'!$A$2:$B$8,MATCH(WEEKDAY('MM PLANT'!A157,3),'Master Data'!$A$2:$A$8,0),2)</f>
        <v>F</v>
      </c>
      <c r="D157" s="73">
        <v>0</v>
      </c>
      <c r="E157" s="73">
        <v>0</v>
      </c>
      <c r="F157" s="73">
        <v>0</v>
      </c>
      <c r="G157" s="73">
        <f>-27366/30*1</f>
        <v>-912.2</v>
      </c>
      <c r="I157" s="73">
        <f t="shared" si="27"/>
        <v>-912.2</v>
      </c>
      <c r="J157" s="73">
        <f t="shared" si="39"/>
        <v>-912.2</v>
      </c>
      <c r="K157" s="73">
        <f t="shared" si="28"/>
        <v>0</v>
      </c>
      <c r="L157" s="73">
        <f t="shared" si="29"/>
        <v>0</v>
      </c>
      <c r="M157" s="73">
        <f>SUM(J$97:J157)</f>
        <v>-121552.22512418362</v>
      </c>
      <c r="N157" s="73">
        <f>SUM(J$6:J157)</f>
        <v>-121552.22512418362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-0.91220000000000001</v>
      </c>
      <c r="T157" s="71">
        <f t="shared" si="34"/>
        <v>0</v>
      </c>
      <c r="U157" s="71">
        <f t="shared" si="35"/>
        <v>-0.91220000000000001</v>
      </c>
      <c r="V157" s="71">
        <f t="shared" si="36"/>
        <v>-121.55222512418362</v>
      </c>
      <c r="W157" s="71">
        <f t="shared" si="37"/>
        <v>-121.55222512418362</v>
      </c>
    </row>
    <row r="158" spans="1:23" hidden="1">
      <c r="A158" s="63">
        <f t="shared" si="38"/>
        <v>37044</v>
      </c>
      <c r="B158" s="65" t="str">
        <f>INDEX('Master Data'!$A$2:$B$8,MATCH(WEEKDAY('MM PLANT'!A158,3),'Master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-912.2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-121552.22512418362</v>
      </c>
      <c r="N158" s="73">
        <f>SUM(J$6:J158)</f>
        <v>-121552.22512418362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-0.91220000000000001</v>
      </c>
      <c r="V158" s="71">
        <f t="shared" si="36"/>
        <v>-121.55222512418362</v>
      </c>
      <c r="W158" s="71">
        <f t="shared" si="37"/>
        <v>-121.55222512418362</v>
      </c>
    </row>
    <row r="159" spans="1:23" hidden="1">
      <c r="A159" s="63">
        <f t="shared" si="38"/>
        <v>37045</v>
      </c>
      <c r="B159" s="65" t="str">
        <f>INDEX('Master Data'!$A$2:$B$8,MATCH(WEEKDAY('MM PLANT'!A159,3),'Master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-912.2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-121552.22512418362</v>
      </c>
      <c r="N159" s="73">
        <f>SUM(J$6:J159)</f>
        <v>-121552.22512418362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-0.91220000000000001</v>
      </c>
      <c r="V159" s="71">
        <f t="shared" si="36"/>
        <v>-121.55222512418362</v>
      </c>
      <c r="W159" s="71">
        <f t="shared" si="37"/>
        <v>-121.55222512418362</v>
      </c>
    </row>
    <row r="160" spans="1:23" hidden="1">
      <c r="A160" s="63">
        <f t="shared" si="38"/>
        <v>37046</v>
      </c>
      <c r="B160" s="65" t="str">
        <f>INDEX('Master Data'!$A$2:$B$8,MATCH(WEEKDAY('MM PLANT'!A160,3),'Master Data'!$A$2:$A$8,0),2)</f>
        <v>M</v>
      </c>
      <c r="D160" s="73">
        <v>0</v>
      </c>
      <c r="E160" s="73">
        <v>0</v>
      </c>
      <c r="F160" s="73">
        <v>0</v>
      </c>
      <c r="G160" s="73">
        <f>-27366/30*4</f>
        <v>-3648.8</v>
      </c>
      <c r="I160" s="73">
        <f t="shared" si="27"/>
        <v>-3648.8</v>
      </c>
      <c r="J160" s="73">
        <f t="shared" si="39"/>
        <v>-2736.6000000000004</v>
      </c>
      <c r="K160" s="73">
        <f t="shared" si="28"/>
        <v>0</v>
      </c>
      <c r="L160" s="73">
        <f t="shared" si="29"/>
        <v>0</v>
      </c>
      <c r="M160" s="73">
        <f>SUM(J$97:J160)</f>
        <v>-124288.82512418363</v>
      </c>
      <c r="N160" s="73">
        <f>SUM(J$6:J160)</f>
        <v>-124288.82512418363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-2.7366000000000001</v>
      </c>
      <c r="T160" s="71">
        <f t="shared" si="34"/>
        <v>0</v>
      </c>
      <c r="U160" s="71">
        <f t="shared" si="35"/>
        <v>-3.6488</v>
      </c>
      <c r="V160" s="71">
        <f t="shared" si="36"/>
        <v>-124.28882512418363</v>
      </c>
      <c r="W160" s="71">
        <f t="shared" si="37"/>
        <v>-124.28882512418363</v>
      </c>
    </row>
    <row r="161" spans="1:23" hidden="1">
      <c r="A161" s="63">
        <f t="shared" si="38"/>
        <v>37047</v>
      </c>
      <c r="B161" s="65" t="str">
        <f>INDEX('Master Data'!$A$2:$B$8,MATCH(WEEKDAY('MM PLANT'!A161,3),'Master Data'!$A$2:$A$8,0),2)</f>
        <v>T</v>
      </c>
      <c r="D161" s="73">
        <v>0</v>
      </c>
      <c r="E161" s="73">
        <v>0</v>
      </c>
      <c r="F161" s="73">
        <v>0</v>
      </c>
      <c r="G161" s="73">
        <f>-27366/30*5</f>
        <v>-4561</v>
      </c>
      <c r="I161" s="73">
        <f t="shared" si="27"/>
        <v>-4561</v>
      </c>
      <c r="J161" s="73">
        <f t="shared" si="39"/>
        <v>-912.19999999999982</v>
      </c>
      <c r="K161" s="73">
        <f t="shared" si="28"/>
        <v>0</v>
      </c>
      <c r="L161" s="73">
        <f t="shared" si="29"/>
        <v>0</v>
      </c>
      <c r="M161" s="73">
        <f>SUM(J$97:J161)</f>
        <v>-125201.02512418362</v>
      </c>
      <c r="N161" s="73">
        <f>SUM(J$6:J161)</f>
        <v>-125201.02512418362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-0.91219999999999979</v>
      </c>
      <c r="T161" s="71">
        <f t="shared" si="34"/>
        <v>0</v>
      </c>
      <c r="U161" s="71">
        <f t="shared" si="35"/>
        <v>-4.5609999999999999</v>
      </c>
      <c r="V161" s="71">
        <f t="shared" si="36"/>
        <v>-125.20102512418363</v>
      </c>
      <c r="W161" s="71">
        <f t="shared" si="37"/>
        <v>-125.20102512418363</v>
      </c>
    </row>
    <row r="162" spans="1:23" hidden="1">
      <c r="A162" s="63">
        <f t="shared" si="38"/>
        <v>37048</v>
      </c>
      <c r="B162" s="65" t="str">
        <f>INDEX('Master Data'!$A$2:$B$8,MATCH(WEEKDAY('MM PLANT'!A162,3),'Master Data'!$A$2:$A$8,0),2)</f>
        <v>W</v>
      </c>
      <c r="D162" s="73">
        <v>0</v>
      </c>
      <c r="E162" s="73">
        <v>0</v>
      </c>
      <c r="F162" s="73">
        <v>0</v>
      </c>
      <c r="G162" s="73">
        <f>-27366/30*6</f>
        <v>-5473.2000000000007</v>
      </c>
      <c r="I162" s="73">
        <f t="shared" si="27"/>
        <v>-5473.2000000000007</v>
      </c>
      <c r="J162" s="73">
        <f t="shared" si="39"/>
        <v>-912.20000000000073</v>
      </c>
      <c r="K162" s="73">
        <f t="shared" si="28"/>
        <v>0</v>
      </c>
      <c r="L162" s="73">
        <f t="shared" si="29"/>
        <v>0</v>
      </c>
      <c r="M162" s="73">
        <f>SUM(J$97:J162)</f>
        <v>-126113.22512418362</v>
      </c>
      <c r="N162" s="73">
        <f>SUM(J$6:J162)</f>
        <v>-126113.22512418362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-0.91220000000000068</v>
      </c>
      <c r="T162" s="71">
        <f t="shared" si="34"/>
        <v>0</v>
      </c>
      <c r="U162" s="71">
        <f t="shared" si="35"/>
        <v>-5.4732000000000003</v>
      </c>
      <c r="V162" s="71">
        <f t="shared" si="36"/>
        <v>-126.11322512418361</v>
      </c>
      <c r="W162" s="71">
        <f t="shared" si="37"/>
        <v>-126.11322512418361</v>
      </c>
    </row>
    <row r="163" spans="1:23" hidden="1">
      <c r="A163" s="63">
        <f t="shared" si="38"/>
        <v>37049</v>
      </c>
      <c r="B163" s="65" t="str">
        <f>INDEX('Master Data'!$A$2:$B$8,MATCH(WEEKDAY('MM PLANT'!A163,3),'Master Data'!$A$2:$A$8,0),2)</f>
        <v>Th</v>
      </c>
      <c r="D163" s="73">
        <v>0</v>
      </c>
      <c r="E163" s="73">
        <v>0</v>
      </c>
      <c r="F163" s="73">
        <v>0</v>
      </c>
      <c r="G163" s="73">
        <f>-27366/30*7</f>
        <v>-6385.4000000000005</v>
      </c>
      <c r="I163" s="73">
        <f t="shared" si="27"/>
        <v>-6385.4000000000005</v>
      </c>
      <c r="J163" s="73">
        <f t="shared" si="39"/>
        <v>-912.19999999999982</v>
      </c>
      <c r="K163" s="73">
        <f t="shared" si="28"/>
        <v>0</v>
      </c>
      <c r="L163" s="73">
        <f t="shared" si="29"/>
        <v>0</v>
      </c>
      <c r="M163" s="73">
        <f>SUM(J$97:J163)</f>
        <v>-127025.42512418362</v>
      </c>
      <c r="N163" s="73">
        <f>SUM(J$6:J163)</f>
        <v>-127025.42512418362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-0.91219999999999979</v>
      </c>
      <c r="T163" s="71">
        <f t="shared" si="34"/>
        <v>0</v>
      </c>
      <c r="U163" s="71">
        <f t="shared" si="35"/>
        <v>-6.3854000000000006</v>
      </c>
      <c r="V163" s="71">
        <f t="shared" si="36"/>
        <v>-127.02542512418361</v>
      </c>
      <c r="W163" s="71">
        <f t="shared" si="37"/>
        <v>-127.02542512418361</v>
      </c>
    </row>
    <row r="164" spans="1:23" hidden="1">
      <c r="A164" s="63">
        <f t="shared" si="38"/>
        <v>37050</v>
      </c>
      <c r="B164" s="65" t="str">
        <f>INDEX('Master Data'!$A$2:$B$8,MATCH(WEEKDAY('MM PLANT'!A164,3),'Master Data'!$A$2:$A$8,0),2)</f>
        <v>F</v>
      </c>
      <c r="D164" s="73">
        <v>0</v>
      </c>
      <c r="E164" s="73">
        <v>0</v>
      </c>
      <c r="F164" s="73">
        <v>0</v>
      </c>
      <c r="G164" s="73">
        <f>-27366/30*8</f>
        <v>-7297.6</v>
      </c>
      <c r="I164" s="73">
        <f t="shared" si="27"/>
        <v>-7297.6</v>
      </c>
      <c r="J164" s="73">
        <f t="shared" si="39"/>
        <v>-912.19999999999982</v>
      </c>
      <c r="K164" s="73">
        <f t="shared" si="28"/>
        <v>0</v>
      </c>
      <c r="L164" s="73">
        <f t="shared" si="29"/>
        <v>0</v>
      </c>
      <c r="M164" s="73">
        <f>SUM(J$97:J164)</f>
        <v>-127937.62512418361</v>
      </c>
      <c r="N164" s="73">
        <f>SUM(J$6:J164)</f>
        <v>-127937.62512418361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-0.91219999999999979</v>
      </c>
      <c r="T164" s="71">
        <f t="shared" si="34"/>
        <v>0</v>
      </c>
      <c r="U164" s="71">
        <f t="shared" si="35"/>
        <v>-7.2976000000000001</v>
      </c>
      <c r="V164" s="71">
        <f t="shared" si="36"/>
        <v>-127.93762512418361</v>
      </c>
      <c r="W164" s="71">
        <f t="shared" si="37"/>
        <v>-127.93762512418361</v>
      </c>
    </row>
    <row r="165" spans="1:23" hidden="1">
      <c r="A165" s="63">
        <f t="shared" si="38"/>
        <v>37051</v>
      </c>
      <c r="B165" s="65" t="str">
        <f>INDEX('Master Data'!$A$2:$B$8,MATCH(WEEKDAY('MM PLANT'!A165,3),'Master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-7297.6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-127937.62512418361</v>
      </c>
      <c r="N165" s="73">
        <f>SUM(J$6:J165)</f>
        <v>-127937.62512418361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-7.2976000000000001</v>
      </c>
      <c r="V165" s="71">
        <f t="shared" si="36"/>
        <v>-127.93762512418361</v>
      </c>
      <c r="W165" s="71">
        <f t="shared" si="37"/>
        <v>-127.93762512418361</v>
      </c>
    </row>
    <row r="166" spans="1:23" hidden="1">
      <c r="A166" s="63">
        <f t="shared" si="38"/>
        <v>37052</v>
      </c>
      <c r="B166" s="65" t="str">
        <f>INDEX('Master Data'!$A$2:$B$8,MATCH(WEEKDAY('MM PLANT'!A166,3),'Master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-7297.6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-127937.62512418361</v>
      </c>
      <c r="N166" s="73">
        <f>SUM(J$6:J166)</f>
        <v>-127937.62512418361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-7.2976000000000001</v>
      </c>
      <c r="V166" s="71">
        <f t="shared" si="36"/>
        <v>-127.93762512418361</v>
      </c>
      <c r="W166" s="71">
        <f t="shared" si="37"/>
        <v>-127.93762512418361</v>
      </c>
    </row>
    <row r="167" spans="1:23" hidden="1">
      <c r="A167" s="63">
        <f t="shared" si="38"/>
        <v>37053</v>
      </c>
      <c r="B167" s="65" t="str">
        <f>INDEX('Master Data'!$A$2:$B$8,MATCH(WEEKDAY('MM PLANT'!A167,3),'Master Data'!$A$2:$A$8,0),2)</f>
        <v>M</v>
      </c>
      <c r="D167" s="73">
        <v>0</v>
      </c>
      <c r="E167" s="73">
        <v>0</v>
      </c>
      <c r="F167" s="73">
        <v>0</v>
      </c>
      <c r="G167" s="73">
        <f>-27366/30*11</f>
        <v>-10034.200000000001</v>
      </c>
      <c r="I167" s="73">
        <f t="shared" si="40"/>
        <v>-10034.200000000001</v>
      </c>
      <c r="J167" s="73">
        <f t="shared" si="39"/>
        <v>-2736.6000000000004</v>
      </c>
      <c r="K167" s="73">
        <f t="shared" si="28"/>
        <v>0</v>
      </c>
      <c r="L167" s="73">
        <f t="shared" si="29"/>
        <v>0</v>
      </c>
      <c r="M167" s="73">
        <f>SUM(J$97:J167)</f>
        <v>-130674.22512418362</v>
      </c>
      <c r="N167" s="73">
        <f>SUM(J$6:J167)</f>
        <v>-130674.22512418362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-2.7366000000000001</v>
      </c>
      <c r="T167" s="71">
        <f t="shared" si="34"/>
        <v>0</v>
      </c>
      <c r="U167" s="71">
        <f t="shared" si="35"/>
        <v>-10.0342</v>
      </c>
      <c r="V167" s="71">
        <f t="shared" si="36"/>
        <v>-130.67422512418361</v>
      </c>
      <c r="W167" s="71">
        <f t="shared" si="37"/>
        <v>-130.67422512418361</v>
      </c>
    </row>
    <row r="168" spans="1:23" hidden="1">
      <c r="A168" s="63">
        <f t="shared" si="38"/>
        <v>37054</v>
      </c>
      <c r="B168" s="65" t="str">
        <f>INDEX('Master Data'!$A$2:$B$8,MATCH(WEEKDAY('MM PLANT'!A168,3),'Master Data'!$A$2:$A$8,0),2)</f>
        <v>T</v>
      </c>
      <c r="D168" s="73">
        <v>0</v>
      </c>
      <c r="E168" s="73">
        <v>0</v>
      </c>
      <c r="F168" s="73">
        <v>0</v>
      </c>
      <c r="G168" s="73">
        <v>-10946</v>
      </c>
      <c r="I168" s="73">
        <f t="shared" si="40"/>
        <v>-10946</v>
      </c>
      <c r="J168" s="73">
        <f t="shared" si="39"/>
        <v>-911.79999999999927</v>
      </c>
      <c r="K168" s="73">
        <f t="shared" si="28"/>
        <v>0</v>
      </c>
      <c r="L168" s="73">
        <f t="shared" si="29"/>
        <v>0</v>
      </c>
      <c r="M168" s="73">
        <f>SUM(J$97:J168)</f>
        <v>-131586.02512418362</v>
      </c>
      <c r="N168" s="73">
        <f>SUM(J$6:J168)</f>
        <v>-131586.02512418362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-0.91179999999999928</v>
      </c>
      <c r="T168" s="71">
        <f t="shared" si="34"/>
        <v>0</v>
      </c>
      <c r="U168" s="71">
        <f t="shared" si="35"/>
        <v>-10.946</v>
      </c>
      <c r="V168" s="71">
        <f t="shared" si="36"/>
        <v>-131.58602512418364</v>
      </c>
      <c r="W168" s="71">
        <f t="shared" si="37"/>
        <v>-131.58602512418364</v>
      </c>
    </row>
    <row r="169" spans="1:23" hidden="1">
      <c r="A169" s="63">
        <f t="shared" si="38"/>
        <v>37055</v>
      </c>
      <c r="B169" s="65" t="str">
        <f>INDEX('Master Data'!$A$2:$B$8,MATCH(WEEKDAY('MM PLANT'!A169,3),'Master Data'!$A$2:$A$8,0),2)</f>
        <v>W</v>
      </c>
      <c r="D169" s="73">
        <v>0</v>
      </c>
      <c r="E169" s="73">
        <v>0</v>
      </c>
      <c r="F169" s="73">
        <v>0</v>
      </c>
      <c r="G169" s="73">
        <v>-11859</v>
      </c>
      <c r="I169" s="73">
        <f t="shared" si="40"/>
        <v>-11859</v>
      </c>
      <c r="J169" s="73">
        <f t="shared" si="39"/>
        <v>-913</v>
      </c>
      <c r="K169" s="73">
        <f t="shared" si="28"/>
        <v>0</v>
      </c>
      <c r="L169" s="73">
        <f t="shared" si="29"/>
        <v>0</v>
      </c>
      <c r="M169" s="73">
        <f>SUM(J$97:J169)</f>
        <v>-132499.02512418362</v>
      </c>
      <c r="N169" s="73">
        <f>SUM(J$6:J169)</f>
        <v>-132499.02512418362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-0.91300000000000003</v>
      </c>
      <c r="T169" s="71">
        <f t="shared" si="34"/>
        <v>0</v>
      </c>
      <c r="U169" s="71">
        <f t="shared" si="35"/>
        <v>-11.859</v>
      </c>
      <c r="V169" s="71">
        <f t="shared" si="36"/>
        <v>-132.49902512418362</v>
      </c>
      <c r="W169" s="71">
        <f t="shared" si="37"/>
        <v>-132.49902512418362</v>
      </c>
    </row>
    <row r="170" spans="1:23" hidden="1">
      <c r="A170" s="63">
        <f t="shared" si="38"/>
        <v>37056</v>
      </c>
      <c r="B170" s="65" t="str">
        <f>INDEX('Master Data'!$A$2:$B$8,MATCH(WEEKDAY('MM PLANT'!A170,3),'Master Data'!$A$2:$A$8,0),2)</f>
        <v>Th</v>
      </c>
      <c r="D170" s="73">
        <v>0</v>
      </c>
      <c r="E170" s="73">
        <v>0</v>
      </c>
      <c r="F170" s="73">
        <v>0</v>
      </c>
      <c r="G170" s="73">
        <v>-12771</v>
      </c>
      <c r="I170" s="73">
        <f t="shared" si="40"/>
        <v>-12771</v>
      </c>
      <c r="J170" s="73">
        <f t="shared" si="39"/>
        <v>-912</v>
      </c>
      <c r="K170" s="73">
        <f t="shared" si="28"/>
        <v>0</v>
      </c>
      <c r="L170" s="73">
        <f t="shared" si="29"/>
        <v>0</v>
      </c>
      <c r="M170" s="73">
        <f>SUM(J$97:J170)</f>
        <v>-133411.02512418362</v>
      </c>
      <c r="N170" s="73">
        <f>SUM(J$6:J170)</f>
        <v>-133411.02512418362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-0.91200000000000003</v>
      </c>
      <c r="T170" s="71">
        <f t="shared" si="34"/>
        <v>0</v>
      </c>
      <c r="U170" s="71">
        <f t="shared" si="35"/>
        <v>-12.771000000000001</v>
      </c>
      <c r="V170" s="71">
        <f t="shared" si="36"/>
        <v>-133.41102512418362</v>
      </c>
      <c r="W170" s="71">
        <f t="shared" si="37"/>
        <v>-133.41102512418362</v>
      </c>
    </row>
    <row r="171" spans="1:23" hidden="1">
      <c r="A171" s="63">
        <f t="shared" si="38"/>
        <v>37057</v>
      </c>
      <c r="B171" s="65" t="str">
        <f>INDEX('Master Data'!$A$2:$B$8,MATCH(WEEKDAY('MM PLANT'!A171,3),'Master Data'!$A$2:$A$8,0),2)</f>
        <v>F</v>
      </c>
      <c r="D171" s="73">
        <v>0</v>
      </c>
      <c r="E171" s="73">
        <v>0</v>
      </c>
      <c r="F171" s="73">
        <v>0</v>
      </c>
      <c r="G171" s="73">
        <v>-13683</v>
      </c>
      <c r="I171" s="73">
        <f t="shared" si="40"/>
        <v>-13683</v>
      </c>
      <c r="J171" s="73">
        <f t="shared" si="39"/>
        <v>-912</v>
      </c>
      <c r="K171" s="73">
        <f t="shared" si="28"/>
        <v>0</v>
      </c>
      <c r="L171" s="73">
        <f t="shared" si="29"/>
        <v>0</v>
      </c>
      <c r="M171" s="73">
        <f>SUM(J$97:J171)</f>
        <v>-134323.02512418362</v>
      </c>
      <c r="N171" s="73">
        <f>SUM(J$6:J171)</f>
        <v>-134323.02512418362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-0.91200000000000003</v>
      </c>
      <c r="T171" s="71">
        <f t="shared" si="34"/>
        <v>0</v>
      </c>
      <c r="U171" s="71">
        <f t="shared" si="35"/>
        <v>-13.683</v>
      </c>
      <c r="V171" s="71">
        <f t="shared" si="36"/>
        <v>-134.32302512418363</v>
      </c>
      <c r="W171" s="71">
        <f t="shared" si="37"/>
        <v>-134.32302512418363</v>
      </c>
    </row>
    <row r="172" spans="1:23" hidden="1">
      <c r="A172" s="63">
        <f t="shared" si="38"/>
        <v>37058</v>
      </c>
      <c r="B172" s="65" t="str">
        <f>INDEX('Master Data'!$A$2:$B$8,MATCH(WEEKDAY('MM PLANT'!A172,3),'Master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-13683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-134323.02512418362</v>
      </c>
      <c r="N172" s="73">
        <f>SUM(J$6:J172)</f>
        <v>-134323.02512418362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-13.683</v>
      </c>
      <c r="V172" s="71">
        <f t="shared" si="36"/>
        <v>-134.32302512418363</v>
      </c>
      <c r="W172" s="71">
        <f t="shared" si="37"/>
        <v>-134.32302512418363</v>
      </c>
    </row>
    <row r="173" spans="1:23" hidden="1">
      <c r="A173" s="63">
        <f t="shared" si="38"/>
        <v>37059</v>
      </c>
      <c r="B173" s="65" t="str">
        <f>INDEX('Master Data'!$A$2:$B$8,MATCH(WEEKDAY('MM PLANT'!A173,3),'Master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-13683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-134323.02512418362</v>
      </c>
      <c r="N173" s="73">
        <f>SUM(J$6:J173)</f>
        <v>-134323.02512418362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-13.683</v>
      </c>
      <c r="V173" s="71">
        <f t="shared" si="36"/>
        <v>-134.32302512418363</v>
      </c>
      <c r="W173" s="71">
        <f t="shared" si="37"/>
        <v>-134.32302512418363</v>
      </c>
    </row>
    <row r="174" spans="1:23" hidden="1">
      <c r="A174" s="63">
        <f t="shared" si="38"/>
        <v>37060</v>
      </c>
      <c r="B174" s="65" t="str">
        <f>INDEX('Master Data'!$A$2:$B$8,MATCH(WEEKDAY('MM PLANT'!A174,3),'Master Data'!$A$2:$A$8,0),2)</f>
        <v>M</v>
      </c>
      <c r="D174" s="73">
        <v>0</v>
      </c>
      <c r="E174" s="73">
        <v>0</v>
      </c>
      <c r="F174" s="73">
        <v>0</v>
      </c>
      <c r="G174" s="73">
        <v>-16420</v>
      </c>
      <c r="I174" s="73">
        <f t="shared" si="40"/>
        <v>-16420</v>
      </c>
      <c r="J174" s="73">
        <f t="shared" si="39"/>
        <v>-2737</v>
      </c>
      <c r="K174" s="73">
        <f t="shared" si="28"/>
        <v>0</v>
      </c>
      <c r="L174" s="73">
        <f t="shared" si="29"/>
        <v>0</v>
      </c>
      <c r="M174" s="73">
        <f>SUM(J$97:J174)</f>
        <v>-137060.02512418362</v>
      </c>
      <c r="N174" s="73">
        <f>SUM(J$6:J174)</f>
        <v>-137060.02512418362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-2.7370000000000001</v>
      </c>
      <c r="T174" s="71">
        <f t="shared" si="34"/>
        <v>0</v>
      </c>
      <c r="U174" s="71">
        <f t="shared" si="35"/>
        <v>-16.420000000000002</v>
      </c>
      <c r="V174" s="71">
        <f t="shared" si="36"/>
        <v>-137.06002512418362</v>
      </c>
      <c r="W174" s="71">
        <f t="shared" si="37"/>
        <v>-137.06002512418362</v>
      </c>
    </row>
    <row r="175" spans="1:23" hidden="1">
      <c r="A175" s="63">
        <f t="shared" si="38"/>
        <v>37061</v>
      </c>
      <c r="B175" s="65" t="str">
        <f>INDEX('Master Data'!$A$2:$B$8,MATCH(WEEKDAY('MM PLANT'!A175,3),'Master Data'!$A$2:$A$8,0),2)</f>
        <v>T</v>
      </c>
      <c r="D175" s="73">
        <v>0</v>
      </c>
      <c r="E175" s="73">
        <v>0</v>
      </c>
      <c r="F175" s="73">
        <v>0</v>
      </c>
      <c r="G175" s="73">
        <v>-17332</v>
      </c>
      <c r="I175" s="73">
        <f t="shared" si="40"/>
        <v>-17332</v>
      </c>
      <c r="J175" s="73">
        <f t="shared" si="39"/>
        <v>-912</v>
      </c>
      <c r="K175" s="73">
        <f t="shared" si="28"/>
        <v>0</v>
      </c>
      <c r="L175" s="73">
        <f t="shared" si="29"/>
        <v>0</v>
      </c>
      <c r="M175" s="73">
        <f>SUM(J$97:J175)</f>
        <v>-137972.02512418362</v>
      </c>
      <c r="N175" s="73">
        <f>SUM(J$6:J175)</f>
        <v>-137972.02512418362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-0.91200000000000003</v>
      </c>
      <c r="T175" s="71">
        <f t="shared" si="34"/>
        <v>0</v>
      </c>
      <c r="U175" s="71">
        <f t="shared" si="35"/>
        <v>-17.332000000000001</v>
      </c>
      <c r="V175" s="71">
        <f t="shared" si="36"/>
        <v>-137.97202512418363</v>
      </c>
      <c r="W175" s="71">
        <f t="shared" si="37"/>
        <v>-137.97202512418363</v>
      </c>
    </row>
    <row r="176" spans="1:23" hidden="1">
      <c r="A176" s="63">
        <f t="shared" si="38"/>
        <v>37062</v>
      </c>
      <c r="B176" s="65" t="str">
        <f>INDEX('Master Data'!$A$2:$B$8,MATCH(WEEKDAY('MM PLANT'!A176,3),'Master Data'!$A$2:$A$8,0),2)</f>
        <v>W</v>
      </c>
      <c r="D176" s="73">
        <v>0</v>
      </c>
      <c r="E176" s="73">
        <v>0</v>
      </c>
      <c r="F176" s="73">
        <v>0</v>
      </c>
      <c r="G176" s="73">
        <v>-18244</v>
      </c>
      <c r="I176" s="73">
        <f t="shared" si="40"/>
        <v>-18244</v>
      </c>
      <c r="J176" s="73">
        <f t="shared" si="39"/>
        <v>-912</v>
      </c>
      <c r="K176" s="73">
        <f t="shared" si="28"/>
        <v>0</v>
      </c>
      <c r="L176" s="73">
        <f t="shared" si="29"/>
        <v>0</v>
      </c>
      <c r="M176" s="73">
        <f>SUM(J$97:J176)</f>
        <v>-138884.02512418362</v>
      </c>
      <c r="N176" s="73">
        <f>SUM(J$6:J176)</f>
        <v>-138884.02512418362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-0.91200000000000003</v>
      </c>
      <c r="T176" s="71">
        <f t="shared" si="34"/>
        <v>0</v>
      </c>
      <c r="U176" s="71">
        <f t="shared" si="35"/>
        <v>-18.244</v>
      </c>
      <c r="V176" s="71">
        <f t="shared" si="36"/>
        <v>-138.88402512418364</v>
      </c>
      <c r="W176" s="71">
        <f t="shared" si="37"/>
        <v>-138.88402512418364</v>
      </c>
    </row>
    <row r="177" spans="1:23" hidden="1">
      <c r="A177" s="63">
        <f t="shared" si="38"/>
        <v>37063</v>
      </c>
      <c r="B177" s="65" t="str">
        <f>INDEX('Master Data'!$A$2:$B$8,MATCH(WEEKDAY('MM PLANT'!A177,3),'Master Data'!$A$2:$A$8,0),2)</f>
        <v>Th</v>
      </c>
      <c r="D177" s="73">
        <v>0</v>
      </c>
      <c r="E177" s="73">
        <v>0</v>
      </c>
      <c r="F177" s="73">
        <v>0</v>
      </c>
      <c r="G177" s="73">
        <v>-19156</v>
      </c>
      <c r="I177" s="73">
        <f t="shared" si="40"/>
        <v>-19156</v>
      </c>
      <c r="J177" s="73">
        <f t="shared" si="39"/>
        <v>-912</v>
      </c>
      <c r="K177" s="73">
        <f t="shared" si="28"/>
        <v>0</v>
      </c>
      <c r="L177" s="73">
        <f t="shared" si="29"/>
        <v>0</v>
      </c>
      <c r="M177" s="73">
        <f>SUM(J$97:J177)</f>
        <v>-139796.02512418362</v>
      </c>
      <c r="N177" s="73">
        <f>SUM(J$6:J177)</f>
        <v>-139796.02512418362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-0.91200000000000003</v>
      </c>
      <c r="T177" s="71">
        <f t="shared" si="34"/>
        <v>0</v>
      </c>
      <c r="U177" s="71">
        <f t="shared" si="35"/>
        <v>-19.155999999999999</v>
      </c>
      <c r="V177" s="71">
        <f t="shared" si="36"/>
        <v>-139.79602512418361</v>
      </c>
      <c r="W177" s="71">
        <f t="shared" si="37"/>
        <v>-139.79602512418361</v>
      </c>
    </row>
    <row r="178" spans="1:23" hidden="1">
      <c r="A178" s="63">
        <f t="shared" si="38"/>
        <v>37064</v>
      </c>
      <c r="B178" s="65" t="str">
        <f>INDEX('Master Data'!$A$2:$B$8,MATCH(WEEKDAY('MM PLANT'!A178,3),'Master Data'!$A$2:$A$8,0),2)</f>
        <v>F</v>
      </c>
      <c r="D178" s="73">
        <v>0</v>
      </c>
      <c r="E178" s="73">
        <v>0</v>
      </c>
      <c r="F178" s="73">
        <v>0</v>
      </c>
      <c r="G178" s="73">
        <v>-20068</v>
      </c>
      <c r="I178" s="73">
        <f t="shared" si="40"/>
        <v>-20068</v>
      </c>
      <c r="J178" s="73">
        <f t="shared" si="39"/>
        <v>-912</v>
      </c>
      <c r="K178" s="73">
        <f t="shared" si="28"/>
        <v>0</v>
      </c>
      <c r="L178" s="73">
        <f t="shared" si="29"/>
        <v>0</v>
      </c>
      <c r="M178" s="73">
        <f>SUM(J$97:J178)</f>
        <v>-140708.02512418362</v>
      </c>
      <c r="N178" s="73">
        <f>SUM(J$6:J178)</f>
        <v>-140708.02512418362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-0.91200000000000003</v>
      </c>
      <c r="T178" s="71">
        <f t="shared" si="34"/>
        <v>0</v>
      </c>
      <c r="U178" s="71">
        <f t="shared" si="35"/>
        <v>-20.068000000000001</v>
      </c>
      <c r="V178" s="71">
        <f t="shared" si="36"/>
        <v>-140.70802512418362</v>
      </c>
      <c r="W178" s="71">
        <f t="shared" si="37"/>
        <v>-140.70802512418362</v>
      </c>
    </row>
    <row r="179" spans="1:23" hidden="1">
      <c r="A179" s="63">
        <f t="shared" si="38"/>
        <v>37065</v>
      </c>
      <c r="B179" s="65" t="str">
        <f>INDEX('Master Data'!$A$2:$B$8,MATCH(WEEKDAY('MM PLANT'!A179,3),'Master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-20068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-140708.02512418362</v>
      </c>
      <c r="N179" s="73">
        <f>SUM(J$6:J179)</f>
        <v>-140708.02512418362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-20.068000000000001</v>
      </c>
      <c r="V179" s="71">
        <f t="shared" si="36"/>
        <v>-140.70802512418362</v>
      </c>
      <c r="W179" s="71">
        <f t="shared" si="37"/>
        <v>-140.70802512418362</v>
      </c>
    </row>
    <row r="180" spans="1:23" hidden="1">
      <c r="A180" s="63">
        <f t="shared" si="38"/>
        <v>37066</v>
      </c>
      <c r="B180" s="65" t="str">
        <f>INDEX('Master Data'!$A$2:$B$8,MATCH(WEEKDAY('MM PLANT'!A180,3),'Master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-20068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-140708.02512418362</v>
      </c>
      <c r="N180" s="73">
        <f>SUM(J$6:J180)</f>
        <v>-140708.02512418362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-20.068000000000001</v>
      </c>
      <c r="V180" s="71">
        <f t="shared" si="36"/>
        <v>-140.70802512418362</v>
      </c>
      <c r="W180" s="71">
        <f t="shared" si="37"/>
        <v>-140.70802512418362</v>
      </c>
    </row>
    <row r="181" spans="1:23" hidden="1">
      <c r="A181" s="63">
        <f t="shared" si="38"/>
        <v>37067</v>
      </c>
      <c r="B181" s="65" t="str">
        <f>INDEX('Master Data'!$A$2:$B$8,MATCH(WEEKDAY('MM PLANT'!A181,3),'Master Data'!$A$2:$A$8,0),2)</f>
        <v>M</v>
      </c>
      <c r="D181" s="73">
        <v>0</v>
      </c>
      <c r="E181" s="73">
        <v>0</v>
      </c>
      <c r="F181" s="73">
        <v>0</v>
      </c>
      <c r="G181" s="73">
        <v>-22805</v>
      </c>
      <c r="I181" s="73">
        <f t="shared" si="40"/>
        <v>-22805</v>
      </c>
      <c r="J181" s="73">
        <f t="shared" si="39"/>
        <v>-2737</v>
      </c>
      <c r="K181" s="73">
        <f t="shared" si="28"/>
        <v>0</v>
      </c>
      <c r="L181" s="73">
        <f t="shared" si="29"/>
        <v>0</v>
      </c>
      <c r="M181" s="73">
        <f>SUM(J$97:J181)</f>
        <v>-143445.02512418362</v>
      </c>
      <c r="N181" s="73">
        <f>SUM(J$6:J181)</f>
        <v>-143445.02512418362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-2.7370000000000001</v>
      </c>
      <c r="T181" s="71">
        <f t="shared" si="34"/>
        <v>0</v>
      </c>
      <c r="U181" s="71">
        <f t="shared" si="35"/>
        <v>-22.805</v>
      </c>
      <c r="V181" s="71">
        <f t="shared" si="36"/>
        <v>-143.44502512418362</v>
      </c>
      <c r="W181" s="71">
        <f t="shared" si="37"/>
        <v>-143.44502512418362</v>
      </c>
    </row>
    <row r="182" spans="1:23" hidden="1">
      <c r="A182" s="63">
        <f t="shared" si="38"/>
        <v>37068</v>
      </c>
      <c r="B182" s="65" t="str">
        <f>INDEX('Master Data'!$A$2:$B$8,MATCH(WEEKDAY('MM PLANT'!A182,3),'Master Data'!$A$2:$A$8,0),2)</f>
        <v>T</v>
      </c>
      <c r="D182" s="73">
        <v>0</v>
      </c>
      <c r="E182" s="73">
        <v>0</v>
      </c>
      <c r="F182" s="73">
        <v>0</v>
      </c>
      <c r="G182" s="73">
        <v>-23717</v>
      </c>
      <c r="I182" s="73">
        <f t="shared" si="40"/>
        <v>-23717</v>
      </c>
      <c r="J182" s="73">
        <f t="shared" si="39"/>
        <v>-912</v>
      </c>
      <c r="K182" s="73">
        <f t="shared" si="28"/>
        <v>0</v>
      </c>
      <c r="L182" s="73">
        <f t="shared" si="29"/>
        <v>0</v>
      </c>
      <c r="M182" s="73">
        <f>SUM(J$97:J182)</f>
        <v>-144357.02512418362</v>
      </c>
      <c r="N182" s="73">
        <f>SUM(J$6:J182)</f>
        <v>-144357.02512418362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-0.91200000000000003</v>
      </c>
      <c r="T182" s="71">
        <f t="shared" si="34"/>
        <v>0</v>
      </c>
      <c r="U182" s="71">
        <f t="shared" si="35"/>
        <v>-23.716999999999999</v>
      </c>
      <c r="V182" s="71">
        <f t="shared" si="36"/>
        <v>-144.35702512418362</v>
      </c>
      <c r="W182" s="71">
        <f t="shared" si="37"/>
        <v>-144.35702512418362</v>
      </c>
    </row>
    <row r="183" spans="1:23" hidden="1">
      <c r="A183" s="63">
        <f t="shared" si="38"/>
        <v>37069</v>
      </c>
      <c r="B183" s="65" t="str">
        <f>INDEX('Master Data'!$A$2:$B$8,MATCH(WEEKDAY('MM PLANT'!A183,3),'Master Data'!$A$2:$A$8,0),2)</f>
        <v>W</v>
      </c>
      <c r="D183" s="73">
        <v>0</v>
      </c>
      <c r="E183" s="73">
        <v>0</v>
      </c>
      <c r="F183" s="73">
        <v>0</v>
      </c>
      <c r="G183" s="73">
        <v>-24629</v>
      </c>
      <c r="I183" s="73">
        <f t="shared" si="40"/>
        <v>-24629</v>
      </c>
      <c r="J183" s="73">
        <f t="shared" si="39"/>
        <v>-912</v>
      </c>
      <c r="K183" s="73">
        <f t="shared" si="28"/>
        <v>0</v>
      </c>
      <c r="L183" s="73">
        <f t="shared" si="29"/>
        <v>0</v>
      </c>
      <c r="M183" s="73">
        <f>SUM(J$97:J183)</f>
        <v>-145269.02512418362</v>
      </c>
      <c r="N183" s="73">
        <f>SUM(J$6:J183)</f>
        <v>-145269.02512418362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-0.91200000000000003</v>
      </c>
      <c r="T183" s="71">
        <f t="shared" si="34"/>
        <v>0</v>
      </c>
      <c r="U183" s="71">
        <f t="shared" si="35"/>
        <v>-24.629000000000001</v>
      </c>
      <c r="V183" s="71">
        <f t="shared" si="36"/>
        <v>-145.26902512418363</v>
      </c>
      <c r="W183" s="71">
        <f t="shared" si="37"/>
        <v>-145.26902512418363</v>
      </c>
    </row>
    <row r="184" spans="1:23" hidden="1">
      <c r="A184" s="63">
        <f t="shared" si="38"/>
        <v>37070</v>
      </c>
      <c r="B184" s="65" t="str">
        <f>INDEX('Master Data'!$A$2:$B$8,MATCH(WEEKDAY('MM PLANT'!A184,3),'Master Data'!$A$2:$A$8,0),2)</f>
        <v>Th</v>
      </c>
      <c r="D184" s="73">
        <v>0</v>
      </c>
      <c r="E184" s="73">
        <v>0</v>
      </c>
      <c r="F184" s="73">
        <v>0</v>
      </c>
      <c r="G184" s="73">
        <v>-25542</v>
      </c>
      <c r="I184" s="73">
        <f t="shared" si="40"/>
        <v>-25542</v>
      </c>
      <c r="J184" s="73">
        <f t="shared" si="39"/>
        <v>-913</v>
      </c>
      <c r="K184" s="73">
        <f t="shared" si="28"/>
        <v>0</v>
      </c>
      <c r="L184" s="73">
        <f t="shared" si="29"/>
        <v>0</v>
      </c>
      <c r="M184" s="73">
        <f>SUM(J$97:J184)</f>
        <v>-146182.02512418362</v>
      </c>
      <c r="N184" s="73">
        <f>SUM(J$6:J184)</f>
        <v>-146182.02512418362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-0.91300000000000003</v>
      </c>
      <c r="T184" s="71">
        <f t="shared" si="34"/>
        <v>0</v>
      </c>
      <c r="U184" s="71">
        <f t="shared" si="35"/>
        <v>-25.542000000000002</v>
      </c>
      <c r="V184" s="71">
        <f t="shared" si="36"/>
        <v>-146.18202512418361</v>
      </c>
      <c r="W184" s="71">
        <f t="shared" si="37"/>
        <v>-146.18202512418361</v>
      </c>
    </row>
    <row r="185" spans="1:23">
      <c r="A185" s="63">
        <f t="shared" si="38"/>
        <v>37071</v>
      </c>
      <c r="B185" s="65" t="str">
        <f>INDEX('Master Data'!$A$2:$B$8,MATCH(WEEKDAY('MM PLANT'!A185,3),'Master Data'!$A$2:$A$8,0),2)</f>
        <v>F</v>
      </c>
      <c r="D185" s="73">
        <v>0</v>
      </c>
      <c r="E185" s="73">
        <v>0</v>
      </c>
      <c r="F185" s="73">
        <v>0</v>
      </c>
      <c r="G185" s="73">
        <v>205447.62231166859</v>
      </c>
      <c r="I185" s="73">
        <f t="shared" si="40"/>
        <v>205447.62231166859</v>
      </c>
      <c r="J185" s="73">
        <f t="shared" si="39"/>
        <v>230989.62231166859</v>
      </c>
      <c r="K185" s="73">
        <f t="shared" si="28"/>
        <v>0</v>
      </c>
      <c r="L185" s="73">
        <f t="shared" si="29"/>
        <v>0</v>
      </c>
      <c r="M185" s="73">
        <f>SUM(J$97:J185)</f>
        <v>84807.597187484964</v>
      </c>
      <c r="N185" s="73">
        <f>SUM(J$6:J185)</f>
        <v>84807.597187484964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230.9896223116686</v>
      </c>
      <c r="T185" s="71">
        <f t="shared" si="34"/>
        <v>0</v>
      </c>
      <c r="U185" s="71">
        <f t="shared" si="35"/>
        <v>205.4476223116686</v>
      </c>
      <c r="V185" s="71">
        <f t="shared" si="36"/>
        <v>84.807597187484959</v>
      </c>
      <c r="W185" s="71">
        <f t="shared" si="37"/>
        <v>84.807597187484959</v>
      </c>
    </row>
    <row r="186" spans="1:23">
      <c r="A186" s="63">
        <f t="shared" si="38"/>
        <v>37072</v>
      </c>
      <c r="B186" s="65" t="str">
        <f>INDEX('Master Data'!$A$2:$B$8,MATCH(WEEKDAY('MM PLANT'!A186,3),'Master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205447.62231166859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84807.597187484964</v>
      </c>
      <c r="N186" s="73">
        <f>SUM(J$6:J186)</f>
        <v>84807.597187484964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205.4476223116686</v>
      </c>
      <c r="V186" s="71">
        <f t="shared" si="36"/>
        <v>84.807597187484959</v>
      </c>
      <c r="W186" s="71">
        <f t="shared" si="37"/>
        <v>84.807597187484959</v>
      </c>
    </row>
    <row r="187" spans="1:23" hidden="1">
      <c r="A187" s="63">
        <f t="shared" si="38"/>
        <v>37073</v>
      </c>
      <c r="B187" s="65" t="str">
        <f>INDEX('Master Data'!$A$2:$B$8,MATCH(WEEKDAY('MM PLANT'!A187,3),'Master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84807.597187484964</v>
      </c>
      <c r="N187" s="73">
        <f>SUM(J$6:J187)</f>
        <v>84807.597187484964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84.807597187484959</v>
      </c>
      <c r="W187" s="71">
        <f t="shared" si="37"/>
        <v>84.807597187484959</v>
      </c>
    </row>
    <row r="188" spans="1:23" hidden="1">
      <c r="A188" s="63">
        <f t="shared" si="38"/>
        <v>37074</v>
      </c>
      <c r="B188" s="65" t="str">
        <f>INDEX('Master Data'!$A$2:$B$8,MATCH(WEEKDAY('MM PLANT'!A188,3),'Master Data'!$A$2:$A$8,0),2)</f>
        <v>M</v>
      </c>
      <c r="D188" s="73">
        <v>0</v>
      </c>
      <c r="E188" s="73">
        <v>0</v>
      </c>
      <c r="F188" s="73">
        <v>0</v>
      </c>
      <c r="G188" s="73">
        <f>218325/31*2</f>
        <v>14085.483870967742</v>
      </c>
      <c r="I188" s="73">
        <f t="shared" si="40"/>
        <v>14085.483870967742</v>
      </c>
      <c r="J188" s="73">
        <f t="shared" si="39"/>
        <v>14085.483870967742</v>
      </c>
      <c r="K188" s="73">
        <f t="shared" si="28"/>
        <v>0</v>
      </c>
      <c r="L188" s="73">
        <f t="shared" si="29"/>
        <v>0</v>
      </c>
      <c r="M188" s="73">
        <f>SUM(J$188:J188)</f>
        <v>14085.483870967742</v>
      </c>
      <c r="N188" s="73">
        <f>SUM(J$6:J188)</f>
        <v>98893.081058452706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14.085483870967742</v>
      </c>
      <c r="T188" s="71">
        <f t="shared" si="34"/>
        <v>0</v>
      </c>
      <c r="U188" s="71">
        <f t="shared" si="35"/>
        <v>14.085483870967742</v>
      </c>
      <c r="V188" s="71">
        <f t="shared" si="36"/>
        <v>14.085483870967742</v>
      </c>
      <c r="W188" s="71">
        <f t="shared" si="37"/>
        <v>98.893081058452708</v>
      </c>
    </row>
    <row r="189" spans="1:23" hidden="1">
      <c r="A189" s="63">
        <f t="shared" si="38"/>
        <v>37075</v>
      </c>
      <c r="B189" s="65" t="str">
        <f>INDEX('Master Data'!$A$2:$B$8,MATCH(WEEKDAY('MM PLANT'!A189,3),'Master Data'!$A$2:$A$8,0),2)</f>
        <v>T</v>
      </c>
      <c r="D189" s="73">
        <v>0</v>
      </c>
      <c r="E189" s="73">
        <v>0</v>
      </c>
      <c r="F189" s="73">
        <v>0</v>
      </c>
      <c r="G189" s="73">
        <f>218325/31*3</f>
        <v>21128.225806451614</v>
      </c>
      <c r="I189" s="73">
        <f t="shared" si="40"/>
        <v>21128.225806451614</v>
      </c>
      <c r="J189" s="73">
        <f t="shared" si="39"/>
        <v>7042.7419354838712</v>
      </c>
      <c r="K189" s="73">
        <f t="shared" si="28"/>
        <v>0</v>
      </c>
      <c r="L189" s="73">
        <f t="shared" si="29"/>
        <v>0</v>
      </c>
      <c r="M189" s="73">
        <f>SUM(J$188:J189)</f>
        <v>21128.225806451614</v>
      </c>
      <c r="N189" s="73">
        <f>SUM(J$6:J189)</f>
        <v>105935.82299393657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7.0427419354838712</v>
      </c>
      <c r="T189" s="71">
        <f t="shared" si="34"/>
        <v>0</v>
      </c>
      <c r="U189" s="71">
        <f t="shared" si="35"/>
        <v>21.128225806451614</v>
      </c>
      <c r="V189" s="71">
        <f t="shared" si="36"/>
        <v>21.128225806451614</v>
      </c>
      <c r="W189" s="71">
        <f t="shared" si="37"/>
        <v>105.93582299393657</v>
      </c>
    </row>
    <row r="190" spans="1:23" hidden="1">
      <c r="A190" s="63">
        <f t="shared" si="38"/>
        <v>37076</v>
      </c>
      <c r="B190" s="65" t="str">
        <f>INDEX('Master Data'!$A$2:$B$8,MATCH(WEEKDAY('MM PLANT'!A190,3),'Master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21128.225806451614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21128.225806451614</v>
      </c>
      <c r="N190" s="73">
        <f>SUM(J$6:J190)</f>
        <v>105935.82299393657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21.128225806451614</v>
      </c>
      <c r="V190" s="71">
        <f t="shared" si="36"/>
        <v>21.128225806451614</v>
      </c>
      <c r="W190" s="71">
        <f t="shared" si="37"/>
        <v>105.93582299393657</v>
      </c>
    </row>
    <row r="191" spans="1:23" hidden="1">
      <c r="A191" s="63">
        <f t="shared" si="38"/>
        <v>37077</v>
      </c>
      <c r="B191" s="65" t="str">
        <f>INDEX('Master Data'!$A$2:$B$8,MATCH(WEEKDAY('MM PLANT'!A191,3),'Master Data'!$A$2:$A$8,0),2)</f>
        <v>Th</v>
      </c>
      <c r="D191" s="73">
        <v>0</v>
      </c>
      <c r="E191" s="73">
        <v>0</v>
      </c>
      <c r="F191" s="73">
        <v>0</v>
      </c>
      <c r="G191" s="73">
        <v>35214</v>
      </c>
      <c r="I191" s="73">
        <f t="shared" si="40"/>
        <v>35214</v>
      </c>
      <c r="J191" s="73">
        <f t="shared" si="39"/>
        <v>14085.774193548386</v>
      </c>
      <c r="K191" s="73">
        <f t="shared" si="28"/>
        <v>0</v>
      </c>
      <c r="L191" s="73">
        <f t="shared" si="29"/>
        <v>0</v>
      </c>
      <c r="M191" s="73">
        <f>SUM(J$188:J191)</f>
        <v>35214</v>
      </c>
      <c r="N191" s="73">
        <f>SUM(J$6:J191)</f>
        <v>120021.59718748496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14.085774193548387</v>
      </c>
      <c r="T191" s="71">
        <f t="shared" si="34"/>
        <v>0</v>
      </c>
      <c r="U191" s="71">
        <f t="shared" si="35"/>
        <v>35.213999999999999</v>
      </c>
      <c r="V191" s="71">
        <f t="shared" si="36"/>
        <v>35.213999999999999</v>
      </c>
      <c r="W191" s="71">
        <f t="shared" si="37"/>
        <v>120.02159718748496</v>
      </c>
    </row>
    <row r="192" spans="1:23" hidden="1">
      <c r="A192" s="63">
        <f t="shared" si="38"/>
        <v>37078</v>
      </c>
      <c r="B192" s="65" t="str">
        <f>INDEX('Master Data'!$A$2:$B$8,MATCH(WEEKDAY('MM PLANT'!A192,3),'Master Data'!$A$2:$A$8,0),2)</f>
        <v>F</v>
      </c>
      <c r="D192" s="73">
        <v>0</v>
      </c>
      <c r="E192" s="73">
        <v>0</v>
      </c>
      <c r="F192" s="73">
        <v>0</v>
      </c>
      <c r="G192" s="73">
        <v>42256</v>
      </c>
      <c r="I192" s="73">
        <f t="shared" si="40"/>
        <v>42256</v>
      </c>
      <c r="J192" s="73">
        <f t="shared" si="39"/>
        <v>7042</v>
      </c>
      <c r="K192" s="73">
        <f t="shared" si="28"/>
        <v>0</v>
      </c>
      <c r="L192" s="73">
        <f t="shared" si="29"/>
        <v>0</v>
      </c>
      <c r="M192" s="73">
        <f>SUM(J$188:J192)</f>
        <v>42256</v>
      </c>
      <c r="N192" s="73">
        <f>SUM(J$6:J192)</f>
        <v>127063.59718748496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7.0419999999999998</v>
      </c>
      <c r="T192" s="71">
        <f t="shared" si="34"/>
        <v>0</v>
      </c>
      <c r="U192" s="71">
        <f t="shared" si="35"/>
        <v>42.256</v>
      </c>
      <c r="V192" s="71">
        <f t="shared" si="36"/>
        <v>42.256</v>
      </c>
      <c r="W192" s="71">
        <f t="shared" si="37"/>
        <v>127.06359718748496</v>
      </c>
    </row>
    <row r="193" spans="1:23" hidden="1">
      <c r="A193" s="63">
        <f t="shared" si="38"/>
        <v>37079</v>
      </c>
      <c r="B193" s="65" t="str">
        <f>INDEX('Master Data'!$A$2:$B$8,MATCH(WEEKDAY('MM PLANT'!A193,3),'Master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42256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42256</v>
      </c>
      <c r="N193" s="73">
        <f>SUM(J$6:J193)</f>
        <v>127063.59718748496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42.256</v>
      </c>
      <c r="V193" s="71">
        <f t="shared" si="36"/>
        <v>42.256</v>
      </c>
      <c r="W193" s="71">
        <f t="shared" si="37"/>
        <v>127.06359718748496</v>
      </c>
    </row>
    <row r="194" spans="1:23" hidden="1">
      <c r="A194" s="63">
        <f t="shared" si="38"/>
        <v>37080</v>
      </c>
      <c r="B194" s="65" t="str">
        <f>INDEX('Master Data'!$A$2:$B$8,MATCH(WEEKDAY('MM PLANT'!A194,3),'Master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42256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42256</v>
      </c>
      <c r="N194" s="73">
        <f>SUM(J$6:J194)</f>
        <v>127063.59718748496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42.256</v>
      </c>
      <c r="V194" s="71">
        <f t="shared" si="36"/>
        <v>42.256</v>
      </c>
      <c r="W194" s="71">
        <f t="shared" si="37"/>
        <v>127.06359718748496</v>
      </c>
    </row>
    <row r="195" spans="1:23" hidden="1">
      <c r="A195" s="63">
        <f t="shared" si="38"/>
        <v>37081</v>
      </c>
      <c r="B195" s="65" t="str">
        <f>INDEX('Master Data'!$A$2:$B$8,MATCH(WEEKDAY('MM PLANT'!A195,3),'Master Data'!$A$2:$A$8,0),2)</f>
        <v>M</v>
      </c>
      <c r="D195" s="73">
        <v>0</v>
      </c>
      <c r="E195" s="73">
        <v>0</v>
      </c>
      <c r="F195" s="73">
        <v>0</v>
      </c>
      <c r="G195" s="73">
        <v>63385</v>
      </c>
      <c r="I195" s="73">
        <f t="shared" si="40"/>
        <v>63385</v>
      </c>
      <c r="J195" s="73">
        <f t="shared" si="39"/>
        <v>21129</v>
      </c>
      <c r="K195" s="73">
        <f t="shared" si="28"/>
        <v>0</v>
      </c>
      <c r="L195" s="73">
        <f t="shared" si="29"/>
        <v>0</v>
      </c>
      <c r="M195" s="73">
        <f>SUM(J$188:J195)</f>
        <v>63385</v>
      </c>
      <c r="N195" s="73">
        <f>SUM(J$6:J195)</f>
        <v>148192.59718748496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21.129000000000001</v>
      </c>
      <c r="T195" s="71">
        <f t="shared" si="34"/>
        <v>0</v>
      </c>
      <c r="U195" s="71">
        <f t="shared" si="35"/>
        <v>63.384999999999998</v>
      </c>
      <c r="V195" s="71">
        <f t="shared" si="36"/>
        <v>63.384999999999998</v>
      </c>
      <c r="W195" s="71">
        <f t="shared" si="37"/>
        <v>148.19259718748498</v>
      </c>
    </row>
    <row r="196" spans="1:23" hidden="1">
      <c r="A196" s="63">
        <f t="shared" si="38"/>
        <v>37082</v>
      </c>
      <c r="B196" s="65" t="str">
        <f>INDEX('Master Data'!$A$2:$B$8,MATCH(WEEKDAY('MM PLANT'!A196,3),'Master Data'!$A$2:$A$8,0),2)</f>
        <v>T</v>
      </c>
      <c r="D196" s="73">
        <v>0</v>
      </c>
      <c r="E196" s="73">
        <v>0</v>
      </c>
      <c r="F196" s="73">
        <v>0</v>
      </c>
      <c r="G196" s="73">
        <v>70427</v>
      </c>
      <c r="I196" s="73">
        <f t="shared" si="40"/>
        <v>70427</v>
      </c>
      <c r="J196" s="73">
        <f t="shared" si="39"/>
        <v>7042</v>
      </c>
      <c r="K196" s="73">
        <f t="shared" si="28"/>
        <v>0</v>
      </c>
      <c r="L196" s="73">
        <f t="shared" si="29"/>
        <v>0</v>
      </c>
      <c r="M196" s="73">
        <f>SUM(J$188:J196)</f>
        <v>70427</v>
      </c>
      <c r="N196" s="73">
        <f>SUM(J$6:J196)</f>
        <v>155234.59718748496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7.0419999999999998</v>
      </c>
      <c r="T196" s="71">
        <f t="shared" si="34"/>
        <v>0</v>
      </c>
      <c r="U196" s="71">
        <f t="shared" si="35"/>
        <v>70.427000000000007</v>
      </c>
      <c r="V196" s="71">
        <f t="shared" si="36"/>
        <v>70.427000000000007</v>
      </c>
      <c r="W196" s="71">
        <f t="shared" si="37"/>
        <v>155.23459718748495</v>
      </c>
    </row>
    <row r="197" spans="1:23" hidden="1">
      <c r="A197" s="63">
        <f t="shared" si="38"/>
        <v>37083</v>
      </c>
      <c r="B197" s="65" t="str">
        <f>INDEX('Master Data'!$A$2:$B$8,MATCH(WEEKDAY('MM PLANT'!A197,3),'Master Data'!$A$2:$A$8,0),2)</f>
        <v>W</v>
      </c>
      <c r="D197" s="73">
        <v>0</v>
      </c>
      <c r="E197" s="73">
        <v>0</v>
      </c>
      <c r="F197" s="73">
        <v>0</v>
      </c>
      <c r="G197" s="73">
        <v>77470</v>
      </c>
      <c r="I197" s="73">
        <f t="shared" si="40"/>
        <v>77470</v>
      </c>
      <c r="J197" s="73">
        <f t="shared" si="39"/>
        <v>7043</v>
      </c>
      <c r="K197" s="73">
        <f t="shared" si="28"/>
        <v>0</v>
      </c>
      <c r="L197" s="73">
        <f t="shared" si="29"/>
        <v>0</v>
      </c>
      <c r="M197" s="73">
        <f>SUM(J$188:J197)</f>
        <v>77470</v>
      </c>
      <c r="N197" s="73">
        <f>SUM(J$6:J197)</f>
        <v>162277.59718748496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7.0430000000000001</v>
      </c>
      <c r="T197" s="71">
        <f t="shared" si="34"/>
        <v>0</v>
      </c>
      <c r="U197" s="71">
        <f t="shared" si="35"/>
        <v>77.47</v>
      </c>
      <c r="V197" s="71">
        <f t="shared" si="36"/>
        <v>77.47</v>
      </c>
      <c r="W197" s="71">
        <f t="shared" si="37"/>
        <v>162.27759718748496</v>
      </c>
    </row>
    <row r="198" spans="1:23" hidden="1">
      <c r="A198" s="63">
        <f t="shared" si="38"/>
        <v>37084</v>
      </c>
      <c r="B198" s="65" t="str">
        <f>INDEX('Master Data'!$A$2:$B$8,MATCH(WEEKDAY('MM PLANT'!A198,3),'Master Data'!$A$2:$A$8,0),2)</f>
        <v>Th</v>
      </c>
      <c r="D198" s="73">
        <v>0</v>
      </c>
      <c r="E198" s="73">
        <v>0</v>
      </c>
      <c r="F198" s="73">
        <v>0</v>
      </c>
      <c r="G198" s="73">
        <v>84513</v>
      </c>
      <c r="I198" s="73">
        <f t="shared" si="40"/>
        <v>84513</v>
      </c>
      <c r="J198" s="73">
        <f t="shared" si="39"/>
        <v>7043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84513</v>
      </c>
      <c r="N198" s="73">
        <f>SUM(J$6:J198)</f>
        <v>169320.59718748496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7.0430000000000001</v>
      </c>
      <c r="T198" s="71">
        <f t="shared" ref="T198:T261" si="47">L198/$R$3</f>
        <v>0</v>
      </c>
      <c r="U198" s="71">
        <f t="shared" ref="U198:U261" si="48">I198/$R$3</f>
        <v>84.513000000000005</v>
      </c>
      <c r="V198" s="71">
        <f t="shared" ref="V198:V261" si="49">M198/$R$3</f>
        <v>84.513000000000005</v>
      </c>
      <c r="W198" s="71">
        <f t="shared" ref="W198:W261" si="50">N198/$R$3</f>
        <v>169.32059718748496</v>
      </c>
    </row>
    <row r="199" spans="1:23" hidden="1">
      <c r="A199" s="63">
        <f t="shared" ref="A199:A262" si="51">A198+1</f>
        <v>37085</v>
      </c>
      <c r="B199" s="65" t="str">
        <f>INDEX('Master Data'!$A$2:$B$8,MATCH(WEEKDAY('MM PLANT'!A199,3),'Master Data'!$A$2:$A$8,0),2)</f>
        <v>F</v>
      </c>
      <c r="D199" s="73">
        <v>0</v>
      </c>
      <c r="E199" s="73">
        <v>0</v>
      </c>
      <c r="F199" s="73">
        <v>0</v>
      </c>
      <c r="G199" s="73">
        <v>91556</v>
      </c>
      <c r="I199" s="73">
        <f t="shared" si="40"/>
        <v>91556</v>
      </c>
      <c r="J199" s="73">
        <f t="shared" ref="J199:J262" si="52">IF(MONTH($A199)=MONTH($A198),SUM(I199-I198),I199)</f>
        <v>7043</v>
      </c>
      <c r="K199" s="73">
        <f t="shared" si="41"/>
        <v>0</v>
      </c>
      <c r="L199" s="73">
        <f t="shared" si="42"/>
        <v>0</v>
      </c>
      <c r="M199" s="73">
        <f>SUM(J$188:J199)</f>
        <v>91556</v>
      </c>
      <c r="N199" s="73">
        <f>SUM(J$6:J199)</f>
        <v>176363.59718748496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7.0430000000000001</v>
      </c>
      <c r="T199" s="71">
        <f t="shared" si="47"/>
        <v>0</v>
      </c>
      <c r="U199" s="71">
        <f t="shared" si="48"/>
        <v>91.555999999999997</v>
      </c>
      <c r="V199" s="71">
        <f t="shared" si="49"/>
        <v>91.555999999999997</v>
      </c>
      <c r="W199" s="71">
        <f t="shared" si="50"/>
        <v>176.36359718748497</v>
      </c>
    </row>
    <row r="200" spans="1:23" hidden="1">
      <c r="A200" s="63">
        <f t="shared" si="51"/>
        <v>37086</v>
      </c>
      <c r="B200" s="65" t="str">
        <f>INDEX('Master Data'!$A$2:$B$8,MATCH(WEEKDAY('MM PLANT'!A200,3),'Master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91556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91556</v>
      </c>
      <c r="N200" s="73">
        <f>SUM(J$6:J200)</f>
        <v>176363.59718748496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91.555999999999997</v>
      </c>
      <c r="V200" s="71">
        <f t="shared" si="49"/>
        <v>91.555999999999997</v>
      </c>
      <c r="W200" s="71">
        <f t="shared" si="50"/>
        <v>176.36359718748497</v>
      </c>
    </row>
    <row r="201" spans="1:23" hidden="1">
      <c r="A201" s="63">
        <f t="shared" si="51"/>
        <v>37087</v>
      </c>
      <c r="B201" s="65" t="str">
        <f>INDEX('Master Data'!$A$2:$B$8,MATCH(WEEKDAY('MM PLANT'!A201,3),'Master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91556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91556</v>
      </c>
      <c r="N201" s="73">
        <f>SUM(J$6:J201)</f>
        <v>176363.59718748496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91.555999999999997</v>
      </c>
      <c r="V201" s="71">
        <f t="shared" si="49"/>
        <v>91.555999999999997</v>
      </c>
      <c r="W201" s="71">
        <f t="shared" si="50"/>
        <v>176.36359718748497</v>
      </c>
    </row>
    <row r="202" spans="1:23" hidden="1">
      <c r="A202" s="63">
        <f t="shared" si="51"/>
        <v>37088</v>
      </c>
      <c r="B202" s="65" t="str">
        <f>INDEX('Master Data'!$A$2:$B$8,MATCH(WEEKDAY('MM PLANT'!A202,3),'Master Data'!$A$2:$A$8,0),2)</f>
        <v>M</v>
      </c>
      <c r="D202" s="73">
        <v>0</v>
      </c>
      <c r="E202" s="73">
        <v>0</v>
      </c>
      <c r="F202" s="73">
        <v>0</v>
      </c>
      <c r="G202" s="102">
        <v>112684</v>
      </c>
      <c r="I202" s="73">
        <f t="shared" si="40"/>
        <v>112684</v>
      </c>
      <c r="J202" s="73">
        <f t="shared" si="52"/>
        <v>21128</v>
      </c>
      <c r="K202" s="73">
        <f t="shared" si="41"/>
        <v>0</v>
      </c>
      <c r="L202" s="73">
        <f t="shared" si="42"/>
        <v>0</v>
      </c>
      <c r="M202" s="73">
        <f>SUM(J$188:J202)</f>
        <v>112684</v>
      </c>
      <c r="N202" s="73">
        <f>SUM(J$6:J202)</f>
        <v>197491.59718748496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21.128</v>
      </c>
      <c r="T202" s="71">
        <f t="shared" si="47"/>
        <v>0</v>
      </c>
      <c r="U202" s="71">
        <f t="shared" si="48"/>
        <v>112.684</v>
      </c>
      <c r="V202" s="71">
        <f t="shared" si="49"/>
        <v>112.684</v>
      </c>
      <c r="W202" s="71">
        <f t="shared" si="50"/>
        <v>197.49159718748496</v>
      </c>
    </row>
    <row r="203" spans="1:23" hidden="1">
      <c r="A203" s="63">
        <f t="shared" si="51"/>
        <v>37089</v>
      </c>
      <c r="B203" s="65" t="str">
        <f>INDEX('Master Data'!$A$2:$B$8,MATCH(WEEKDAY('MM PLANT'!A203,3),'Master Data'!$A$2:$A$8,0),2)</f>
        <v>T</v>
      </c>
      <c r="D203" s="73">
        <v>0</v>
      </c>
      <c r="E203" s="73">
        <v>0</v>
      </c>
      <c r="F203" s="73">
        <v>0</v>
      </c>
      <c r="G203" s="73">
        <v>119727</v>
      </c>
      <c r="I203" s="73">
        <f t="shared" si="40"/>
        <v>119727</v>
      </c>
      <c r="J203" s="73">
        <f t="shared" si="52"/>
        <v>7043</v>
      </c>
      <c r="K203" s="73">
        <f t="shared" si="41"/>
        <v>0</v>
      </c>
      <c r="L203" s="73">
        <f t="shared" si="42"/>
        <v>0</v>
      </c>
      <c r="M203" s="73">
        <f>SUM(J$188:J203)</f>
        <v>119727</v>
      </c>
      <c r="N203" s="73">
        <f>SUM(J$6:J203)</f>
        <v>204534.59718748496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7.0430000000000001</v>
      </c>
      <c r="T203" s="71">
        <f t="shared" si="47"/>
        <v>0</v>
      </c>
      <c r="U203" s="71">
        <f t="shared" si="48"/>
        <v>119.727</v>
      </c>
      <c r="V203" s="71">
        <f t="shared" si="49"/>
        <v>119.727</v>
      </c>
      <c r="W203" s="71">
        <f t="shared" si="50"/>
        <v>204.53459718748496</v>
      </c>
    </row>
    <row r="204" spans="1:23" hidden="1">
      <c r="A204" s="63">
        <f t="shared" si="51"/>
        <v>37090</v>
      </c>
      <c r="B204" s="65" t="str">
        <f>INDEX('Master Data'!$A$2:$B$8,MATCH(WEEKDAY('MM PLANT'!A204,3),'Master Data'!$A$2:$A$8,0),2)</f>
        <v>W</v>
      </c>
      <c r="D204" s="73">
        <v>0</v>
      </c>
      <c r="E204" s="73">
        <v>0</v>
      </c>
      <c r="F204" s="73">
        <v>0</v>
      </c>
      <c r="G204" s="73">
        <v>126769</v>
      </c>
      <c r="I204" s="73">
        <f t="shared" si="40"/>
        <v>126769</v>
      </c>
      <c r="J204" s="73">
        <f t="shared" si="52"/>
        <v>7042</v>
      </c>
      <c r="K204" s="73">
        <f t="shared" si="41"/>
        <v>0</v>
      </c>
      <c r="L204" s="73">
        <f t="shared" si="42"/>
        <v>0</v>
      </c>
      <c r="M204" s="73">
        <f>SUM(J$188:J204)</f>
        <v>126769</v>
      </c>
      <c r="N204" s="73">
        <f>SUM(J$6:J204)</f>
        <v>211576.59718748496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7.0419999999999998</v>
      </c>
      <c r="T204" s="71">
        <f t="shared" si="47"/>
        <v>0</v>
      </c>
      <c r="U204" s="71">
        <f t="shared" si="48"/>
        <v>126.76900000000001</v>
      </c>
      <c r="V204" s="71">
        <f t="shared" si="49"/>
        <v>126.76900000000001</v>
      </c>
      <c r="W204" s="71">
        <f t="shared" si="50"/>
        <v>211.57659718748496</v>
      </c>
    </row>
    <row r="205" spans="1:23" hidden="1">
      <c r="A205" s="63">
        <f t="shared" si="51"/>
        <v>37091</v>
      </c>
      <c r="B205" s="65" t="str">
        <f>INDEX('Master Data'!$A$2:$B$8,MATCH(WEEKDAY('MM PLANT'!A205,3),'Master Data'!$A$2:$A$8,0),2)</f>
        <v>Th</v>
      </c>
      <c r="D205" s="73">
        <v>0</v>
      </c>
      <c r="E205" s="73">
        <v>0</v>
      </c>
      <c r="F205" s="73">
        <v>0</v>
      </c>
      <c r="G205" s="73">
        <v>133812</v>
      </c>
      <c r="I205" s="73">
        <f t="shared" si="40"/>
        <v>133812</v>
      </c>
      <c r="J205" s="73">
        <f t="shared" si="52"/>
        <v>7043</v>
      </c>
      <c r="K205" s="73">
        <f t="shared" si="41"/>
        <v>0</v>
      </c>
      <c r="L205" s="73">
        <f t="shared" si="42"/>
        <v>0</v>
      </c>
      <c r="M205" s="73">
        <f>SUM(J$188:J205)</f>
        <v>133812</v>
      </c>
      <c r="N205" s="73">
        <f>SUM(J$6:J205)</f>
        <v>218619.59718748496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7.0430000000000001</v>
      </c>
      <c r="T205" s="71">
        <f t="shared" si="47"/>
        <v>0</v>
      </c>
      <c r="U205" s="71">
        <f t="shared" si="48"/>
        <v>133.81200000000001</v>
      </c>
      <c r="V205" s="71">
        <f t="shared" si="49"/>
        <v>133.81200000000001</v>
      </c>
      <c r="W205" s="71">
        <f t="shared" si="50"/>
        <v>218.61959718748497</v>
      </c>
    </row>
    <row r="206" spans="1:23" hidden="1">
      <c r="A206" s="63">
        <f t="shared" si="51"/>
        <v>37092</v>
      </c>
      <c r="B206" s="65" t="str">
        <f>INDEX('Master Data'!$A$2:$B$8,MATCH(WEEKDAY('MM PLANT'!A206,3),'Master Data'!$A$2:$A$8,0),2)</f>
        <v>F</v>
      </c>
      <c r="D206" s="73">
        <v>0</v>
      </c>
      <c r="E206" s="73">
        <v>0</v>
      </c>
      <c r="F206" s="73">
        <v>0</v>
      </c>
      <c r="G206" s="73">
        <v>140855</v>
      </c>
      <c r="I206" s="73">
        <f t="shared" si="40"/>
        <v>140855</v>
      </c>
      <c r="J206" s="73">
        <f t="shared" si="52"/>
        <v>7043</v>
      </c>
      <c r="K206" s="73">
        <f t="shared" si="41"/>
        <v>0</v>
      </c>
      <c r="L206" s="73">
        <f t="shared" si="42"/>
        <v>0</v>
      </c>
      <c r="M206" s="73">
        <f>SUM(J$188:J206)</f>
        <v>140855</v>
      </c>
      <c r="N206" s="73">
        <f>SUM(J$6:J206)</f>
        <v>225662.59718748496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7.0430000000000001</v>
      </c>
      <c r="T206" s="71">
        <f t="shared" si="47"/>
        <v>0</v>
      </c>
      <c r="U206" s="71">
        <f t="shared" si="48"/>
        <v>140.85499999999999</v>
      </c>
      <c r="V206" s="71">
        <f t="shared" si="49"/>
        <v>140.85499999999999</v>
      </c>
      <c r="W206" s="71">
        <f t="shared" si="50"/>
        <v>225.66259718748498</v>
      </c>
    </row>
    <row r="207" spans="1:23" hidden="1">
      <c r="A207" s="63">
        <f t="shared" si="51"/>
        <v>37093</v>
      </c>
      <c r="B207" s="65" t="str">
        <f>INDEX('Master Data'!$A$2:$B$8,MATCH(WEEKDAY('MM PLANT'!A207,3),'Master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140855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140855</v>
      </c>
      <c r="N207" s="73">
        <f>SUM(J$6:J207)</f>
        <v>225662.59718748496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140.85499999999999</v>
      </c>
      <c r="V207" s="71">
        <f t="shared" si="49"/>
        <v>140.85499999999999</v>
      </c>
      <c r="W207" s="71">
        <f t="shared" si="50"/>
        <v>225.66259718748498</v>
      </c>
    </row>
    <row r="208" spans="1:23" hidden="1">
      <c r="A208" s="63">
        <f t="shared" si="51"/>
        <v>37094</v>
      </c>
      <c r="B208" s="65" t="str">
        <f>INDEX('Master Data'!$A$2:$B$8,MATCH(WEEKDAY('MM PLANT'!A208,3),'Master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140855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140855</v>
      </c>
      <c r="N208" s="73">
        <f>SUM(J$6:J208)</f>
        <v>225662.59718748496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140.85499999999999</v>
      </c>
      <c r="V208" s="71">
        <f t="shared" si="49"/>
        <v>140.85499999999999</v>
      </c>
      <c r="W208" s="71">
        <f t="shared" si="50"/>
        <v>225.66259718748498</v>
      </c>
    </row>
    <row r="209" spans="1:23" hidden="1">
      <c r="A209" s="63">
        <f t="shared" si="51"/>
        <v>37095</v>
      </c>
      <c r="B209" s="65" t="str">
        <f>INDEX('Master Data'!$A$2:$B$8,MATCH(WEEKDAY('MM PLANT'!A209,3),'Master Data'!$A$2:$A$8,0),2)</f>
        <v>M</v>
      </c>
      <c r="D209" s="73">
        <v>0</v>
      </c>
      <c r="E209" s="73">
        <v>0</v>
      </c>
      <c r="F209" s="73">
        <v>0</v>
      </c>
      <c r="G209" s="73">
        <v>161983</v>
      </c>
      <c r="I209" s="73">
        <f t="shared" si="40"/>
        <v>161983</v>
      </c>
      <c r="J209" s="73">
        <f t="shared" si="52"/>
        <v>21128</v>
      </c>
      <c r="K209" s="73">
        <f t="shared" si="41"/>
        <v>0</v>
      </c>
      <c r="L209" s="73">
        <f t="shared" si="42"/>
        <v>0</v>
      </c>
      <c r="M209" s="73">
        <f>SUM(J$188:J209)</f>
        <v>161983</v>
      </c>
      <c r="N209" s="73">
        <f>SUM(J$6:J209)</f>
        <v>246790.59718748496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21.128</v>
      </c>
      <c r="T209" s="71">
        <f t="shared" si="47"/>
        <v>0</v>
      </c>
      <c r="U209" s="71">
        <f t="shared" si="48"/>
        <v>161.983</v>
      </c>
      <c r="V209" s="71">
        <f t="shared" si="49"/>
        <v>161.983</v>
      </c>
      <c r="W209" s="71">
        <f t="shared" si="50"/>
        <v>246.79059718748496</v>
      </c>
    </row>
    <row r="210" spans="1:23" hidden="1">
      <c r="A210" s="63">
        <f t="shared" si="51"/>
        <v>37096</v>
      </c>
      <c r="B210" s="65" t="str">
        <f>INDEX('Master Data'!$A$2:$B$8,MATCH(WEEKDAY('MM PLANT'!A210,3),'Master Data'!$A$2:$A$8,0),2)</f>
        <v>T</v>
      </c>
      <c r="D210" s="73">
        <v>0</v>
      </c>
      <c r="E210" s="73">
        <v>0</v>
      </c>
      <c r="F210" s="73">
        <v>0</v>
      </c>
      <c r="G210" s="73">
        <v>169026</v>
      </c>
      <c r="I210" s="73">
        <f t="shared" si="40"/>
        <v>169026</v>
      </c>
      <c r="J210" s="73">
        <f t="shared" si="52"/>
        <v>7043</v>
      </c>
      <c r="K210" s="73">
        <f t="shared" si="41"/>
        <v>0</v>
      </c>
      <c r="L210" s="73">
        <f t="shared" si="42"/>
        <v>0</v>
      </c>
      <c r="M210" s="73">
        <f>SUM(J$188:J210)</f>
        <v>169026</v>
      </c>
      <c r="N210" s="73">
        <f>SUM(J$6:J210)</f>
        <v>253833.59718748496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7.0430000000000001</v>
      </c>
      <c r="T210" s="71">
        <f t="shared" si="47"/>
        <v>0</v>
      </c>
      <c r="U210" s="71">
        <f t="shared" si="48"/>
        <v>169.02600000000001</v>
      </c>
      <c r="V210" s="71">
        <f t="shared" si="49"/>
        <v>169.02600000000001</v>
      </c>
      <c r="W210" s="71">
        <f t="shared" si="50"/>
        <v>253.83359718748497</v>
      </c>
    </row>
    <row r="211" spans="1:23" hidden="1">
      <c r="A211" s="63">
        <f t="shared" si="51"/>
        <v>37097</v>
      </c>
      <c r="B211" s="65" t="str">
        <f>INDEX('Master Data'!$A$2:$B$8,MATCH(WEEKDAY('MM PLANT'!A211,3),'Master Data'!$A$2:$A$8,0),2)</f>
        <v>W</v>
      </c>
      <c r="D211" s="73">
        <v>0</v>
      </c>
      <c r="E211" s="73">
        <v>0</v>
      </c>
      <c r="F211" s="73">
        <v>0</v>
      </c>
      <c r="G211" s="73">
        <f>169026+7043</f>
        <v>176069</v>
      </c>
      <c r="I211" s="73">
        <f t="shared" si="40"/>
        <v>176069</v>
      </c>
      <c r="J211" s="73">
        <f t="shared" si="52"/>
        <v>7043</v>
      </c>
      <c r="K211" s="73">
        <f t="shared" si="41"/>
        <v>0</v>
      </c>
      <c r="L211" s="73">
        <f t="shared" si="42"/>
        <v>0</v>
      </c>
      <c r="M211" s="73">
        <f>SUM(J$188:J211)</f>
        <v>176069</v>
      </c>
      <c r="N211" s="73">
        <f>SUM(J$6:J211)</f>
        <v>260876.59718748496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7.0430000000000001</v>
      </c>
      <c r="T211" s="71">
        <f t="shared" si="47"/>
        <v>0</v>
      </c>
      <c r="U211" s="71">
        <f t="shared" si="48"/>
        <v>176.06899999999999</v>
      </c>
      <c r="V211" s="71">
        <f t="shared" si="49"/>
        <v>176.06899999999999</v>
      </c>
      <c r="W211" s="71">
        <f t="shared" si="50"/>
        <v>260.87659718748495</v>
      </c>
    </row>
    <row r="212" spans="1:23" hidden="1">
      <c r="A212" s="63">
        <f t="shared" si="51"/>
        <v>37098</v>
      </c>
      <c r="B212" s="65" t="str">
        <f>INDEX('Master Data'!$A$2:$B$8,MATCH(WEEKDAY('MM PLANT'!A212,3),'Master Data'!$A$2:$A$8,0),2)</f>
        <v>Th</v>
      </c>
      <c r="D212" s="73">
        <v>0</v>
      </c>
      <c r="E212" s="73">
        <v>0</v>
      </c>
      <c r="F212" s="73">
        <v>0</v>
      </c>
      <c r="G212" s="73">
        <v>183111</v>
      </c>
      <c r="I212" s="73">
        <f t="shared" si="40"/>
        <v>183111</v>
      </c>
      <c r="J212" s="73">
        <f t="shared" si="52"/>
        <v>7042</v>
      </c>
      <c r="K212" s="73">
        <f t="shared" si="41"/>
        <v>0</v>
      </c>
      <c r="L212" s="73">
        <f t="shared" si="42"/>
        <v>0</v>
      </c>
      <c r="M212" s="73">
        <f>SUM(J$188:J212)</f>
        <v>183111</v>
      </c>
      <c r="N212" s="73">
        <f>SUM(J$6:J212)</f>
        <v>267918.59718748496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7.0419999999999998</v>
      </c>
      <c r="T212" s="71">
        <f t="shared" si="47"/>
        <v>0</v>
      </c>
      <c r="U212" s="71">
        <f t="shared" si="48"/>
        <v>183.11099999999999</v>
      </c>
      <c r="V212" s="71">
        <f t="shared" si="49"/>
        <v>183.11099999999999</v>
      </c>
      <c r="W212" s="71">
        <f t="shared" si="50"/>
        <v>267.91859718748498</v>
      </c>
    </row>
    <row r="213" spans="1:23" hidden="1">
      <c r="A213" s="63">
        <f t="shared" si="51"/>
        <v>37099</v>
      </c>
      <c r="B213" s="65" t="str">
        <f>INDEX('Master Data'!$A$2:$B$8,MATCH(WEEKDAY('MM PLANT'!A213,3),'Master Data'!$A$2:$A$8,0),2)</f>
        <v>F</v>
      </c>
      <c r="D213" s="73">
        <v>0</v>
      </c>
      <c r="E213" s="73">
        <v>0</v>
      </c>
      <c r="F213" s="73">
        <v>0</v>
      </c>
      <c r="G213" s="73">
        <v>190154</v>
      </c>
      <c r="I213" s="73">
        <f t="shared" si="40"/>
        <v>190154</v>
      </c>
      <c r="J213" s="73">
        <f t="shared" si="52"/>
        <v>7043</v>
      </c>
      <c r="K213" s="73">
        <f t="shared" si="41"/>
        <v>0</v>
      </c>
      <c r="L213" s="73">
        <f t="shared" si="42"/>
        <v>0</v>
      </c>
      <c r="M213" s="73">
        <f>SUM(J$188:J213)</f>
        <v>190154</v>
      </c>
      <c r="N213" s="73">
        <f>SUM(J$6:J213)</f>
        <v>274961.59718748496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7.0430000000000001</v>
      </c>
      <c r="T213" s="71">
        <f t="shared" si="47"/>
        <v>0</v>
      </c>
      <c r="U213" s="71">
        <f t="shared" si="48"/>
        <v>190.154</v>
      </c>
      <c r="V213" s="71">
        <f t="shared" si="49"/>
        <v>190.154</v>
      </c>
      <c r="W213" s="71">
        <f t="shared" si="50"/>
        <v>274.96159718748498</v>
      </c>
    </row>
    <row r="214" spans="1:23" hidden="1">
      <c r="A214" s="63">
        <f t="shared" si="51"/>
        <v>37100</v>
      </c>
      <c r="B214" s="65" t="str">
        <f>INDEX('Master Data'!$A$2:$B$8,MATCH(WEEKDAY('MM PLANT'!A214,3),'Master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190154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190154</v>
      </c>
      <c r="N214" s="73">
        <f>SUM(J$6:J214)</f>
        <v>274961.59718748496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190.154</v>
      </c>
      <c r="V214" s="71">
        <f t="shared" si="49"/>
        <v>190.154</v>
      </c>
      <c r="W214" s="71">
        <f t="shared" si="50"/>
        <v>274.96159718748498</v>
      </c>
    </row>
    <row r="215" spans="1:23" hidden="1">
      <c r="A215" s="63">
        <f t="shared" si="51"/>
        <v>37101</v>
      </c>
      <c r="B215" s="65" t="str">
        <f>INDEX('Master Data'!$A$2:$B$8,MATCH(WEEKDAY('MM PLANT'!A215,3),'Master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190154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190154</v>
      </c>
      <c r="N215" s="73">
        <f>SUM(J$6:J215)</f>
        <v>274961.59718748496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190.154</v>
      </c>
      <c r="V215" s="71">
        <f t="shared" si="49"/>
        <v>190.154</v>
      </c>
      <c r="W215" s="71">
        <f t="shared" si="50"/>
        <v>274.96159718748498</v>
      </c>
    </row>
    <row r="216" spans="1:23" hidden="1">
      <c r="A216" s="63">
        <f t="shared" si="51"/>
        <v>37102</v>
      </c>
      <c r="B216" s="65" t="str">
        <f>INDEX('Master Data'!$A$2:$B$8,MATCH(WEEKDAY('MM PLANT'!A216,3),'Master Data'!$A$2:$A$8,0),2)</f>
        <v>M</v>
      </c>
      <c r="D216" s="73">
        <v>0</v>
      </c>
      <c r="E216" s="73">
        <v>0</v>
      </c>
      <c r="F216" s="73">
        <v>0</v>
      </c>
      <c r="G216" s="73">
        <v>211282</v>
      </c>
      <c r="I216" s="73">
        <f t="shared" si="40"/>
        <v>211282</v>
      </c>
      <c r="J216" s="73">
        <f t="shared" si="52"/>
        <v>21128</v>
      </c>
      <c r="K216" s="73">
        <f t="shared" si="41"/>
        <v>0</v>
      </c>
      <c r="L216" s="73">
        <f t="shared" si="42"/>
        <v>0</v>
      </c>
      <c r="M216" s="73">
        <f>SUM(J$188:J216)</f>
        <v>211282</v>
      </c>
      <c r="N216" s="73">
        <f>SUM(J$6:J216)</f>
        <v>296089.59718748496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21.128</v>
      </c>
      <c r="T216" s="71">
        <f t="shared" si="47"/>
        <v>0</v>
      </c>
      <c r="U216" s="71">
        <f t="shared" si="48"/>
        <v>211.28200000000001</v>
      </c>
      <c r="V216" s="71">
        <f t="shared" si="49"/>
        <v>211.28200000000001</v>
      </c>
      <c r="W216" s="71">
        <f t="shared" si="50"/>
        <v>296.08959718748497</v>
      </c>
    </row>
    <row r="217" spans="1:23">
      <c r="A217" s="63">
        <f>A216+1</f>
        <v>37103</v>
      </c>
      <c r="B217" s="65" t="str">
        <f>INDEX('Master Data'!$A$2:$B$8,MATCH(WEEKDAY('MM PLANT'!A217,3),'Master Data'!$A$2:$A$8,0),2)</f>
        <v>T</v>
      </c>
      <c r="D217" s="73">
        <v>0</v>
      </c>
      <c r="E217" s="73">
        <v>0</v>
      </c>
      <c r="F217" s="73">
        <v>0</v>
      </c>
      <c r="G217" s="73">
        <v>218325</v>
      </c>
      <c r="I217" s="73">
        <f>IF(MONTH($A217)=MONTH($A216),IF(G217=0,I216,G217),G217)</f>
        <v>218325</v>
      </c>
      <c r="J217" s="73">
        <f>IF(MONTH($A217)=MONTH($A216),SUM(I217-I216),I217)</f>
        <v>7043</v>
      </c>
      <c r="K217" s="73">
        <f t="shared" si="41"/>
        <v>0</v>
      </c>
      <c r="L217" s="73">
        <f t="shared" si="42"/>
        <v>0</v>
      </c>
      <c r="M217" s="73">
        <f>SUM(J$188:J217)</f>
        <v>218325</v>
      </c>
      <c r="N217" s="73">
        <f>SUM(J$6:J217)</f>
        <v>303132.59718748496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7.0430000000000001</v>
      </c>
      <c r="T217" s="71">
        <f t="shared" si="47"/>
        <v>0</v>
      </c>
      <c r="U217" s="71">
        <f t="shared" si="48"/>
        <v>218.32499999999999</v>
      </c>
      <c r="V217" s="71">
        <f t="shared" si="49"/>
        <v>218.32499999999999</v>
      </c>
      <c r="W217" s="71">
        <f t="shared" si="50"/>
        <v>303.13259718748498</v>
      </c>
    </row>
    <row r="218" spans="1:23" ht="12.75" hidden="1" customHeight="1">
      <c r="A218" s="63">
        <f t="shared" si="51"/>
        <v>37104</v>
      </c>
      <c r="B218" s="65" t="str">
        <f>INDEX('Master Data'!$A$2:$B$8,MATCH(WEEKDAY('MM PLANT'!A218,3),'Master Data'!$A$2:$A$8,0),2)</f>
        <v>W</v>
      </c>
      <c r="D218" s="73">
        <v>0</v>
      </c>
      <c r="E218" s="73">
        <v>0</v>
      </c>
      <c r="F218" s="73">
        <v>0</v>
      </c>
      <c r="G218" s="73">
        <f>162558/31</f>
        <v>5243.8064516129034</v>
      </c>
      <c r="I218" s="73">
        <f t="shared" si="40"/>
        <v>5243.8064516129034</v>
      </c>
      <c r="J218" s="73">
        <f t="shared" si="52"/>
        <v>5243.8064516129034</v>
      </c>
      <c r="K218" s="73">
        <f t="shared" si="41"/>
        <v>0</v>
      </c>
      <c r="L218" s="73">
        <f t="shared" si="42"/>
        <v>0</v>
      </c>
      <c r="M218" s="73">
        <f>SUM(J$188:J218)</f>
        <v>223568.80645161291</v>
      </c>
      <c r="N218" s="73">
        <f>SUM(J$6:J218)</f>
        <v>308376.40363909787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5.2438064516129037</v>
      </c>
      <c r="T218" s="71">
        <f t="shared" si="47"/>
        <v>0</v>
      </c>
      <c r="U218" s="71">
        <f t="shared" si="48"/>
        <v>5.2438064516129037</v>
      </c>
      <c r="V218" s="71">
        <f t="shared" si="49"/>
        <v>223.56880645161291</v>
      </c>
      <c r="W218" s="71">
        <f t="shared" si="50"/>
        <v>308.37640363909787</v>
      </c>
    </row>
    <row r="219" spans="1:23" ht="12.75" hidden="1" customHeight="1">
      <c r="A219" s="63">
        <f t="shared" si="51"/>
        <v>37105</v>
      </c>
      <c r="B219" s="65" t="str">
        <f>INDEX('Master Data'!$A$2:$B$8,MATCH(WEEKDAY('MM PLANT'!A219,3),'Master Data'!$A$2:$A$8,0),2)</f>
        <v>Th</v>
      </c>
      <c r="D219" s="73">
        <v>0</v>
      </c>
      <c r="E219" s="73">
        <v>0</v>
      </c>
      <c r="F219" s="73">
        <v>0</v>
      </c>
      <c r="G219" s="73">
        <f>162558/31*2</f>
        <v>10487.612903225807</v>
      </c>
      <c r="I219" s="73">
        <f t="shared" si="40"/>
        <v>10487.612903225807</v>
      </c>
      <c r="J219" s="73">
        <f t="shared" si="52"/>
        <v>5243.8064516129034</v>
      </c>
      <c r="K219" s="73">
        <f t="shared" si="41"/>
        <v>0</v>
      </c>
      <c r="L219" s="73">
        <f t="shared" si="42"/>
        <v>0</v>
      </c>
      <c r="M219" s="73">
        <f>SUM(J$188:J219)</f>
        <v>228812.61290322582</v>
      </c>
      <c r="N219" s="73">
        <f>SUM(J$6:J219)</f>
        <v>313620.21009071078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5.2438064516129037</v>
      </c>
      <c r="T219" s="71">
        <f t="shared" si="47"/>
        <v>0</v>
      </c>
      <c r="U219" s="71">
        <f t="shared" si="48"/>
        <v>10.487612903225807</v>
      </c>
      <c r="V219" s="71">
        <f t="shared" si="49"/>
        <v>228.81261290322581</v>
      </c>
      <c r="W219" s="71">
        <f t="shared" si="50"/>
        <v>313.62021009071077</v>
      </c>
    </row>
    <row r="220" spans="1:23" ht="12.75" hidden="1" customHeight="1">
      <c r="A220" s="63">
        <f t="shared" si="51"/>
        <v>37106</v>
      </c>
      <c r="B220" s="65" t="str">
        <f>INDEX('Master Data'!$A$2:$B$8,MATCH(WEEKDAY('MM PLANT'!A220,3),'Master Data'!$A$2:$A$8,0),2)</f>
        <v>F</v>
      </c>
      <c r="D220" s="73">
        <v>0</v>
      </c>
      <c r="E220" s="73">
        <v>0</v>
      </c>
      <c r="F220" s="73">
        <v>0</v>
      </c>
      <c r="G220" s="73">
        <f>162558/31*3</f>
        <v>15731.41935483871</v>
      </c>
      <c r="I220" s="73">
        <f t="shared" si="40"/>
        <v>15731.41935483871</v>
      </c>
      <c r="J220" s="73">
        <f t="shared" si="52"/>
        <v>5243.8064516129034</v>
      </c>
      <c r="K220" s="73">
        <f t="shared" si="41"/>
        <v>0</v>
      </c>
      <c r="L220" s="73">
        <f t="shared" si="42"/>
        <v>0</v>
      </c>
      <c r="M220" s="73">
        <f>SUM(J$188:J220)</f>
        <v>234056.41935483873</v>
      </c>
      <c r="N220" s="73">
        <f>SUM(J$6:J220)</f>
        <v>318864.01654232369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5.2438064516129037</v>
      </c>
      <c r="T220" s="71">
        <f t="shared" si="47"/>
        <v>0</v>
      </c>
      <c r="U220" s="71">
        <f t="shared" si="48"/>
        <v>15.73141935483871</v>
      </c>
      <c r="V220" s="71">
        <f t="shared" si="49"/>
        <v>234.05641935483874</v>
      </c>
      <c r="W220" s="71">
        <f t="shared" si="50"/>
        <v>318.86401654232367</v>
      </c>
    </row>
    <row r="221" spans="1:23" ht="12.75" hidden="1" customHeight="1">
      <c r="A221" s="63">
        <f t="shared" si="51"/>
        <v>37107</v>
      </c>
      <c r="B221" s="65" t="str">
        <f>INDEX('Master Data'!$A$2:$B$8,MATCH(WEEKDAY('MM PLANT'!A221,3),'Master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15731.41935483871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234056.41935483873</v>
      </c>
      <c r="N221" s="73">
        <f>SUM(J$6:J221)</f>
        <v>318864.01654232369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15.73141935483871</v>
      </c>
      <c r="V221" s="71">
        <f t="shared" si="49"/>
        <v>234.05641935483874</v>
      </c>
      <c r="W221" s="71">
        <f t="shared" si="50"/>
        <v>318.86401654232367</v>
      </c>
    </row>
    <row r="222" spans="1:23" ht="12.75" hidden="1" customHeight="1">
      <c r="A222" s="63">
        <f t="shared" si="51"/>
        <v>37108</v>
      </c>
      <c r="B222" s="65" t="str">
        <f>INDEX('Master Data'!$A$2:$B$8,MATCH(WEEKDAY('MM PLANT'!A222,3),'Master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15731.41935483871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234056.41935483873</v>
      </c>
      <c r="N222" s="73">
        <f>SUM(J$6:J222)</f>
        <v>318864.01654232369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15.73141935483871</v>
      </c>
      <c r="V222" s="71">
        <f t="shared" si="49"/>
        <v>234.05641935483874</v>
      </c>
      <c r="W222" s="71">
        <f t="shared" si="50"/>
        <v>318.86401654232367</v>
      </c>
    </row>
    <row r="223" spans="1:23" ht="12.75" hidden="1" customHeight="1">
      <c r="A223" s="63">
        <f t="shared" si="51"/>
        <v>37109</v>
      </c>
      <c r="B223" s="65" t="str">
        <f>INDEX('Master Data'!$A$2:$B$8,MATCH(WEEKDAY('MM PLANT'!A223,3),'Master Data'!$A$2:$A$8,0),2)</f>
        <v>M</v>
      </c>
      <c r="D223" s="73">
        <v>0</v>
      </c>
      <c r="E223" s="73">
        <v>0</v>
      </c>
      <c r="F223" s="73">
        <v>0</v>
      </c>
      <c r="G223" s="73">
        <v>31463</v>
      </c>
      <c r="I223" s="73">
        <f t="shared" si="40"/>
        <v>31463</v>
      </c>
      <c r="J223" s="73">
        <f t="shared" si="52"/>
        <v>15731.58064516129</v>
      </c>
      <c r="K223" s="73">
        <f t="shared" si="41"/>
        <v>0</v>
      </c>
      <c r="L223" s="73">
        <f t="shared" si="42"/>
        <v>0</v>
      </c>
      <c r="M223" s="73">
        <f>SUM(J$188:J223)</f>
        <v>249788.00000000003</v>
      </c>
      <c r="N223" s="73">
        <f>SUM(J$6:J223)</f>
        <v>334595.59718748496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15.731580645161289</v>
      </c>
      <c r="T223" s="71">
        <f t="shared" si="47"/>
        <v>0</v>
      </c>
      <c r="U223" s="71">
        <f t="shared" si="48"/>
        <v>31.463000000000001</v>
      </c>
      <c r="V223" s="71">
        <f t="shared" si="49"/>
        <v>249.78800000000004</v>
      </c>
      <c r="W223" s="71">
        <f t="shared" si="50"/>
        <v>334.59559718748494</v>
      </c>
    </row>
    <row r="224" spans="1:23" ht="12.75" hidden="1" customHeight="1">
      <c r="A224" s="63">
        <f t="shared" si="51"/>
        <v>37110</v>
      </c>
      <c r="B224" s="65" t="str">
        <f>INDEX('Master Data'!$A$2:$B$8,MATCH(WEEKDAY('MM PLANT'!A224,3),'Master Data'!$A$2:$A$8,0),2)</f>
        <v>T</v>
      </c>
      <c r="D224" s="73">
        <v>0</v>
      </c>
      <c r="E224" s="73">
        <v>0</v>
      </c>
      <c r="F224" s="73">
        <v>0</v>
      </c>
      <c r="G224" s="73">
        <v>36707</v>
      </c>
      <c r="I224" s="73">
        <f t="shared" si="40"/>
        <v>36707</v>
      </c>
      <c r="J224" s="73">
        <f t="shared" si="52"/>
        <v>5244</v>
      </c>
      <c r="K224" s="73">
        <f t="shared" si="41"/>
        <v>0</v>
      </c>
      <c r="L224" s="73">
        <f t="shared" si="42"/>
        <v>0</v>
      </c>
      <c r="M224" s="73">
        <f>SUM(J$188:J224)</f>
        <v>255032.00000000003</v>
      </c>
      <c r="N224" s="73">
        <f>SUM(J$6:J224)</f>
        <v>339839.59718748496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5.2439999999999998</v>
      </c>
      <c r="T224" s="71">
        <f t="shared" si="47"/>
        <v>0</v>
      </c>
      <c r="U224" s="71">
        <f t="shared" si="48"/>
        <v>36.707000000000001</v>
      </c>
      <c r="V224" s="71">
        <f t="shared" si="49"/>
        <v>255.03200000000004</v>
      </c>
      <c r="W224" s="71">
        <f t="shared" si="50"/>
        <v>339.83959718748497</v>
      </c>
    </row>
    <row r="225" spans="1:23" ht="12.75" hidden="1" customHeight="1">
      <c r="A225" s="63">
        <f t="shared" si="51"/>
        <v>37111</v>
      </c>
      <c r="B225" s="65" t="str">
        <f>INDEX('Master Data'!$A$2:$B$8,MATCH(WEEKDAY('MM PLANT'!A225,3),'Master Data'!$A$2:$A$8,0),2)</f>
        <v>W</v>
      </c>
      <c r="D225" s="73">
        <v>0</v>
      </c>
      <c r="E225" s="73">
        <v>0</v>
      </c>
      <c r="F225" s="73">
        <v>0</v>
      </c>
      <c r="G225" s="73">
        <v>41950</v>
      </c>
      <c r="I225" s="73">
        <f t="shared" si="40"/>
        <v>41950</v>
      </c>
      <c r="J225" s="73">
        <f t="shared" si="52"/>
        <v>5243</v>
      </c>
      <c r="K225" s="73">
        <f t="shared" si="41"/>
        <v>0</v>
      </c>
      <c r="L225" s="73">
        <f t="shared" si="42"/>
        <v>0</v>
      </c>
      <c r="M225" s="73">
        <f>SUM(J$188:J225)</f>
        <v>260275.00000000003</v>
      </c>
      <c r="N225" s="73">
        <f>SUM(J$6:J225)</f>
        <v>345082.59718748496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5.2430000000000003</v>
      </c>
      <c r="T225" s="71">
        <f t="shared" si="47"/>
        <v>0</v>
      </c>
      <c r="U225" s="71">
        <f t="shared" si="48"/>
        <v>41.95</v>
      </c>
      <c r="V225" s="71">
        <f t="shared" si="49"/>
        <v>260.27500000000003</v>
      </c>
      <c r="W225" s="71">
        <f t="shared" si="50"/>
        <v>345.08259718748496</v>
      </c>
    </row>
    <row r="226" spans="1:23" ht="12.75" hidden="1" customHeight="1">
      <c r="A226" s="63">
        <f t="shared" si="51"/>
        <v>37112</v>
      </c>
      <c r="B226" s="65" t="str">
        <f>INDEX('Master Data'!$A$2:$B$8,MATCH(WEEKDAY('MM PLANT'!A226,3),'Master Data'!$A$2:$A$8,0),2)</f>
        <v>Th</v>
      </c>
      <c r="D226" s="73">
        <v>0</v>
      </c>
      <c r="E226" s="73">
        <v>0</v>
      </c>
      <c r="F226" s="73">
        <v>0</v>
      </c>
      <c r="G226" s="73">
        <v>47194</v>
      </c>
      <c r="I226" s="73">
        <f t="shared" si="40"/>
        <v>47194</v>
      </c>
      <c r="J226" s="73">
        <f t="shared" si="52"/>
        <v>5244</v>
      </c>
      <c r="K226" s="73">
        <f t="shared" si="41"/>
        <v>0</v>
      </c>
      <c r="L226" s="73">
        <f t="shared" si="42"/>
        <v>0</v>
      </c>
      <c r="M226" s="73">
        <f>SUM(J$188:J226)</f>
        <v>265519</v>
      </c>
      <c r="N226" s="73">
        <f>SUM(J$6:J226)</f>
        <v>350326.59718748496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5.2439999999999998</v>
      </c>
      <c r="T226" s="71">
        <f t="shared" si="47"/>
        <v>0</v>
      </c>
      <c r="U226" s="71">
        <f t="shared" si="48"/>
        <v>47.194000000000003</v>
      </c>
      <c r="V226" s="71">
        <f t="shared" si="49"/>
        <v>265.51900000000001</v>
      </c>
      <c r="W226" s="71">
        <f t="shared" si="50"/>
        <v>350.32659718748494</v>
      </c>
    </row>
    <row r="227" spans="1:23" ht="12.75" hidden="1" customHeight="1">
      <c r="A227" s="63">
        <f t="shared" si="51"/>
        <v>37113</v>
      </c>
      <c r="B227" s="65" t="str">
        <f>INDEX('Master Data'!$A$2:$B$8,MATCH(WEEKDAY('MM PLANT'!A227,3),'Master Data'!$A$2:$A$8,0),2)</f>
        <v>F</v>
      </c>
      <c r="D227" s="73">
        <v>0</v>
      </c>
      <c r="E227" s="73">
        <v>0</v>
      </c>
      <c r="F227" s="73">
        <v>0</v>
      </c>
      <c r="G227" s="73">
        <v>52438</v>
      </c>
      <c r="I227" s="73">
        <f t="shared" si="40"/>
        <v>52438</v>
      </c>
      <c r="J227" s="73">
        <f t="shared" si="52"/>
        <v>5244</v>
      </c>
      <c r="K227" s="73">
        <f t="shared" si="41"/>
        <v>0</v>
      </c>
      <c r="L227" s="73">
        <f t="shared" si="42"/>
        <v>0</v>
      </c>
      <c r="M227" s="73">
        <f>SUM(J$188:J227)</f>
        <v>270763</v>
      </c>
      <c r="N227" s="73">
        <f>SUM(J$6:J227)</f>
        <v>355570.59718748496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5.2439999999999998</v>
      </c>
      <c r="T227" s="71">
        <f t="shared" si="47"/>
        <v>0</v>
      </c>
      <c r="U227" s="71">
        <f t="shared" si="48"/>
        <v>52.438000000000002</v>
      </c>
      <c r="V227" s="71">
        <f t="shared" si="49"/>
        <v>270.76299999999998</v>
      </c>
      <c r="W227" s="71">
        <f t="shared" si="50"/>
        <v>355.57059718748496</v>
      </c>
    </row>
    <row r="228" spans="1:23" ht="12.75" hidden="1" customHeight="1">
      <c r="A228" s="63">
        <f t="shared" si="51"/>
        <v>37114</v>
      </c>
      <c r="B228" s="65" t="str">
        <f>INDEX('Master Data'!$A$2:$B$8,MATCH(WEEKDAY('MM PLANT'!A228,3),'Master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52438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270763</v>
      </c>
      <c r="N228" s="73">
        <f>SUM(J$6:J228)</f>
        <v>355570.59718748496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52.438000000000002</v>
      </c>
      <c r="V228" s="71">
        <f t="shared" si="49"/>
        <v>270.76299999999998</v>
      </c>
      <c r="W228" s="71">
        <f t="shared" si="50"/>
        <v>355.57059718748496</v>
      </c>
    </row>
    <row r="229" spans="1:23" ht="12.75" hidden="1" customHeight="1">
      <c r="A229" s="63">
        <f t="shared" si="51"/>
        <v>37115</v>
      </c>
      <c r="B229" s="65" t="str">
        <f>INDEX('Master Data'!$A$2:$B$8,MATCH(WEEKDAY('MM PLANT'!A229,3),'Master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52438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270763</v>
      </c>
      <c r="N229" s="73">
        <f>SUM(J$6:J229)</f>
        <v>355570.59718748496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52.438000000000002</v>
      </c>
      <c r="V229" s="71">
        <f t="shared" si="49"/>
        <v>270.76299999999998</v>
      </c>
      <c r="W229" s="71">
        <f t="shared" si="50"/>
        <v>355.57059718748496</v>
      </c>
    </row>
    <row r="230" spans="1:23" ht="12.75" hidden="1" customHeight="1">
      <c r="A230" s="63">
        <f t="shared" si="51"/>
        <v>37116</v>
      </c>
      <c r="B230" s="65" t="str">
        <f>INDEX('Master Data'!$A$2:$B$8,MATCH(WEEKDAY('MM PLANT'!A230,3),'Master Data'!$A$2:$A$8,0),2)</f>
        <v>M</v>
      </c>
      <c r="D230" s="73">
        <v>0</v>
      </c>
      <c r="E230" s="73">
        <v>0</v>
      </c>
      <c r="F230" s="73">
        <v>0</v>
      </c>
      <c r="G230" s="73">
        <v>68169</v>
      </c>
      <c r="I230" s="73">
        <f t="shared" si="53"/>
        <v>68169</v>
      </c>
      <c r="J230" s="73">
        <f t="shared" si="52"/>
        <v>15731</v>
      </c>
      <c r="K230" s="73">
        <f t="shared" si="41"/>
        <v>0</v>
      </c>
      <c r="L230" s="73">
        <f t="shared" si="42"/>
        <v>0</v>
      </c>
      <c r="M230" s="73">
        <f>SUM(J$188:J230)</f>
        <v>286494</v>
      </c>
      <c r="N230" s="73">
        <f>SUM(J$6:J230)</f>
        <v>371301.59718748496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15.731</v>
      </c>
      <c r="T230" s="71">
        <f t="shared" si="47"/>
        <v>0</v>
      </c>
      <c r="U230" s="71">
        <f t="shared" si="48"/>
        <v>68.168999999999997</v>
      </c>
      <c r="V230" s="71">
        <f t="shared" si="49"/>
        <v>286.49400000000003</v>
      </c>
      <c r="W230" s="71">
        <f t="shared" si="50"/>
        <v>371.30159718748496</v>
      </c>
    </row>
    <row r="231" spans="1:23" ht="12.75" hidden="1" customHeight="1">
      <c r="A231" s="63">
        <f t="shared" si="51"/>
        <v>37117</v>
      </c>
      <c r="B231" s="65" t="str">
        <f>INDEX('Master Data'!$A$2:$B$8,MATCH(WEEKDAY('MM PLANT'!A231,3),'Master Data'!$A$2:$A$8,0),2)</f>
        <v>T</v>
      </c>
      <c r="D231" s="73">
        <v>0</v>
      </c>
      <c r="E231" s="73">
        <v>0</v>
      </c>
      <c r="F231" s="73">
        <v>0</v>
      </c>
      <c r="G231" s="73">
        <v>73413</v>
      </c>
      <c r="I231" s="73">
        <f t="shared" si="53"/>
        <v>73413</v>
      </c>
      <c r="J231" s="73">
        <f t="shared" si="52"/>
        <v>5244</v>
      </c>
      <c r="K231" s="73">
        <f t="shared" si="41"/>
        <v>0</v>
      </c>
      <c r="L231" s="73">
        <f t="shared" si="42"/>
        <v>0</v>
      </c>
      <c r="M231" s="73">
        <f>SUM(J$188:J231)</f>
        <v>291738</v>
      </c>
      <c r="N231" s="73">
        <f>SUM(J$6:J231)</f>
        <v>376545.59718748496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5.2439999999999998</v>
      </c>
      <c r="T231" s="71">
        <f t="shared" si="47"/>
        <v>0</v>
      </c>
      <c r="U231" s="71">
        <f t="shared" si="48"/>
        <v>73.412999999999997</v>
      </c>
      <c r="V231" s="71">
        <f t="shared" si="49"/>
        <v>291.738</v>
      </c>
      <c r="W231" s="71">
        <f t="shared" si="50"/>
        <v>376.54559718748499</v>
      </c>
    </row>
    <row r="232" spans="1:23" ht="12.75" hidden="1" customHeight="1">
      <c r="A232" s="63">
        <f t="shared" si="51"/>
        <v>37118</v>
      </c>
      <c r="B232" s="65" t="str">
        <f>INDEX('Master Data'!$A$2:$B$8,MATCH(WEEKDAY('MM PLANT'!A232,3),'Master Data'!$A$2:$A$8,0),2)</f>
        <v>W</v>
      </c>
      <c r="D232" s="73">
        <v>0</v>
      </c>
      <c r="E232" s="73">
        <v>0</v>
      </c>
      <c r="F232" s="73">
        <v>0</v>
      </c>
      <c r="G232" s="73">
        <v>78657</v>
      </c>
      <c r="I232" s="73">
        <f t="shared" si="53"/>
        <v>78657</v>
      </c>
      <c r="J232" s="73">
        <f t="shared" si="52"/>
        <v>5244</v>
      </c>
      <c r="K232" s="73">
        <f t="shared" si="41"/>
        <v>0</v>
      </c>
      <c r="L232" s="73">
        <f t="shared" si="42"/>
        <v>0</v>
      </c>
      <c r="M232" s="73">
        <f>SUM(J$188:J232)</f>
        <v>296982</v>
      </c>
      <c r="N232" s="73">
        <f>SUM(J$6:J232)</f>
        <v>381789.59718748496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5.2439999999999998</v>
      </c>
      <c r="T232" s="71">
        <f t="shared" si="47"/>
        <v>0</v>
      </c>
      <c r="U232" s="71">
        <f t="shared" si="48"/>
        <v>78.656999999999996</v>
      </c>
      <c r="V232" s="71">
        <f t="shared" si="49"/>
        <v>296.98200000000003</v>
      </c>
      <c r="W232" s="71">
        <f t="shared" si="50"/>
        <v>381.78959718748496</v>
      </c>
    </row>
    <row r="233" spans="1:23" ht="12.75" hidden="1" customHeight="1">
      <c r="A233" s="63">
        <f t="shared" si="51"/>
        <v>37119</v>
      </c>
      <c r="B233" s="65" t="str">
        <f>INDEX('Master Data'!$A$2:$B$8,MATCH(WEEKDAY('MM PLANT'!A233,3),'Master Data'!$A$2:$A$8,0),2)</f>
        <v>Th</v>
      </c>
      <c r="D233" s="73">
        <v>0</v>
      </c>
      <c r="E233" s="73">
        <v>0</v>
      </c>
      <c r="F233" s="73">
        <v>0</v>
      </c>
      <c r="G233" s="73">
        <v>83901</v>
      </c>
      <c r="I233" s="73">
        <f t="shared" si="53"/>
        <v>83901</v>
      </c>
      <c r="J233" s="73">
        <f t="shared" si="52"/>
        <v>5244</v>
      </c>
      <c r="K233" s="73">
        <f t="shared" si="41"/>
        <v>0</v>
      </c>
      <c r="L233" s="73">
        <f t="shared" si="42"/>
        <v>0</v>
      </c>
      <c r="M233" s="73">
        <f>SUM(J$188:J233)</f>
        <v>302226</v>
      </c>
      <c r="N233" s="73">
        <f>SUM(J$6:J233)</f>
        <v>387033.59718748496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5.2439999999999998</v>
      </c>
      <c r="T233" s="71">
        <f t="shared" si="47"/>
        <v>0</v>
      </c>
      <c r="U233" s="71">
        <f t="shared" si="48"/>
        <v>83.900999999999996</v>
      </c>
      <c r="V233" s="71">
        <f t="shared" si="49"/>
        <v>302.226</v>
      </c>
      <c r="W233" s="71">
        <f t="shared" si="50"/>
        <v>387.03359718748499</v>
      </c>
    </row>
    <row r="234" spans="1:23" ht="12.75" hidden="1" customHeight="1">
      <c r="A234" s="63">
        <f t="shared" si="51"/>
        <v>37120</v>
      </c>
      <c r="B234" s="65" t="str">
        <f>INDEX('Master Data'!$A$2:$B$8,MATCH(WEEKDAY('MM PLANT'!A234,3),'Master Data'!$A$2:$A$8,0),2)</f>
        <v>F</v>
      </c>
      <c r="D234" s="73">
        <v>0</v>
      </c>
      <c r="E234" s="73">
        <v>0</v>
      </c>
      <c r="F234" s="73">
        <v>0</v>
      </c>
      <c r="G234" s="73">
        <v>89145</v>
      </c>
      <c r="I234" s="73">
        <f t="shared" si="53"/>
        <v>89145</v>
      </c>
      <c r="J234" s="73">
        <f t="shared" si="52"/>
        <v>5244</v>
      </c>
      <c r="K234" s="73">
        <f t="shared" si="41"/>
        <v>0</v>
      </c>
      <c r="L234" s="73">
        <f t="shared" si="42"/>
        <v>0</v>
      </c>
      <c r="M234" s="73">
        <f>SUM(J$188:J234)</f>
        <v>307470</v>
      </c>
      <c r="N234" s="73">
        <f>SUM(J$6:J234)</f>
        <v>392277.59718748496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5.2439999999999998</v>
      </c>
      <c r="T234" s="71">
        <f t="shared" si="47"/>
        <v>0</v>
      </c>
      <c r="U234" s="71">
        <f t="shared" si="48"/>
        <v>89.144999999999996</v>
      </c>
      <c r="V234" s="71">
        <f t="shared" si="49"/>
        <v>307.47000000000003</v>
      </c>
      <c r="W234" s="71">
        <f t="shared" si="50"/>
        <v>392.27759718748496</v>
      </c>
    </row>
    <row r="235" spans="1:23" ht="12.75" hidden="1" customHeight="1">
      <c r="A235" s="63">
        <f t="shared" si="51"/>
        <v>37121</v>
      </c>
      <c r="B235" s="65" t="str">
        <f>INDEX('Master Data'!$A$2:$B$8,MATCH(WEEKDAY('MM PLANT'!A235,3),'Master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89145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307470</v>
      </c>
      <c r="N235" s="73">
        <f>SUM(J$6:J235)</f>
        <v>392277.59718748496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89.144999999999996</v>
      </c>
      <c r="V235" s="71">
        <f t="shared" si="49"/>
        <v>307.47000000000003</v>
      </c>
      <c r="W235" s="71">
        <f t="shared" si="50"/>
        <v>392.27759718748496</v>
      </c>
    </row>
    <row r="236" spans="1:23" ht="12.75" hidden="1" customHeight="1">
      <c r="A236" s="63">
        <f t="shared" si="51"/>
        <v>37122</v>
      </c>
      <c r="B236" s="65" t="str">
        <f>INDEX('Master Data'!$A$2:$B$8,MATCH(WEEKDAY('MM PLANT'!A236,3),'Master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89145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307470</v>
      </c>
      <c r="N236" s="73">
        <f>SUM(J$6:J236)</f>
        <v>392277.59718748496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89.144999999999996</v>
      </c>
      <c r="V236" s="71">
        <f t="shared" si="49"/>
        <v>307.47000000000003</v>
      </c>
      <c r="W236" s="71">
        <f t="shared" si="50"/>
        <v>392.27759718748496</v>
      </c>
    </row>
    <row r="237" spans="1:23" ht="12.75" hidden="1" customHeight="1">
      <c r="A237" s="63">
        <f t="shared" si="51"/>
        <v>37123</v>
      </c>
      <c r="B237" s="65" t="str">
        <f>INDEX('Master Data'!$A$2:$B$8,MATCH(WEEKDAY('MM PLANT'!A237,3),'Master Data'!$A$2:$A$8,0),2)</f>
        <v>M</v>
      </c>
      <c r="D237" s="73">
        <v>0</v>
      </c>
      <c r="E237" s="73">
        <v>0</v>
      </c>
      <c r="F237" s="73">
        <v>0</v>
      </c>
      <c r="G237" s="73">
        <v>104876</v>
      </c>
      <c r="I237" s="73">
        <f t="shared" si="53"/>
        <v>104876</v>
      </c>
      <c r="J237" s="73">
        <f t="shared" si="52"/>
        <v>15731</v>
      </c>
      <c r="K237" s="73">
        <f t="shared" si="41"/>
        <v>0</v>
      </c>
      <c r="L237" s="73">
        <f t="shared" si="42"/>
        <v>0</v>
      </c>
      <c r="M237" s="73">
        <f>SUM(J$188:J237)</f>
        <v>323201</v>
      </c>
      <c r="N237" s="73">
        <f>SUM(J$6:J237)</f>
        <v>408008.59718748496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15.731</v>
      </c>
      <c r="T237" s="71">
        <f t="shared" si="47"/>
        <v>0</v>
      </c>
      <c r="U237" s="71">
        <f t="shared" si="48"/>
        <v>104.876</v>
      </c>
      <c r="V237" s="71">
        <f t="shared" si="49"/>
        <v>323.20100000000002</v>
      </c>
      <c r="W237" s="71">
        <f t="shared" si="50"/>
        <v>408.00859718748495</v>
      </c>
    </row>
    <row r="238" spans="1:23" ht="12.75" hidden="1" customHeight="1">
      <c r="A238" s="63">
        <f t="shared" si="51"/>
        <v>37124</v>
      </c>
      <c r="B238" s="65" t="str">
        <f>INDEX('Master Data'!$A$2:$B$8,MATCH(WEEKDAY('MM PLANT'!A238,3),'Master Data'!$A$2:$A$8,0),2)</f>
        <v>T</v>
      </c>
      <c r="D238" s="73">
        <v>0</v>
      </c>
      <c r="E238" s="73">
        <v>0</v>
      </c>
      <c r="F238" s="73">
        <v>0</v>
      </c>
      <c r="G238" s="73">
        <v>110120</v>
      </c>
      <c r="I238" s="73">
        <f t="shared" si="53"/>
        <v>110120</v>
      </c>
      <c r="J238" s="73">
        <f t="shared" si="52"/>
        <v>5244</v>
      </c>
      <c r="K238" s="73">
        <f t="shared" si="41"/>
        <v>0</v>
      </c>
      <c r="L238" s="73">
        <f t="shared" si="42"/>
        <v>0</v>
      </c>
      <c r="M238" s="73">
        <f>SUM(J$188:J238)</f>
        <v>328445</v>
      </c>
      <c r="N238" s="73">
        <f>SUM(J$6:J238)</f>
        <v>413252.59718748496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5.2439999999999998</v>
      </c>
      <c r="T238" s="71">
        <f t="shared" si="47"/>
        <v>0</v>
      </c>
      <c r="U238" s="71">
        <f t="shared" si="48"/>
        <v>110.12</v>
      </c>
      <c r="V238" s="71">
        <f t="shared" si="49"/>
        <v>328.44499999999999</v>
      </c>
      <c r="W238" s="71">
        <f t="shared" si="50"/>
        <v>413.25259718748498</v>
      </c>
    </row>
    <row r="239" spans="1:23" hidden="1">
      <c r="A239" s="63">
        <f t="shared" si="51"/>
        <v>37125</v>
      </c>
      <c r="B239" s="65" t="str">
        <f>INDEX('Master Data'!$A$2:$B$8,MATCH(WEEKDAY('MM PLANT'!A239,3),'Master Data'!$A$2:$A$8,0),2)</f>
        <v>W</v>
      </c>
      <c r="D239" s="73">
        <v>0</v>
      </c>
      <c r="E239" s="73">
        <v>0</v>
      </c>
      <c r="F239" s="73">
        <v>0</v>
      </c>
      <c r="G239" s="73">
        <f>55812</f>
        <v>55812</v>
      </c>
      <c r="I239" s="73">
        <f t="shared" si="53"/>
        <v>55812</v>
      </c>
      <c r="J239" s="73">
        <f t="shared" si="52"/>
        <v>-54308</v>
      </c>
      <c r="K239" s="73">
        <f t="shared" si="41"/>
        <v>0</v>
      </c>
      <c r="L239" s="73">
        <f t="shared" si="42"/>
        <v>0</v>
      </c>
      <c r="M239" s="73">
        <f>SUM(J$188:J239)</f>
        <v>274137</v>
      </c>
      <c r="N239" s="73">
        <f>SUM(J$6:J239)</f>
        <v>358944.59718748496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-54.308</v>
      </c>
      <c r="T239" s="71">
        <f t="shared" si="47"/>
        <v>0</v>
      </c>
      <c r="U239" s="71">
        <f t="shared" si="48"/>
        <v>55.811999999999998</v>
      </c>
      <c r="V239" s="71">
        <f t="shared" si="49"/>
        <v>274.137</v>
      </c>
      <c r="W239" s="71">
        <f t="shared" si="50"/>
        <v>358.94459718748499</v>
      </c>
    </row>
    <row r="240" spans="1:23" hidden="1">
      <c r="A240" s="63">
        <f t="shared" si="51"/>
        <v>37126</v>
      </c>
      <c r="B240" s="65" t="str">
        <f>INDEX('Master Data'!$A$2:$B$8,MATCH(WEEKDAY('MM PLANT'!A240,3),'Master Data'!$A$2:$A$8,0),2)</f>
        <v>Th</v>
      </c>
      <c r="D240" s="73">
        <v>0</v>
      </c>
      <c r="E240" s="73">
        <v>0</v>
      </c>
      <c r="F240" s="73">
        <v>0</v>
      </c>
      <c r="G240" s="73">
        <f>61056</f>
        <v>61056</v>
      </c>
      <c r="I240" s="73">
        <f t="shared" si="53"/>
        <v>61056</v>
      </c>
      <c r="J240" s="73">
        <f t="shared" si="52"/>
        <v>5244</v>
      </c>
      <c r="K240" s="73">
        <f t="shared" si="41"/>
        <v>0</v>
      </c>
      <c r="L240" s="73">
        <f t="shared" si="42"/>
        <v>0</v>
      </c>
      <c r="M240" s="73">
        <f>SUM(J$188:J240)</f>
        <v>279381</v>
      </c>
      <c r="N240" s="73">
        <f>SUM(J$6:J240)</f>
        <v>364188.59718748496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5.2439999999999998</v>
      </c>
      <c r="T240" s="71">
        <f t="shared" si="47"/>
        <v>0</v>
      </c>
      <c r="U240" s="71">
        <f t="shared" si="48"/>
        <v>61.055999999999997</v>
      </c>
      <c r="V240" s="71">
        <f t="shared" si="49"/>
        <v>279.38099999999997</v>
      </c>
      <c r="W240" s="71">
        <f t="shared" si="50"/>
        <v>364.18859718748496</v>
      </c>
    </row>
    <row r="241" spans="1:23" hidden="1">
      <c r="A241" s="63">
        <f t="shared" si="51"/>
        <v>37127</v>
      </c>
      <c r="B241" s="65" t="str">
        <f>INDEX('Master Data'!$A$2:$B$8,MATCH(WEEKDAY('MM PLANT'!A241,3),'Master Data'!$A$2:$A$8,0),2)</f>
        <v>F</v>
      </c>
      <c r="D241" s="73">
        <v>0</v>
      </c>
      <c r="E241" s="73">
        <v>0</v>
      </c>
      <c r="F241" s="73">
        <v>0</v>
      </c>
      <c r="G241" s="73">
        <f>66299</f>
        <v>66299</v>
      </c>
      <c r="I241" s="73">
        <f t="shared" si="53"/>
        <v>66299</v>
      </c>
      <c r="J241" s="73">
        <f t="shared" si="52"/>
        <v>5243</v>
      </c>
      <c r="K241" s="73">
        <f t="shared" si="41"/>
        <v>0</v>
      </c>
      <c r="L241" s="73">
        <f t="shared" si="42"/>
        <v>0</v>
      </c>
      <c r="M241" s="73">
        <f>SUM(J$188:J241)</f>
        <v>284624</v>
      </c>
      <c r="N241" s="73">
        <f>SUM(J$6:J241)</f>
        <v>369431.59718748496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5.2430000000000003</v>
      </c>
      <c r="T241" s="71">
        <f t="shared" si="47"/>
        <v>0</v>
      </c>
      <c r="U241" s="71">
        <f t="shared" si="48"/>
        <v>66.299000000000007</v>
      </c>
      <c r="V241" s="71">
        <f t="shared" si="49"/>
        <v>284.62400000000002</v>
      </c>
      <c r="W241" s="71">
        <f t="shared" si="50"/>
        <v>369.43159718748495</v>
      </c>
    </row>
    <row r="242" spans="1:23" hidden="1">
      <c r="A242" s="63">
        <f t="shared" si="51"/>
        <v>37128</v>
      </c>
      <c r="B242" s="65" t="str">
        <f>INDEX('Master Data'!$A$2:$B$8,MATCH(WEEKDAY('MM PLANT'!A242,3),'Master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66299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284624</v>
      </c>
      <c r="N242" s="73">
        <f>SUM(J$6:J242)</f>
        <v>369431.59718748496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66.299000000000007</v>
      </c>
      <c r="V242" s="71">
        <f t="shared" si="49"/>
        <v>284.62400000000002</v>
      </c>
      <c r="W242" s="71">
        <f t="shared" si="50"/>
        <v>369.43159718748495</v>
      </c>
    </row>
    <row r="243" spans="1:23" hidden="1">
      <c r="A243" s="63">
        <f t="shared" si="51"/>
        <v>37129</v>
      </c>
      <c r="B243" s="65" t="str">
        <f>INDEX('Master Data'!$A$2:$B$8,MATCH(WEEKDAY('MM PLANT'!A243,3),'Master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66299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284624</v>
      </c>
      <c r="N243" s="73">
        <f>SUM(J$6:J243)</f>
        <v>369431.59718748496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66.299000000000007</v>
      </c>
      <c r="V243" s="71">
        <f t="shared" si="49"/>
        <v>284.62400000000002</v>
      </c>
      <c r="W243" s="71">
        <f t="shared" si="50"/>
        <v>369.43159718748495</v>
      </c>
    </row>
    <row r="244" spans="1:23" hidden="1">
      <c r="A244" s="63">
        <f t="shared" si="51"/>
        <v>37130</v>
      </c>
      <c r="B244" s="65" t="str">
        <f>INDEX('Master Data'!$A$2:$B$8,MATCH(WEEKDAY('MM PLANT'!A244,3),'Master Data'!$A$2:$A$8,0),2)</f>
        <v>M</v>
      </c>
      <c r="D244" s="73">
        <v>0</v>
      </c>
      <c r="E244" s="73">
        <v>0</v>
      </c>
      <c r="F244" s="73">
        <v>0</v>
      </c>
      <c r="G244" s="73">
        <f>82031</f>
        <v>82031</v>
      </c>
      <c r="I244" s="73">
        <f t="shared" si="53"/>
        <v>82031</v>
      </c>
      <c r="J244" s="73">
        <f t="shared" si="52"/>
        <v>15732</v>
      </c>
      <c r="K244" s="73">
        <f t="shared" si="41"/>
        <v>0</v>
      </c>
      <c r="L244" s="73">
        <f t="shared" si="42"/>
        <v>0</v>
      </c>
      <c r="M244" s="73">
        <f>SUM(J$188:J244)</f>
        <v>300356</v>
      </c>
      <c r="N244" s="73">
        <f>SUM(J$6:J244)</f>
        <v>385163.59718748496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15.731999999999999</v>
      </c>
      <c r="T244" s="71">
        <f t="shared" si="47"/>
        <v>0</v>
      </c>
      <c r="U244" s="71">
        <f t="shared" si="48"/>
        <v>82.031000000000006</v>
      </c>
      <c r="V244" s="71">
        <f t="shared" si="49"/>
        <v>300.35599999999999</v>
      </c>
      <c r="W244" s="71">
        <f t="shared" si="50"/>
        <v>385.16359718748498</v>
      </c>
    </row>
    <row r="245" spans="1:23" hidden="1">
      <c r="A245" s="63">
        <f t="shared" si="51"/>
        <v>37131</v>
      </c>
      <c r="B245" s="65" t="str">
        <f>INDEX('Master Data'!$A$2:$B$8,MATCH(WEEKDAY('MM PLANT'!A245,3),'Master Data'!$A$2:$A$8,0),2)</f>
        <v>T</v>
      </c>
      <c r="D245" s="73">
        <v>0</v>
      </c>
      <c r="E245" s="73">
        <v>0</v>
      </c>
      <c r="F245" s="73">
        <v>0</v>
      </c>
      <c r="G245" s="73">
        <f>87275</f>
        <v>87275</v>
      </c>
      <c r="I245" s="73">
        <f t="shared" si="53"/>
        <v>87275</v>
      </c>
      <c r="J245" s="73">
        <f t="shared" si="52"/>
        <v>5244</v>
      </c>
      <c r="K245" s="73">
        <f t="shared" si="41"/>
        <v>0</v>
      </c>
      <c r="L245" s="73">
        <f t="shared" si="42"/>
        <v>0</v>
      </c>
      <c r="M245" s="73">
        <f>SUM(J$188:J245)</f>
        <v>305600</v>
      </c>
      <c r="N245" s="73">
        <f>SUM(J$6:J245)</f>
        <v>390407.59718748496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5.2439999999999998</v>
      </c>
      <c r="T245" s="71">
        <f t="shared" si="47"/>
        <v>0</v>
      </c>
      <c r="U245" s="71">
        <f t="shared" si="48"/>
        <v>87.275000000000006</v>
      </c>
      <c r="V245" s="71">
        <f t="shared" si="49"/>
        <v>305.60000000000002</v>
      </c>
      <c r="W245" s="71">
        <f t="shared" si="50"/>
        <v>390.40759718748495</v>
      </c>
    </row>
    <row r="246" spans="1:23" hidden="1">
      <c r="A246" s="63">
        <f t="shared" si="51"/>
        <v>37132</v>
      </c>
      <c r="B246" s="65" t="str">
        <f>INDEX('Master Data'!$A$2:$B$8,MATCH(WEEKDAY('MM PLANT'!A246,3),'Master Data'!$A$2:$A$8,0),2)</f>
        <v>W</v>
      </c>
      <c r="D246" s="73">
        <v>0</v>
      </c>
      <c r="E246" s="73">
        <v>0</v>
      </c>
      <c r="F246" s="73">
        <v>0</v>
      </c>
      <c r="G246" s="73">
        <f>92518</f>
        <v>92518</v>
      </c>
      <c r="I246" s="73">
        <f t="shared" si="53"/>
        <v>92518</v>
      </c>
      <c r="J246" s="73">
        <f t="shared" si="52"/>
        <v>5243</v>
      </c>
      <c r="K246" s="73">
        <f t="shared" si="41"/>
        <v>0</v>
      </c>
      <c r="L246" s="73">
        <f t="shared" si="42"/>
        <v>0</v>
      </c>
      <c r="M246" s="73">
        <f>SUM(J$188:J246)</f>
        <v>310843</v>
      </c>
      <c r="N246" s="73">
        <f>SUM(J$6:J246)</f>
        <v>395650.59718748496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5.2430000000000003</v>
      </c>
      <c r="T246" s="71">
        <f t="shared" si="47"/>
        <v>0</v>
      </c>
      <c r="U246" s="71">
        <f t="shared" si="48"/>
        <v>92.518000000000001</v>
      </c>
      <c r="V246" s="71">
        <f t="shared" si="49"/>
        <v>310.84300000000002</v>
      </c>
      <c r="W246" s="71">
        <f t="shared" si="50"/>
        <v>395.65059718748495</v>
      </c>
    </row>
    <row r="247" spans="1:23" hidden="1">
      <c r="A247" s="63">
        <f t="shared" si="51"/>
        <v>37133</v>
      </c>
      <c r="B247" s="65" t="str">
        <f>INDEX('Master Data'!$A$2:$B$8,MATCH(WEEKDAY('MM PLANT'!A247,3),'Master Data'!$A$2:$A$8,0),2)</f>
        <v>Th</v>
      </c>
      <c r="D247" s="73">
        <v>0</v>
      </c>
      <c r="E247" s="73">
        <v>0</v>
      </c>
      <c r="F247" s="73">
        <v>0</v>
      </c>
      <c r="G247" s="73">
        <f>97762</f>
        <v>97762</v>
      </c>
      <c r="I247" s="73">
        <f t="shared" si="53"/>
        <v>97762</v>
      </c>
      <c r="J247" s="73">
        <f t="shared" si="52"/>
        <v>5244</v>
      </c>
      <c r="K247" s="73">
        <f t="shared" si="41"/>
        <v>0</v>
      </c>
      <c r="L247" s="73">
        <f t="shared" si="42"/>
        <v>0</v>
      </c>
      <c r="M247" s="73">
        <f>SUM(J$188:J247)</f>
        <v>316087</v>
      </c>
      <c r="N247" s="73">
        <f>SUM(J$6:J247)</f>
        <v>400894.59718748496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5.2439999999999998</v>
      </c>
      <c r="T247" s="71">
        <f t="shared" si="47"/>
        <v>0</v>
      </c>
      <c r="U247" s="71">
        <f t="shared" si="48"/>
        <v>97.762</v>
      </c>
      <c r="V247" s="71">
        <f t="shared" si="49"/>
        <v>316.08699999999999</v>
      </c>
      <c r="W247" s="71">
        <f t="shared" si="50"/>
        <v>400.89459718748498</v>
      </c>
    </row>
    <row r="248" spans="1:23">
      <c r="A248" s="63">
        <f t="shared" si="51"/>
        <v>37134</v>
      </c>
      <c r="B248" s="65" t="str">
        <f>INDEX('Master Data'!$A$2:$B$8,MATCH(WEEKDAY('MM PLANT'!A248,3),'Master Data'!$A$2:$A$8,0),2)</f>
        <v>F</v>
      </c>
      <c r="D248" s="73">
        <v>0</v>
      </c>
      <c r="E248" s="73">
        <v>0</v>
      </c>
      <c r="F248" s="73">
        <v>0</v>
      </c>
      <c r="G248" s="73">
        <f>103006</f>
        <v>103006</v>
      </c>
      <c r="I248" s="73">
        <f t="shared" si="53"/>
        <v>103006</v>
      </c>
      <c r="J248" s="73">
        <f t="shared" si="52"/>
        <v>5244</v>
      </c>
      <c r="K248" s="73">
        <f t="shared" si="41"/>
        <v>0</v>
      </c>
      <c r="L248" s="73">
        <f t="shared" si="42"/>
        <v>0</v>
      </c>
      <c r="M248" s="73">
        <f>SUM(J$188:J248)</f>
        <v>321331</v>
      </c>
      <c r="N248" s="73">
        <f>SUM(J$6:J248)</f>
        <v>406138.59718748496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5.2439999999999998</v>
      </c>
      <c r="T248" s="71">
        <f t="shared" si="47"/>
        <v>0</v>
      </c>
      <c r="U248" s="71">
        <f t="shared" si="48"/>
        <v>103.006</v>
      </c>
      <c r="V248" s="71">
        <f t="shared" si="49"/>
        <v>321.33100000000002</v>
      </c>
      <c r="W248" s="71">
        <f t="shared" si="50"/>
        <v>406.13859718748495</v>
      </c>
    </row>
    <row r="249" spans="1:23" hidden="1">
      <c r="A249" s="63">
        <f t="shared" si="51"/>
        <v>37135</v>
      </c>
      <c r="B249" s="65" t="str">
        <f>INDEX('Master Data'!$A$2:$B$8,MATCH(WEEKDAY('MM PLANT'!A249,3),'Master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321331</v>
      </c>
      <c r="N249" s="73">
        <f>SUM(J$6:J249)</f>
        <v>406138.59718748496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321.33100000000002</v>
      </c>
      <c r="W249" s="71">
        <f t="shared" si="50"/>
        <v>406.13859718748495</v>
      </c>
    </row>
    <row r="250" spans="1:23" hidden="1">
      <c r="A250" s="63">
        <f t="shared" si="51"/>
        <v>37136</v>
      </c>
      <c r="B250" s="65" t="str">
        <f>INDEX('Master Data'!$A$2:$B$8,MATCH(WEEKDAY('MM PLANT'!A250,3),'Master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321331</v>
      </c>
      <c r="N250" s="73">
        <f>SUM(J$6:J250)</f>
        <v>406138.59718748496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321.33100000000002</v>
      </c>
      <c r="W250" s="71">
        <f t="shared" si="50"/>
        <v>406.13859718748495</v>
      </c>
    </row>
    <row r="251" spans="1:23" hidden="1">
      <c r="A251" s="63">
        <f t="shared" si="51"/>
        <v>37137</v>
      </c>
      <c r="B251" s="65" t="str">
        <f>INDEX('Master Data'!$A$2:$B$8,MATCH(WEEKDAY('MM PLANT'!A251,3),'Master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321331</v>
      </c>
      <c r="N251" s="73">
        <f>SUM(J$6:J251)</f>
        <v>406138.59718748496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321.33100000000002</v>
      </c>
      <c r="W251" s="71">
        <f t="shared" si="50"/>
        <v>406.13859718748495</v>
      </c>
    </row>
    <row r="252" spans="1:23" hidden="1">
      <c r="A252" s="63">
        <f t="shared" si="51"/>
        <v>37138</v>
      </c>
      <c r="B252" s="65" t="str">
        <f>INDEX('Master Data'!$A$2:$B$8,MATCH(WEEKDAY('MM PLANT'!A252,3),'Master Data'!$A$2:$A$8,0),2)</f>
        <v>T</v>
      </c>
      <c r="D252" s="73">
        <v>0</v>
      </c>
      <c r="E252" s="73">
        <v>0</v>
      </c>
      <c r="F252" s="73">
        <v>0</v>
      </c>
      <c r="G252" s="73">
        <v>-12521</v>
      </c>
      <c r="I252" s="73">
        <f t="shared" si="53"/>
        <v>-12521</v>
      </c>
      <c r="J252" s="73">
        <f t="shared" si="52"/>
        <v>-12521</v>
      </c>
      <c r="K252" s="73">
        <f t="shared" si="41"/>
        <v>0</v>
      </c>
      <c r="L252" s="73">
        <f t="shared" si="42"/>
        <v>0</v>
      </c>
      <c r="M252" s="73">
        <f>SUM(J$188:J252)</f>
        <v>308810</v>
      </c>
      <c r="N252" s="73">
        <f>SUM(J$6:J252)</f>
        <v>393617.59718748496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-12.521000000000001</v>
      </c>
      <c r="T252" s="71">
        <f t="shared" si="47"/>
        <v>0</v>
      </c>
      <c r="U252" s="71">
        <f t="shared" si="48"/>
        <v>-12.521000000000001</v>
      </c>
      <c r="V252" s="71">
        <f t="shared" si="49"/>
        <v>308.81</v>
      </c>
      <c r="W252" s="71">
        <f t="shared" si="50"/>
        <v>393.61759718748499</v>
      </c>
    </row>
    <row r="253" spans="1:23" hidden="1">
      <c r="A253" s="63">
        <f t="shared" si="51"/>
        <v>37139</v>
      </c>
      <c r="B253" s="65" t="str">
        <f>INDEX('Master Data'!$A$2:$B$8,MATCH(WEEKDAY('MM PLANT'!A253,3),'Master Data'!$A$2:$A$8,0),2)</f>
        <v>W</v>
      </c>
      <c r="D253" s="73">
        <v>0</v>
      </c>
      <c r="E253" s="73">
        <v>0</v>
      </c>
      <c r="F253" s="73">
        <v>0</v>
      </c>
      <c r="G253" s="73">
        <v>-15651</v>
      </c>
      <c r="I253" s="73">
        <f t="shared" si="53"/>
        <v>-15651</v>
      </c>
      <c r="J253" s="73">
        <f t="shared" si="52"/>
        <v>-3130</v>
      </c>
      <c r="K253" s="73">
        <f t="shared" si="41"/>
        <v>0</v>
      </c>
      <c r="L253" s="73">
        <f t="shared" si="42"/>
        <v>0</v>
      </c>
      <c r="M253" s="73">
        <f>SUM(J$188:J253)</f>
        <v>305680</v>
      </c>
      <c r="N253" s="73">
        <f>SUM(J$6:J253)</f>
        <v>390487.59718748496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-3.13</v>
      </c>
      <c r="T253" s="71">
        <f t="shared" si="47"/>
        <v>0</v>
      </c>
      <c r="U253" s="71">
        <f t="shared" si="48"/>
        <v>-15.651</v>
      </c>
      <c r="V253" s="71">
        <f t="shared" si="49"/>
        <v>305.68</v>
      </c>
      <c r="W253" s="71">
        <f t="shared" si="50"/>
        <v>390.48759718748494</v>
      </c>
    </row>
    <row r="254" spans="1:23" hidden="1">
      <c r="A254" s="63">
        <f t="shared" si="51"/>
        <v>37140</v>
      </c>
      <c r="B254" s="65" t="str">
        <f>INDEX('Master Data'!$A$2:$B$8,MATCH(WEEKDAY('MM PLANT'!A254,3),'Master Data'!$A$2:$A$8,0),2)</f>
        <v>Th</v>
      </c>
      <c r="D254" s="73">
        <v>0</v>
      </c>
      <c r="E254" s="73">
        <v>0</v>
      </c>
      <c r="F254" s="73">
        <v>0</v>
      </c>
      <c r="G254" s="73">
        <f>-18781</f>
        <v>-18781</v>
      </c>
      <c r="I254" s="73">
        <f t="shared" si="53"/>
        <v>-18781</v>
      </c>
      <c r="J254" s="73">
        <f t="shared" si="52"/>
        <v>-3130</v>
      </c>
      <c r="K254" s="73">
        <f t="shared" si="41"/>
        <v>0</v>
      </c>
      <c r="L254" s="73">
        <f t="shared" si="42"/>
        <v>0</v>
      </c>
      <c r="M254" s="73">
        <f>SUM(J$188:J254)</f>
        <v>302550</v>
      </c>
      <c r="N254" s="73">
        <f>SUM(J$6:J254)</f>
        <v>387357.59718748496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-3.13</v>
      </c>
      <c r="T254" s="71">
        <f t="shared" si="47"/>
        <v>0</v>
      </c>
      <c r="U254" s="71">
        <f t="shared" si="48"/>
        <v>-18.780999999999999</v>
      </c>
      <c r="V254" s="71">
        <f t="shared" si="49"/>
        <v>302.55</v>
      </c>
      <c r="W254" s="71">
        <f t="shared" si="50"/>
        <v>387.35759718748494</v>
      </c>
    </row>
    <row r="255" spans="1:23" hidden="1">
      <c r="A255" s="63">
        <f t="shared" si="51"/>
        <v>37141</v>
      </c>
      <c r="B255" s="65" t="str">
        <f>INDEX('Master Data'!$A$2:$B$8,MATCH(WEEKDAY('MM PLANT'!A255,3),'Master Data'!$A$2:$A$8,0),2)</f>
        <v>F</v>
      </c>
      <c r="D255" s="73">
        <v>0</v>
      </c>
      <c r="E255" s="73">
        <v>0</v>
      </c>
      <c r="F255" s="73">
        <v>0</v>
      </c>
      <c r="G255" s="73">
        <v>-21911</v>
      </c>
      <c r="I255" s="73">
        <f t="shared" si="53"/>
        <v>-21911</v>
      </c>
      <c r="J255" s="73">
        <f t="shared" si="52"/>
        <v>-3130</v>
      </c>
      <c r="K255" s="73">
        <f t="shared" si="41"/>
        <v>0</v>
      </c>
      <c r="L255" s="73">
        <f t="shared" si="42"/>
        <v>0</v>
      </c>
      <c r="M255" s="73">
        <f>SUM(J$188:J255)</f>
        <v>299420</v>
      </c>
      <c r="N255" s="73">
        <f>SUM(J$6:J255)</f>
        <v>384227.59718748496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-3.13</v>
      </c>
      <c r="T255" s="71">
        <f t="shared" si="47"/>
        <v>0</v>
      </c>
      <c r="U255" s="71">
        <f t="shared" si="48"/>
        <v>-21.911000000000001</v>
      </c>
      <c r="V255" s="71">
        <f t="shared" si="49"/>
        <v>299.42</v>
      </c>
      <c r="W255" s="71">
        <f t="shared" si="50"/>
        <v>384.22759718748495</v>
      </c>
    </row>
    <row r="256" spans="1:23" hidden="1">
      <c r="A256" s="63">
        <f t="shared" si="51"/>
        <v>37142</v>
      </c>
      <c r="B256" s="65" t="str">
        <f>INDEX('Master Data'!$A$2:$B$8,MATCH(WEEKDAY('MM PLANT'!A256,3),'Master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-21911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299420</v>
      </c>
      <c r="N256" s="73">
        <f>SUM(J$6:J256)</f>
        <v>384227.59718748496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-21.911000000000001</v>
      </c>
      <c r="V256" s="71">
        <f t="shared" si="49"/>
        <v>299.42</v>
      </c>
      <c r="W256" s="71">
        <f t="shared" si="50"/>
        <v>384.22759718748495</v>
      </c>
    </row>
    <row r="257" spans="1:23" hidden="1">
      <c r="A257" s="63">
        <f t="shared" si="51"/>
        <v>37143</v>
      </c>
      <c r="B257" s="65" t="str">
        <f>INDEX('Master Data'!$A$2:$B$8,MATCH(WEEKDAY('MM PLANT'!A257,3),'Master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-21911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299420</v>
      </c>
      <c r="N257" s="73">
        <f>SUM(J$6:J257)</f>
        <v>384227.59718748496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-21.911000000000001</v>
      </c>
      <c r="V257" s="71">
        <f t="shared" si="49"/>
        <v>299.42</v>
      </c>
      <c r="W257" s="71">
        <f t="shared" si="50"/>
        <v>384.22759718748495</v>
      </c>
    </row>
    <row r="258" spans="1:23" hidden="1">
      <c r="A258" s="63">
        <f t="shared" si="51"/>
        <v>37144</v>
      </c>
      <c r="B258" s="65" t="str">
        <f>INDEX('Master Data'!$A$2:$B$8,MATCH(WEEKDAY('MM PLANT'!A258,3),'Master Data'!$A$2:$A$8,0),2)</f>
        <v>M</v>
      </c>
      <c r="D258" s="73">
        <v>0</v>
      </c>
      <c r="E258" s="73">
        <v>0</v>
      </c>
      <c r="F258" s="73">
        <v>0</v>
      </c>
      <c r="G258" s="73">
        <v>-1900503.31</v>
      </c>
      <c r="I258" s="73">
        <f t="shared" si="53"/>
        <v>-1900503.31</v>
      </c>
      <c r="J258" s="73">
        <f t="shared" si="52"/>
        <v>-1878592.31</v>
      </c>
      <c r="K258" s="73">
        <f t="shared" si="41"/>
        <v>0</v>
      </c>
      <c r="L258" s="73">
        <f t="shared" si="42"/>
        <v>0</v>
      </c>
      <c r="M258" s="73">
        <f>SUM(J$188:J258)</f>
        <v>-1579172.31</v>
      </c>
      <c r="N258" s="73">
        <f>SUM(J$6:J258)</f>
        <v>-1494364.712812515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-1878.59231</v>
      </c>
      <c r="T258" s="71">
        <f t="shared" si="47"/>
        <v>0</v>
      </c>
      <c r="U258" s="71">
        <f t="shared" si="48"/>
        <v>-1900.5033100000001</v>
      </c>
      <c r="V258" s="71">
        <f t="shared" si="49"/>
        <v>-1579.1723100000002</v>
      </c>
      <c r="W258" s="71">
        <f t="shared" si="50"/>
        <v>-1494.3647128125149</v>
      </c>
    </row>
    <row r="259" spans="1:23" hidden="1">
      <c r="A259" s="63">
        <f t="shared" si="51"/>
        <v>37145</v>
      </c>
      <c r="B259" s="65" t="str">
        <f>INDEX('Master Data'!$A$2:$B$8,MATCH(WEEKDAY('MM PLANT'!A259,3),'Master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-1900503.31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-1579172.31</v>
      </c>
      <c r="N259" s="73">
        <f>SUM(J$6:J259)</f>
        <v>-1494364.712812515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-1900.5033100000001</v>
      </c>
      <c r="V259" s="71">
        <f t="shared" si="49"/>
        <v>-1579.1723100000002</v>
      </c>
      <c r="W259" s="71">
        <f t="shared" si="50"/>
        <v>-1494.3647128125149</v>
      </c>
    </row>
    <row r="260" spans="1:23" hidden="1">
      <c r="A260" s="63">
        <f t="shared" si="51"/>
        <v>37146</v>
      </c>
      <c r="B260" s="65" t="str">
        <f>INDEX('Master Data'!$A$2:$B$8,MATCH(WEEKDAY('MM PLANT'!A260,3),'Master Data'!$A$2:$A$8,0),2)</f>
        <v>W</v>
      </c>
      <c r="D260" s="73">
        <v>0</v>
      </c>
      <c r="E260" s="73">
        <v>0</v>
      </c>
      <c r="F260" s="73">
        <v>0</v>
      </c>
      <c r="G260" s="73">
        <v>-1900503.31</v>
      </c>
      <c r="I260" s="73">
        <f t="shared" si="53"/>
        <v>-1900503.31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-1579172.31</v>
      </c>
      <c r="N260" s="73">
        <f>SUM(J$6:J260)</f>
        <v>-1494364.712812515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-1900.5033100000001</v>
      </c>
      <c r="V260" s="71">
        <f t="shared" si="49"/>
        <v>-1579.1723100000002</v>
      </c>
      <c r="W260" s="71">
        <f t="shared" si="50"/>
        <v>-1494.3647128125149</v>
      </c>
    </row>
    <row r="261" spans="1:23" hidden="1">
      <c r="A261" s="63">
        <f t="shared" si="51"/>
        <v>37147</v>
      </c>
      <c r="B261" s="65" t="str">
        <f>INDEX('Master Data'!$A$2:$B$8,MATCH(WEEKDAY('MM PLANT'!A261,3),'Master Data'!$A$2:$A$8,0),2)</f>
        <v>Th</v>
      </c>
      <c r="D261" s="73">
        <v>0</v>
      </c>
      <c r="E261" s="73">
        <v>0</v>
      </c>
      <c r="F261" s="73">
        <v>0</v>
      </c>
      <c r="G261" s="73">
        <v>-1900503.31</v>
      </c>
      <c r="I261" s="73">
        <f t="shared" si="53"/>
        <v>-1900503.31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-1579172.31</v>
      </c>
      <c r="N261" s="73">
        <f>SUM(J$6:J261)</f>
        <v>-1494364.712812515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-1900.5033100000001</v>
      </c>
      <c r="V261" s="71">
        <f t="shared" si="49"/>
        <v>-1579.1723100000002</v>
      </c>
      <c r="W261" s="71">
        <f t="shared" si="50"/>
        <v>-1494.3647128125149</v>
      </c>
    </row>
    <row r="262" spans="1:23" hidden="1">
      <c r="A262" s="63">
        <f t="shared" si="51"/>
        <v>37148</v>
      </c>
      <c r="B262" s="65" t="str">
        <f>INDEX('Master Data'!$A$2:$B$8,MATCH(WEEKDAY('MM PLANT'!A262,3),'Master Data'!$A$2:$A$8,0),2)</f>
        <v>F</v>
      </c>
      <c r="D262" s="73">
        <v>0</v>
      </c>
      <c r="E262" s="73">
        <v>0</v>
      </c>
      <c r="F262" s="73">
        <v>0</v>
      </c>
      <c r="G262" s="73">
        <v>-1900503</v>
      </c>
      <c r="I262" s="73">
        <f t="shared" si="53"/>
        <v>-1900503</v>
      </c>
      <c r="J262" s="73">
        <f t="shared" si="52"/>
        <v>0.31000000005587935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-1579172</v>
      </c>
      <c r="N262" s="73">
        <f>SUM(J$6:J262)</f>
        <v>-1494364.4028125149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3.1000000005587935E-4</v>
      </c>
      <c r="T262" s="71">
        <f t="shared" ref="T262:T325" si="60">L262/$R$3</f>
        <v>0</v>
      </c>
      <c r="U262" s="71">
        <f t="shared" ref="U262:U325" si="61">I262/$R$3</f>
        <v>-1900.5029999999999</v>
      </c>
      <c r="V262" s="71">
        <f t="shared" ref="V262:V325" si="62">M262/$R$3</f>
        <v>-1579.172</v>
      </c>
      <c r="W262" s="71">
        <f t="shared" ref="W262:W325" si="63">N262/$R$3</f>
        <v>-1494.364402812515</v>
      </c>
    </row>
    <row r="263" spans="1:23" hidden="1">
      <c r="A263" s="63">
        <f t="shared" ref="A263:A326" si="64">A262+1</f>
        <v>37149</v>
      </c>
      <c r="B263" s="65" t="str">
        <f>INDEX('Master Data'!$A$2:$B$8,MATCH(WEEKDAY('MM PLANT'!A263,3),'Master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-1900503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-1579172</v>
      </c>
      <c r="N263" s="73">
        <f>SUM(J$6:J263)</f>
        <v>-1494364.4028125149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-1900.5029999999999</v>
      </c>
      <c r="V263" s="71">
        <f t="shared" si="62"/>
        <v>-1579.172</v>
      </c>
      <c r="W263" s="71">
        <f t="shared" si="63"/>
        <v>-1494.364402812515</v>
      </c>
    </row>
    <row r="264" spans="1:23" hidden="1">
      <c r="A264" s="63">
        <f t="shared" si="64"/>
        <v>37150</v>
      </c>
      <c r="B264" s="65" t="str">
        <f>INDEX('Master Data'!$A$2:$B$8,MATCH(WEEKDAY('MM PLANT'!A264,3),'Master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-1900503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-1579172</v>
      </c>
      <c r="N264" s="73">
        <f>SUM(J$6:J264)</f>
        <v>-1494364.4028125149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-1900.5029999999999</v>
      </c>
      <c r="V264" s="71">
        <f t="shared" si="62"/>
        <v>-1579.172</v>
      </c>
      <c r="W264" s="71">
        <f t="shared" si="63"/>
        <v>-1494.364402812515</v>
      </c>
    </row>
    <row r="265" spans="1:23" hidden="1">
      <c r="A265" s="63">
        <f t="shared" si="64"/>
        <v>37151</v>
      </c>
      <c r="B265" s="65" t="str">
        <f>INDEX('Master Data'!$A$2:$B$8,MATCH(WEEKDAY('MM PLANT'!A265,3),'Master Data'!$A$2:$A$8,0),2)</f>
        <v>M</v>
      </c>
      <c r="D265" s="73">
        <v>0</v>
      </c>
      <c r="E265" s="73">
        <v>0</v>
      </c>
      <c r="F265" s="73">
        <v>0</v>
      </c>
      <c r="G265" s="73">
        <v>-1900503</v>
      </c>
      <c r="I265" s="73">
        <f t="shared" si="53"/>
        <v>-1900503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-1579172</v>
      </c>
      <c r="N265" s="73">
        <f>SUM(J$6:J265)</f>
        <v>-1494364.4028125149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-1900.5029999999999</v>
      </c>
      <c r="V265" s="71">
        <f t="shared" si="62"/>
        <v>-1579.172</v>
      </c>
      <c r="W265" s="71">
        <f t="shared" si="63"/>
        <v>-1494.364402812515</v>
      </c>
    </row>
    <row r="266" spans="1:23" hidden="1">
      <c r="A266" s="63">
        <f t="shared" si="64"/>
        <v>37152</v>
      </c>
      <c r="B266" s="65" t="str">
        <f>INDEX('Master Data'!$A$2:$B$8,MATCH(WEEKDAY('MM PLANT'!A266,3),'Master Data'!$A$2:$A$8,0),2)</f>
        <v>T</v>
      </c>
      <c r="D266" s="73">
        <v>0</v>
      </c>
      <c r="E266" s="73">
        <v>0</v>
      </c>
      <c r="F266" s="73">
        <v>0</v>
      </c>
      <c r="G266" s="73">
        <v>-1900503</v>
      </c>
      <c r="I266" s="73">
        <f t="shared" si="53"/>
        <v>-1900503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-1579172</v>
      </c>
      <c r="N266" s="73">
        <f>SUM(J$6:J266)</f>
        <v>-1494364.4028125149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-1900.5029999999999</v>
      </c>
      <c r="V266" s="71">
        <f t="shared" si="62"/>
        <v>-1579.172</v>
      </c>
      <c r="W266" s="71">
        <f t="shared" si="63"/>
        <v>-1494.364402812515</v>
      </c>
    </row>
    <row r="267" spans="1:23" hidden="1">
      <c r="A267" s="63">
        <f t="shared" si="64"/>
        <v>37153</v>
      </c>
      <c r="B267" s="65" t="str">
        <f>INDEX('Master Data'!$A$2:$B$8,MATCH(WEEKDAY('MM PLANT'!A267,3),'Master Data'!$A$2:$A$8,0),2)</f>
        <v>W</v>
      </c>
      <c r="D267" s="73">
        <v>0</v>
      </c>
      <c r="E267" s="73">
        <v>0</v>
      </c>
      <c r="F267" s="73">
        <v>0</v>
      </c>
      <c r="G267" s="73">
        <v>-1896550</v>
      </c>
      <c r="I267" s="73">
        <f t="shared" si="53"/>
        <v>-1896550</v>
      </c>
      <c r="J267" s="73">
        <f t="shared" si="65"/>
        <v>3953</v>
      </c>
      <c r="K267" s="73">
        <f t="shared" si="54"/>
        <v>0</v>
      </c>
      <c r="L267" s="73">
        <f t="shared" si="55"/>
        <v>0</v>
      </c>
      <c r="M267" s="73">
        <f>SUM(J$188:J267)</f>
        <v>-1575219</v>
      </c>
      <c r="N267" s="73">
        <f>SUM(J$6:J267)</f>
        <v>-1490411.4028125149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3.9529999999999998</v>
      </c>
      <c r="T267" s="71">
        <f t="shared" si="60"/>
        <v>0</v>
      </c>
      <c r="U267" s="71">
        <f t="shared" si="61"/>
        <v>-1896.55</v>
      </c>
      <c r="V267" s="71">
        <f t="shared" si="62"/>
        <v>-1575.2190000000001</v>
      </c>
      <c r="W267" s="71">
        <f t="shared" si="63"/>
        <v>-1490.411402812515</v>
      </c>
    </row>
    <row r="268" spans="1:23" hidden="1">
      <c r="A268" s="63">
        <f t="shared" si="64"/>
        <v>37154</v>
      </c>
      <c r="B268" s="65" t="str">
        <f>INDEX('Master Data'!$A$2:$B$8,MATCH(WEEKDAY('MM PLANT'!A268,3),'Master Data'!$A$2:$A$8,0),2)</f>
        <v>Th</v>
      </c>
      <c r="D268" s="73">
        <v>0</v>
      </c>
      <c r="E268" s="73">
        <v>0</v>
      </c>
      <c r="F268" s="73">
        <v>0</v>
      </c>
      <c r="G268" s="73">
        <v>-1928998</v>
      </c>
      <c r="I268" s="73">
        <f t="shared" si="53"/>
        <v>-1928998</v>
      </c>
      <c r="J268" s="73">
        <f t="shared" si="65"/>
        <v>-32448</v>
      </c>
      <c r="K268" s="73">
        <f t="shared" si="54"/>
        <v>0</v>
      </c>
      <c r="L268" s="73">
        <f t="shared" si="55"/>
        <v>0</v>
      </c>
      <c r="M268" s="73">
        <f>SUM(J$188:J268)</f>
        <v>-1607667</v>
      </c>
      <c r="N268" s="73">
        <f>SUM(J$6:J268)</f>
        <v>-1522859.4028125149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-32.448</v>
      </c>
      <c r="T268" s="71">
        <f t="shared" si="60"/>
        <v>0</v>
      </c>
      <c r="U268" s="71">
        <f t="shared" si="61"/>
        <v>-1928.998</v>
      </c>
      <c r="V268" s="71">
        <f t="shared" si="62"/>
        <v>-1607.6669999999999</v>
      </c>
      <c r="W268" s="71">
        <f t="shared" si="63"/>
        <v>-1522.8594028125149</v>
      </c>
    </row>
    <row r="269" spans="1:23" hidden="1">
      <c r="A269" s="63">
        <f t="shared" si="64"/>
        <v>37155</v>
      </c>
      <c r="B269" s="65" t="str">
        <f>INDEX('Master Data'!$A$2:$B$8,MATCH(WEEKDAY('MM PLANT'!A269,3),'Master Data'!$A$2:$A$8,0),2)</f>
        <v>F</v>
      </c>
      <c r="D269" s="73">
        <v>0</v>
      </c>
      <c r="E269" s="73">
        <v>0</v>
      </c>
      <c r="F269" s="73">
        <v>0</v>
      </c>
      <c r="G269" s="73">
        <v>-1928998</v>
      </c>
      <c r="I269" s="73">
        <f t="shared" si="53"/>
        <v>-1928998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-1607667</v>
      </c>
      <c r="N269" s="73">
        <f>SUM(J$6:J269)</f>
        <v>-1522859.4028125149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-1928.998</v>
      </c>
      <c r="V269" s="71">
        <f t="shared" si="62"/>
        <v>-1607.6669999999999</v>
      </c>
      <c r="W269" s="71">
        <f t="shared" si="63"/>
        <v>-1522.8594028125149</v>
      </c>
    </row>
    <row r="270" spans="1:23" hidden="1">
      <c r="A270" s="63">
        <f t="shared" si="64"/>
        <v>37156</v>
      </c>
      <c r="B270" s="65" t="str">
        <f>INDEX('Master Data'!$A$2:$B$8,MATCH(WEEKDAY('MM PLANT'!A270,3),'Master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-1928998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-1607667</v>
      </c>
      <c r="N270" s="73">
        <f>SUM(J$6:J270)</f>
        <v>-1522859.4028125149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-1928.998</v>
      </c>
      <c r="V270" s="71">
        <f t="shared" si="62"/>
        <v>-1607.6669999999999</v>
      </c>
      <c r="W270" s="71">
        <f t="shared" si="63"/>
        <v>-1522.8594028125149</v>
      </c>
    </row>
    <row r="271" spans="1:23" hidden="1">
      <c r="A271" s="63">
        <f t="shared" si="64"/>
        <v>37157</v>
      </c>
      <c r="B271" s="65" t="str">
        <f>INDEX('Master Data'!$A$2:$B$8,MATCH(WEEKDAY('MM PLANT'!A271,3),'Master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-1928998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-1607667</v>
      </c>
      <c r="N271" s="73">
        <f>SUM(J$6:J271)</f>
        <v>-1522859.4028125149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-1928.998</v>
      </c>
      <c r="V271" s="71">
        <f t="shared" si="62"/>
        <v>-1607.6669999999999</v>
      </c>
      <c r="W271" s="71">
        <f t="shared" si="63"/>
        <v>-1522.8594028125149</v>
      </c>
    </row>
    <row r="272" spans="1:23" hidden="1">
      <c r="A272" s="63">
        <f t="shared" si="64"/>
        <v>37158</v>
      </c>
      <c r="B272" s="65" t="str">
        <f>INDEX('Master Data'!$A$2:$B$8,MATCH(WEEKDAY('MM PLANT'!A272,3),'Master Data'!$A$2:$A$8,0),2)</f>
        <v>M</v>
      </c>
      <c r="D272" s="73">
        <v>0</v>
      </c>
      <c r="E272" s="73">
        <v>0</v>
      </c>
      <c r="F272" s="73">
        <v>0</v>
      </c>
      <c r="G272" s="73">
        <v>-1928998</v>
      </c>
      <c r="I272" s="73">
        <f t="shared" si="53"/>
        <v>-1928998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-1607667</v>
      </c>
      <c r="N272" s="73">
        <f>SUM(J$6:J272)</f>
        <v>-1522859.4028125149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-1928.998</v>
      </c>
      <c r="V272" s="71">
        <f t="shared" si="62"/>
        <v>-1607.6669999999999</v>
      </c>
      <c r="W272" s="71">
        <f t="shared" si="63"/>
        <v>-1522.8594028125149</v>
      </c>
    </row>
    <row r="273" spans="1:23" hidden="1">
      <c r="A273" s="63">
        <f t="shared" si="64"/>
        <v>37159</v>
      </c>
      <c r="B273" s="65" t="str">
        <f>INDEX('Master Data'!$A$2:$B$8,MATCH(WEEKDAY('MM PLANT'!A273,3),'Master Data'!$A$2:$A$8,0),2)</f>
        <v>T</v>
      </c>
      <c r="D273" s="73">
        <v>0</v>
      </c>
      <c r="E273" s="73">
        <v>0</v>
      </c>
      <c r="F273" s="73">
        <v>0</v>
      </c>
      <c r="G273" s="73">
        <v>-1928998</v>
      </c>
      <c r="I273" s="73">
        <f t="shared" si="53"/>
        <v>-1928998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-1607667</v>
      </c>
      <c r="N273" s="73">
        <f>SUM(J$6:J273)</f>
        <v>-1522859.4028125149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-1928.998</v>
      </c>
      <c r="V273" s="71">
        <f t="shared" si="62"/>
        <v>-1607.6669999999999</v>
      </c>
      <c r="W273" s="71">
        <f t="shared" si="63"/>
        <v>-1522.8594028125149</v>
      </c>
    </row>
    <row r="274" spans="1:23" hidden="1">
      <c r="A274" s="63">
        <f t="shared" si="64"/>
        <v>37160</v>
      </c>
      <c r="B274" s="65" t="str">
        <f>INDEX('Master Data'!$A$2:$B$8,MATCH(WEEKDAY('MM PLANT'!A274,3),'Master Data'!$A$2:$A$8,0),2)</f>
        <v>W</v>
      </c>
      <c r="D274" s="73">
        <v>0</v>
      </c>
      <c r="E274" s="73">
        <v>0</v>
      </c>
      <c r="F274" s="73">
        <v>0</v>
      </c>
      <c r="G274" s="73">
        <v>-1928998</v>
      </c>
      <c r="I274" s="73">
        <f t="shared" si="53"/>
        <v>-1928998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-1607667</v>
      </c>
      <c r="N274" s="73">
        <f>SUM(J$6:J274)</f>
        <v>-1522859.4028125149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-1928.998</v>
      </c>
      <c r="V274" s="71">
        <f t="shared" si="62"/>
        <v>-1607.6669999999999</v>
      </c>
      <c r="W274" s="71">
        <f t="shared" si="63"/>
        <v>-1522.8594028125149</v>
      </c>
    </row>
    <row r="275" spans="1:23" hidden="1">
      <c r="A275" s="63">
        <f t="shared" si="64"/>
        <v>37161</v>
      </c>
      <c r="B275" s="65" t="str">
        <f>INDEX('Master Data'!$A$2:$B$8,MATCH(WEEKDAY('MM PLANT'!A275,3),'Master Data'!$A$2:$A$8,0),2)</f>
        <v>Th</v>
      </c>
      <c r="D275" s="73">
        <v>0</v>
      </c>
      <c r="E275" s="73">
        <v>0</v>
      </c>
      <c r="F275" s="73">
        <v>0</v>
      </c>
      <c r="G275" s="73">
        <f>-1928998-287935</f>
        <v>-2216933</v>
      </c>
      <c r="I275" s="73">
        <f t="shared" si="53"/>
        <v>-2216933</v>
      </c>
      <c r="J275" s="73">
        <f t="shared" si="65"/>
        <v>-287935</v>
      </c>
      <c r="K275" s="73">
        <f t="shared" si="54"/>
        <v>0</v>
      </c>
      <c r="L275" s="73">
        <f t="shared" si="55"/>
        <v>0</v>
      </c>
      <c r="M275" s="73">
        <f>SUM(J$188:J275)</f>
        <v>-1895602</v>
      </c>
      <c r="N275" s="73">
        <f>SUM(J$6:J275)</f>
        <v>-1810794.4028125149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-287.935</v>
      </c>
      <c r="T275" s="71">
        <f t="shared" si="60"/>
        <v>0</v>
      </c>
      <c r="U275" s="71">
        <f t="shared" si="61"/>
        <v>-2216.933</v>
      </c>
      <c r="V275" s="71">
        <f t="shared" si="62"/>
        <v>-1895.6020000000001</v>
      </c>
      <c r="W275" s="71">
        <f t="shared" si="63"/>
        <v>-1810.7944028125148</v>
      </c>
    </row>
    <row r="276" spans="1:23">
      <c r="A276" s="63">
        <f t="shared" si="64"/>
        <v>37162</v>
      </c>
      <c r="B276" s="65" t="str">
        <f>INDEX('Master Data'!$A$2:$B$8,MATCH(WEEKDAY('MM PLANT'!A276,3),'Master Data'!$A$2:$A$8,0),2)</f>
        <v>F</v>
      </c>
      <c r="D276" s="73">
        <v>0</v>
      </c>
      <c r="E276" s="73">
        <v>0</v>
      </c>
      <c r="F276" s="73">
        <v>0</v>
      </c>
      <c r="G276" s="73">
        <f>-2664738+37226.65</f>
        <v>-2627511.35</v>
      </c>
      <c r="I276" s="73">
        <f t="shared" si="53"/>
        <v>-2627511.35</v>
      </c>
      <c r="J276" s="73">
        <f t="shared" si="65"/>
        <v>-410578.35000000009</v>
      </c>
      <c r="K276" s="73">
        <f t="shared" si="54"/>
        <v>0</v>
      </c>
      <c r="L276" s="73">
        <f t="shared" si="55"/>
        <v>0</v>
      </c>
      <c r="M276" s="73">
        <f>SUM(J$188:J276)</f>
        <v>-2306180.35</v>
      </c>
      <c r="N276" s="73">
        <f>SUM(J$6:J276)</f>
        <v>-2221372.752812515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-410.57835000000011</v>
      </c>
      <c r="T276" s="71">
        <f t="shared" si="60"/>
        <v>0</v>
      </c>
      <c r="U276" s="71">
        <f t="shared" si="61"/>
        <v>-2627.5113500000002</v>
      </c>
      <c r="V276" s="71">
        <f t="shared" si="62"/>
        <v>-2306.1803500000001</v>
      </c>
      <c r="W276" s="71">
        <f t="shared" si="63"/>
        <v>-2221.372752812515</v>
      </c>
    </row>
    <row r="277" spans="1:23">
      <c r="A277" s="63">
        <f t="shared" si="64"/>
        <v>37163</v>
      </c>
      <c r="B277" s="65" t="str">
        <f>INDEX('Master Data'!$A$2:$B$8,MATCH(WEEKDAY('MM PLANT'!A277,3),'Master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-2627511.35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-2306180.35</v>
      </c>
      <c r="N277" s="73">
        <f>SUM(J$6:J277)</f>
        <v>-2221372.752812515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-2627.5113500000002</v>
      </c>
      <c r="V277" s="71">
        <f t="shared" si="62"/>
        <v>-2306.1803500000001</v>
      </c>
      <c r="W277" s="71">
        <f t="shared" si="63"/>
        <v>-2221.372752812515</v>
      </c>
    </row>
    <row r="278" spans="1:23">
      <c r="A278" s="63">
        <f t="shared" si="64"/>
        <v>37164</v>
      </c>
      <c r="B278" s="65" t="str">
        <f>INDEX('Master Data'!$A$2:$B$8,MATCH(WEEKDAY('MM PLANT'!A278,3),'Master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-2627511.35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-2306180.35</v>
      </c>
      <c r="N278" s="73">
        <f>SUM(J$6:J278)</f>
        <v>-2221372.752812515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-2627.5113500000002</v>
      </c>
      <c r="V278" s="71">
        <f t="shared" si="62"/>
        <v>-2306.1803500000001</v>
      </c>
      <c r="W278" s="71">
        <f t="shared" si="63"/>
        <v>-2221.372752812515</v>
      </c>
    </row>
    <row r="279" spans="1:23">
      <c r="A279" s="63">
        <f t="shared" si="64"/>
        <v>37165</v>
      </c>
      <c r="B279" s="65" t="str">
        <f>INDEX('Master Data'!$A$2:$B$8,MATCH(WEEKDAY('MM PLANT'!A279,3),'Master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-2306180.35</v>
      </c>
      <c r="N279" s="73">
        <f>SUM(J$6:J279)</f>
        <v>-2221372.752812515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-2306.1803500000001</v>
      </c>
      <c r="W279" s="71">
        <f t="shared" si="63"/>
        <v>-2221.372752812515</v>
      </c>
    </row>
    <row r="280" spans="1:23">
      <c r="A280" s="63">
        <f t="shared" si="64"/>
        <v>37166</v>
      </c>
      <c r="B280" s="65" t="str">
        <f>INDEX('Master Data'!$A$2:$B$8,MATCH(WEEKDAY('MM PLANT'!A280,3),'Master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-2221372.752812515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-2221.372752812515</v>
      </c>
    </row>
    <row r="281" spans="1:23">
      <c r="A281" s="63">
        <f t="shared" si="64"/>
        <v>37167</v>
      </c>
      <c r="B281" s="65" t="str">
        <f>INDEX('Master Data'!$A$2:$B$8,MATCH(WEEKDAY('MM PLANT'!A281,3),'Master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-2221372.752812515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-2221.372752812515</v>
      </c>
    </row>
    <row r="282" spans="1:23">
      <c r="A282" s="63">
        <f t="shared" si="64"/>
        <v>37168</v>
      </c>
      <c r="B282" s="65" t="str">
        <f>INDEX('Master Data'!$A$2:$B$8,MATCH(WEEKDAY('MM PLANT'!A282,3),'Master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-2221372.752812515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-2221.372752812515</v>
      </c>
    </row>
    <row r="283" spans="1:23">
      <c r="A283" s="63">
        <f t="shared" si="64"/>
        <v>37169</v>
      </c>
      <c r="B283" s="65" t="str">
        <f>INDEX('Master Data'!$A$2:$B$8,MATCH(WEEKDAY('MM PLANT'!A283,3),'Master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-2221372.752812515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-2221.372752812515</v>
      </c>
    </row>
    <row r="284" spans="1:23">
      <c r="A284" s="63">
        <f t="shared" si="64"/>
        <v>37170</v>
      </c>
      <c r="B284" s="65" t="str">
        <f>INDEX('Master Data'!$A$2:$B$8,MATCH(WEEKDAY('MM PLANT'!A284,3),'Master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-2221372.752812515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-2221.372752812515</v>
      </c>
    </row>
    <row r="285" spans="1:23">
      <c r="A285" s="63">
        <f t="shared" si="64"/>
        <v>37171</v>
      </c>
      <c r="B285" s="65" t="str">
        <f>INDEX('Master Data'!$A$2:$B$8,MATCH(WEEKDAY('MM PLANT'!A285,3),'Master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-2221372.752812515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-2221.372752812515</v>
      </c>
    </row>
    <row r="286" spans="1:23">
      <c r="A286" s="63">
        <f t="shared" si="64"/>
        <v>37172</v>
      </c>
      <c r="B286" s="65" t="str">
        <f>INDEX('Master Data'!$A$2:$B$8,MATCH(WEEKDAY('MM PLANT'!A286,3),'Master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-2221372.752812515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-2221.372752812515</v>
      </c>
    </row>
    <row r="287" spans="1:23">
      <c r="A287" s="63">
        <f t="shared" si="64"/>
        <v>37173</v>
      </c>
      <c r="B287" s="65" t="str">
        <f>INDEX('Master Data'!$A$2:$B$8,MATCH(WEEKDAY('MM PLANT'!A287,3),'Master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-2221372.752812515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-2221.372752812515</v>
      </c>
    </row>
    <row r="288" spans="1:23">
      <c r="A288" s="63">
        <f t="shared" si="64"/>
        <v>37174</v>
      </c>
      <c r="B288" s="65" t="str">
        <f>INDEX('Master Data'!$A$2:$B$8,MATCH(WEEKDAY('MM PLANT'!A288,3),'Master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-2221372.752812515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-2221.372752812515</v>
      </c>
    </row>
    <row r="289" spans="1:23">
      <c r="A289" s="63">
        <f t="shared" si="64"/>
        <v>37175</v>
      </c>
      <c r="B289" s="65" t="str">
        <f>INDEX('Master Data'!$A$2:$B$8,MATCH(WEEKDAY('MM PLANT'!A289,3),'Master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-2221372.752812515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-2221.372752812515</v>
      </c>
    </row>
    <row r="290" spans="1:23">
      <c r="A290" s="63">
        <f t="shared" si="64"/>
        <v>37176</v>
      </c>
      <c r="B290" s="65" t="str">
        <f>INDEX('Master Data'!$A$2:$B$8,MATCH(WEEKDAY('MM PLANT'!A290,3),'Master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SUM(J$280:J290)</f>
        <v>0</v>
      </c>
      <c r="N290" s="73">
        <f>SUM(J$6:J290)</f>
        <v>-2221372.752812515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-2221.372752812515</v>
      </c>
    </row>
    <row r="291" spans="1:23">
      <c r="A291" s="63">
        <f t="shared" si="64"/>
        <v>37177</v>
      </c>
      <c r="B291" s="65" t="str">
        <f>INDEX('Master Data'!$A$2:$B$8,MATCH(WEEKDAY('MM PLANT'!A291,3),'Master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-2221372.752812515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-2221.372752812515</v>
      </c>
    </row>
    <row r="292" spans="1:23">
      <c r="A292" s="63">
        <f t="shared" si="64"/>
        <v>37178</v>
      </c>
      <c r="B292" s="65" t="str">
        <f>INDEX('Master Data'!$A$2:$B$8,MATCH(WEEKDAY('MM PLANT'!A292,3),'Master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-2221372.752812515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-2221.372752812515</v>
      </c>
    </row>
    <row r="293" spans="1:23">
      <c r="A293" s="63">
        <f t="shared" si="64"/>
        <v>37179</v>
      </c>
      <c r="B293" s="65" t="str">
        <f>INDEX('Master Data'!$A$2:$B$8,MATCH(WEEKDAY('MM PLANT'!A293,3),'Master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-2221372.752812515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-2221.372752812515</v>
      </c>
    </row>
    <row r="294" spans="1:23">
      <c r="A294" s="63">
        <f t="shared" si="64"/>
        <v>37180</v>
      </c>
      <c r="B294" s="65" t="str">
        <f>INDEX('Master Data'!$A$2:$B$8,MATCH(WEEKDAY('MM PLANT'!A294,3),'Master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-2221372.752812515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-2221.372752812515</v>
      </c>
    </row>
    <row r="295" spans="1:23">
      <c r="A295" s="63">
        <f t="shared" si="64"/>
        <v>37181</v>
      </c>
      <c r="B295" s="65" t="str">
        <f>INDEX('Master Data'!$A$2:$B$8,MATCH(WEEKDAY('MM PLANT'!A295,3),'Master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-2221372.752812515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-2221.372752812515</v>
      </c>
    </row>
    <row r="296" spans="1:23">
      <c r="A296" s="63">
        <f t="shared" si="64"/>
        <v>37182</v>
      </c>
      <c r="B296" s="65" t="str">
        <f>INDEX('Master Data'!$A$2:$B$8,MATCH(WEEKDAY('MM PLANT'!A296,3),'Master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-2221372.752812515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-2221.372752812515</v>
      </c>
    </row>
    <row r="297" spans="1:23">
      <c r="A297" s="63">
        <f t="shared" si="64"/>
        <v>37183</v>
      </c>
      <c r="B297" s="65" t="str">
        <f>INDEX('Master Data'!$A$2:$B$8,MATCH(WEEKDAY('MM PLANT'!A297,3),'Master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-2221372.752812515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-2221.372752812515</v>
      </c>
    </row>
    <row r="298" spans="1:23">
      <c r="A298" s="63">
        <f t="shared" si="64"/>
        <v>37184</v>
      </c>
      <c r="B298" s="65" t="str">
        <f>INDEX('Master Data'!$A$2:$B$8,MATCH(WEEKDAY('MM PLANT'!A298,3),'Master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-2221372.752812515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-2221.372752812515</v>
      </c>
    </row>
    <row r="299" spans="1:23">
      <c r="A299" s="63">
        <f t="shared" si="64"/>
        <v>37185</v>
      </c>
      <c r="B299" s="65" t="str">
        <f>INDEX('Master Data'!$A$2:$B$8,MATCH(WEEKDAY('MM PLANT'!A299,3),'Master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-2221372.752812515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-2221.372752812515</v>
      </c>
    </row>
    <row r="300" spans="1:23">
      <c r="A300" s="63">
        <f t="shared" si="64"/>
        <v>37186</v>
      </c>
      <c r="B300" s="65" t="str">
        <f>INDEX('Master Data'!$A$2:$B$8,MATCH(WEEKDAY('MM PLANT'!A300,3),'Master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-2221372.752812515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-2221.372752812515</v>
      </c>
    </row>
    <row r="301" spans="1:23">
      <c r="A301" s="63">
        <f t="shared" si="64"/>
        <v>37187</v>
      </c>
      <c r="B301" s="65" t="str">
        <f>INDEX('Master Data'!$A$2:$B$8,MATCH(WEEKDAY('MM PLANT'!A301,3),'Master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-2221372.752812515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-2221.372752812515</v>
      </c>
    </row>
    <row r="302" spans="1:23">
      <c r="A302" s="63">
        <f t="shared" si="64"/>
        <v>37188</v>
      </c>
      <c r="B302" s="65" t="str">
        <f>INDEX('Master Data'!$A$2:$B$8,MATCH(WEEKDAY('MM PLANT'!A302,3),'Master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-2221372.752812515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-2221.372752812515</v>
      </c>
    </row>
    <row r="303" spans="1:23">
      <c r="A303" s="63">
        <f t="shared" si="64"/>
        <v>37189</v>
      </c>
      <c r="B303" s="65" t="str">
        <f>INDEX('Master Data'!$A$2:$B$8,MATCH(WEEKDAY('MM PLANT'!A303,3),'Master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-2221372.752812515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-2221.372752812515</v>
      </c>
    </row>
    <row r="304" spans="1:23">
      <c r="A304" s="63">
        <f t="shared" si="64"/>
        <v>37190</v>
      </c>
      <c r="B304" s="65" t="str">
        <f>INDEX('Master Data'!$A$2:$B$8,MATCH(WEEKDAY('MM PLANT'!A304,3),'Master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-2221372.752812515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-2221.372752812515</v>
      </c>
    </row>
    <row r="305" spans="1:23">
      <c r="A305" s="63">
        <f t="shared" si="64"/>
        <v>37191</v>
      </c>
      <c r="B305" s="65" t="str">
        <f>INDEX('Master Data'!$A$2:$B$8,MATCH(WEEKDAY('MM PLANT'!A305,3),'Master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-2221372.752812515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-2221.372752812515</v>
      </c>
    </row>
    <row r="306" spans="1:23">
      <c r="A306" s="63">
        <f t="shared" si="64"/>
        <v>37192</v>
      </c>
      <c r="B306" s="65" t="str">
        <f>INDEX('Master Data'!$A$2:$B$8,MATCH(WEEKDAY('MM PLANT'!A306,3),'Master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-2221372.752812515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-2221.372752812515</v>
      </c>
    </row>
    <row r="307" spans="1:23">
      <c r="A307" s="63">
        <f t="shared" si="64"/>
        <v>37193</v>
      </c>
      <c r="B307" s="65" t="str">
        <f>INDEX('Master Data'!$A$2:$B$8,MATCH(WEEKDAY('MM PLANT'!A307,3),'Master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-2221372.752812515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-2221.372752812515</v>
      </c>
    </row>
    <row r="308" spans="1:23">
      <c r="A308" s="63">
        <f t="shared" si="64"/>
        <v>37194</v>
      </c>
      <c r="B308" s="65" t="str">
        <f>INDEX('Master Data'!$A$2:$B$8,MATCH(WEEKDAY('MM PLANT'!A308,3),'Master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-2221372.752812515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-2221.372752812515</v>
      </c>
    </row>
    <row r="309" spans="1:23">
      <c r="A309" s="63">
        <f t="shared" si="64"/>
        <v>37195</v>
      </c>
      <c r="B309" s="65" t="str">
        <f>INDEX('Master Data'!$A$2:$B$8,MATCH(WEEKDAY('MM PLANT'!A309,3),'Master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-2221372.752812515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-2221.372752812515</v>
      </c>
    </row>
    <row r="310" spans="1:23">
      <c r="A310" s="63">
        <f t="shared" si="64"/>
        <v>37196</v>
      </c>
      <c r="B310" s="65" t="str">
        <f>INDEX('Master Data'!$A$2:$B$8,MATCH(WEEKDAY('MM PLANT'!A310,3),'Master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-2221372.752812515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-2221.372752812515</v>
      </c>
    </row>
    <row r="311" spans="1:23">
      <c r="A311" s="63">
        <f t="shared" si="64"/>
        <v>37197</v>
      </c>
      <c r="B311" s="65" t="str">
        <f>INDEX('Master Data'!$A$2:$B$8,MATCH(WEEKDAY('MM PLANT'!A311,3),'Master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-2221372.752812515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-2221.372752812515</v>
      </c>
    </row>
    <row r="312" spans="1:23">
      <c r="A312" s="63">
        <f t="shared" si="64"/>
        <v>37198</v>
      </c>
      <c r="B312" s="65" t="str">
        <f>INDEX('Master Data'!$A$2:$B$8,MATCH(WEEKDAY('MM PLANT'!A312,3),'Master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-2221372.752812515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-2221.372752812515</v>
      </c>
    </row>
    <row r="313" spans="1:23">
      <c r="A313" s="63">
        <f t="shared" si="64"/>
        <v>37199</v>
      </c>
      <c r="B313" s="65" t="str">
        <f>INDEX('Master Data'!$A$2:$B$8,MATCH(WEEKDAY('MM PLANT'!A313,3),'Master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-2221372.752812515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-2221.372752812515</v>
      </c>
    </row>
    <row r="314" spans="1:23">
      <c r="A314" s="63">
        <f t="shared" si="64"/>
        <v>37200</v>
      </c>
      <c r="B314" s="65" t="str">
        <f>INDEX('Master Data'!$A$2:$B$8,MATCH(WEEKDAY('MM PLANT'!A314,3),'Master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-2221372.752812515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-2221.372752812515</v>
      </c>
    </row>
    <row r="315" spans="1:23">
      <c r="A315" s="63">
        <f t="shared" si="64"/>
        <v>37201</v>
      </c>
      <c r="B315" s="65" t="str">
        <f>INDEX('Master Data'!$A$2:$B$8,MATCH(WEEKDAY('MM PLANT'!A315,3),'Master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-2221372.752812515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-2221.372752812515</v>
      </c>
    </row>
    <row r="316" spans="1:23">
      <c r="A316" s="63">
        <f t="shared" si="64"/>
        <v>37202</v>
      </c>
      <c r="B316" s="65" t="str">
        <f>INDEX('Master Data'!$A$2:$B$8,MATCH(WEEKDAY('MM PLANT'!A316,3),'Master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-2221372.752812515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-2221.372752812515</v>
      </c>
    </row>
    <row r="317" spans="1:23">
      <c r="A317" s="63">
        <f t="shared" si="64"/>
        <v>37203</v>
      </c>
      <c r="B317" s="65" t="str">
        <f>INDEX('Master Data'!$A$2:$B$8,MATCH(WEEKDAY('MM PLANT'!A317,3),'Master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-2221372.752812515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-2221.372752812515</v>
      </c>
    </row>
    <row r="318" spans="1:23">
      <c r="A318" s="63">
        <f t="shared" si="64"/>
        <v>37204</v>
      </c>
      <c r="B318" s="65" t="str">
        <f>INDEX('Master Data'!$A$2:$B$8,MATCH(WEEKDAY('MM PLANT'!A318,3),'Master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-2221372.752812515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-2221.372752812515</v>
      </c>
    </row>
    <row r="319" spans="1:23">
      <c r="A319" s="63">
        <f t="shared" si="64"/>
        <v>37205</v>
      </c>
      <c r="B319" s="65" t="str">
        <f>INDEX('Master Data'!$A$2:$B$8,MATCH(WEEKDAY('MM PLANT'!A319,3),'Master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-2221372.752812515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-2221.372752812515</v>
      </c>
    </row>
    <row r="320" spans="1:23">
      <c r="A320" s="63">
        <f t="shared" si="64"/>
        <v>37206</v>
      </c>
      <c r="B320" s="65" t="str">
        <f>INDEX('Master Data'!$A$2:$B$8,MATCH(WEEKDAY('MM PLANT'!A320,3),'Master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-2221372.752812515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-2221.372752812515</v>
      </c>
    </row>
    <row r="321" spans="1:23">
      <c r="A321" s="63">
        <f t="shared" si="64"/>
        <v>37207</v>
      </c>
      <c r="B321" s="65" t="str">
        <f>INDEX('Master Data'!$A$2:$B$8,MATCH(WEEKDAY('MM PLANT'!A321,3),'Master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-2221372.752812515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-2221.372752812515</v>
      </c>
    </row>
    <row r="322" spans="1:23">
      <c r="A322" s="63">
        <f t="shared" si="64"/>
        <v>37208</v>
      </c>
      <c r="B322" s="65" t="str">
        <f>INDEX('Master Data'!$A$2:$B$8,MATCH(WEEKDAY('MM PLANT'!A322,3),'Master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-2221372.752812515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-2221.372752812515</v>
      </c>
    </row>
    <row r="323" spans="1:23">
      <c r="A323" s="63">
        <f t="shared" si="64"/>
        <v>37209</v>
      </c>
      <c r="B323" s="65" t="str">
        <f>INDEX('Master Data'!$A$2:$B$8,MATCH(WEEKDAY('MM PLANT'!A323,3),'Master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-2221372.752812515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-2221.372752812515</v>
      </c>
    </row>
    <row r="324" spans="1:23">
      <c r="A324" s="63">
        <f t="shared" si="64"/>
        <v>37210</v>
      </c>
      <c r="B324" s="65" t="str">
        <f>INDEX('Master Data'!$A$2:$B$8,MATCH(WEEKDAY('MM PLANT'!A324,3),'Master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-2221372.752812515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-2221.372752812515</v>
      </c>
    </row>
    <row r="325" spans="1:23">
      <c r="A325" s="63">
        <f t="shared" si="64"/>
        <v>37211</v>
      </c>
      <c r="B325" s="65" t="str">
        <f>INDEX('Master Data'!$A$2:$B$8,MATCH(WEEKDAY('MM PLANT'!A325,3),'Master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-2221372.752812515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-2221.372752812515</v>
      </c>
    </row>
    <row r="326" spans="1:23">
      <c r="A326" s="63">
        <f t="shared" si="64"/>
        <v>37212</v>
      </c>
      <c r="B326" s="65" t="str">
        <f>INDEX('Master Data'!$A$2:$B$8,MATCH(WEEKDAY('MM PLANT'!A326,3),'Master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-2221372.752812515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-2221.372752812515</v>
      </c>
    </row>
    <row r="327" spans="1:23">
      <c r="A327" s="63">
        <f t="shared" ref="A327:A371" si="77">A326+1</f>
        <v>37213</v>
      </c>
      <c r="B327" s="65" t="str">
        <f>INDEX('Master Data'!$A$2:$B$8,MATCH(WEEKDAY('MM PLANT'!A327,3),'Master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-2221372.752812515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-2221.372752812515</v>
      </c>
    </row>
    <row r="328" spans="1:23">
      <c r="A328" s="63">
        <f t="shared" si="77"/>
        <v>37214</v>
      </c>
      <c r="B328" s="65" t="str">
        <f>INDEX('Master Data'!$A$2:$B$8,MATCH(WEEKDAY('MM PLANT'!A328,3),'Master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-2221372.752812515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-2221.372752812515</v>
      </c>
    </row>
    <row r="329" spans="1:23">
      <c r="A329" s="63">
        <f t="shared" si="77"/>
        <v>37215</v>
      </c>
      <c r="B329" s="65" t="str">
        <f>INDEX('Master Data'!$A$2:$B$8,MATCH(WEEKDAY('MM PLANT'!A329,3),'Master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-2221372.752812515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-2221.372752812515</v>
      </c>
    </row>
    <row r="330" spans="1:23">
      <c r="A330" s="63">
        <f t="shared" si="77"/>
        <v>37216</v>
      </c>
      <c r="B330" s="65" t="str">
        <f>INDEX('Master Data'!$A$2:$B$8,MATCH(WEEKDAY('MM PLANT'!A330,3),'Master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-2221372.752812515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-2221.372752812515</v>
      </c>
    </row>
    <row r="331" spans="1:23">
      <c r="A331" s="63">
        <f t="shared" si="77"/>
        <v>37217</v>
      </c>
      <c r="B331" s="65" t="str">
        <f>INDEX('Master Data'!$A$2:$B$8,MATCH(WEEKDAY('MM PLANT'!A331,3),'Master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-2221372.752812515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-2221.372752812515</v>
      </c>
    </row>
    <row r="332" spans="1:23">
      <c r="A332" s="63">
        <f t="shared" si="77"/>
        <v>37218</v>
      </c>
      <c r="B332" s="65" t="str">
        <f>INDEX('Master Data'!$A$2:$B$8,MATCH(WEEKDAY('MM PLANT'!A332,3),'Master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-2221372.752812515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-2221.372752812515</v>
      </c>
    </row>
    <row r="333" spans="1:23">
      <c r="A333" s="63">
        <f t="shared" si="77"/>
        <v>37219</v>
      </c>
      <c r="B333" s="65" t="str">
        <f>INDEX('Master Data'!$A$2:$B$8,MATCH(WEEKDAY('MM PLANT'!A333,3),'Master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-2221372.752812515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-2221.372752812515</v>
      </c>
    </row>
    <row r="334" spans="1:23">
      <c r="A334" s="63">
        <f t="shared" si="77"/>
        <v>37220</v>
      </c>
      <c r="B334" s="65" t="str">
        <f>INDEX('Master Data'!$A$2:$B$8,MATCH(WEEKDAY('MM PLANT'!A334,3),'Master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-2221372.752812515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-2221.372752812515</v>
      </c>
    </row>
    <row r="335" spans="1:23">
      <c r="A335" s="63">
        <f t="shared" si="77"/>
        <v>37221</v>
      </c>
      <c r="B335" s="65" t="str">
        <f>INDEX('Master Data'!$A$2:$B$8,MATCH(WEEKDAY('MM PLANT'!A335,3),'Master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-2221372.752812515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-2221.372752812515</v>
      </c>
    </row>
    <row r="336" spans="1:23">
      <c r="A336" s="63">
        <f t="shared" si="77"/>
        <v>37222</v>
      </c>
      <c r="B336" s="65" t="str">
        <f>INDEX('Master Data'!$A$2:$B$8,MATCH(WEEKDAY('MM PLANT'!A336,3),'Master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-2221372.752812515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-2221.372752812515</v>
      </c>
    </row>
    <row r="337" spans="1:23">
      <c r="A337" s="63">
        <f t="shared" si="77"/>
        <v>37223</v>
      </c>
      <c r="B337" s="65" t="str">
        <f>INDEX('Master Data'!$A$2:$B$8,MATCH(WEEKDAY('MM PLANT'!A337,3),'Master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-2221372.752812515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-2221.372752812515</v>
      </c>
    </row>
    <row r="338" spans="1:23">
      <c r="A338" s="63">
        <f t="shared" si="77"/>
        <v>37224</v>
      </c>
      <c r="B338" s="65" t="str">
        <f>INDEX('Master Data'!$A$2:$B$8,MATCH(WEEKDAY('MM PLANT'!A338,3),'Master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-2221372.752812515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-2221.372752812515</v>
      </c>
    </row>
    <row r="339" spans="1:23">
      <c r="A339" s="63">
        <f t="shared" si="77"/>
        <v>37225</v>
      </c>
      <c r="B339" s="65" t="str">
        <f>INDEX('Master Data'!$A$2:$B$8,MATCH(WEEKDAY('MM PLANT'!A339,3),'Master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-2221372.752812515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-2221.372752812515</v>
      </c>
    </row>
    <row r="340" spans="1:23">
      <c r="A340" s="63">
        <f t="shared" si="77"/>
        <v>37226</v>
      </c>
      <c r="B340" s="65" t="str">
        <f>INDEX('Master Data'!$A$2:$B$8,MATCH(WEEKDAY('MM PLANT'!A340,3),'Master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-2221372.752812515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-2221.372752812515</v>
      </c>
    </row>
    <row r="341" spans="1:23">
      <c r="A341" s="63">
        <f t="shared" si="77"/>
        <v>37227</v>
      </c>
      <c r="B341" s="65" t="str">
        <f>INDEX('Master Data'!$A$2:$B$8,MATCH(WEEKDAY('MM PLANT'!A341,3),'Master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-2221372.752812515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-2221.372752812515</v>
      </c>
    </row>
    <row r="342" spans="1:23">
      <c r="A342" s="63">
        <f t="shared" si="77"/>
        <v>37228</v>
      </c>
      <c r="B342" s="65" t="str">
        <f>INDEX('Master Data'!$A$2:$B$8,MATCH(WEEKDAY('MM PLANT'!A342,3),'Master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-2221372.752812515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-2221.372752812515</v>
      </c>
    </row>
    <row r="343" spans="1:23">
      <c r="A343" s="63">
        <f t="shared" si="77"/>
        <v>37229</v>
      </c>
      <c r="B343" s="65" t="str">
        <f>INDEX('Master Data'!$A$2:$B$8,MATCH(WEEKDAY('MM PLANT'!A343,3),'Master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-2221372.752812515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-2221.372752812515</v>
      </c>
    </row>
    <row r="344" spans="1:23">
      <c r="A344" s="63">
        <f t="shared" si="77"/>
        <v>37230</v>
      </c>
      <c r="B344" s="65" t="str">
        <f>INDEX('Master Data'!$A$2:$B$8,MATCH(WEEKDAY('MM PLANT'!A344,3),'Master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-2221372.752812515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-2221.372752812515</v>
      </c>
    </row>
    <row r="345" spans="1:23">
      <c r="A345" s="63">
        <f t="shared" si="77"/>
        <v>37231</v>
      </c>
      <c r="B345" s="65" t="str">
        <f>INDEX('Master Data'!$A$2:$B$8,MATCH(WEEKDAY('MM PLANT'!A345,3),'Master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-2221372.752812515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-2221.372752812515</v>
      </c>
    </row>
    <row r="346" spans="1:23">
      <c r="A346" s="63">
        <f t="shared" si="77"/>
        <v>37232</v>
      </c>
      <c r="B346" s="65" t="str">
        <f>INDEX('Master Data'!$A$2:$B$8,MATCH(WEEKDAY('MM PLANT'!A346,3),'Master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-2221372.752812515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-2221.372752812515</v>
      </c>
    </row>
    <row r="347" spans="1:23">
      <c r="A347" s="63">
        <f t="shared" si="77"/>
        <v>37233</v>
      </c>
      <c r="B347" s="65" t="str">
        <f>INDEX('Master Data'!$A$2:$B$8,MATCH(WEEKDAY('MM PLANT'!A347,3),'Master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-2221372.752812515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-2221.372752812515</v>
      </c>
    </row>
    <row r="348" spans="1:23">
      <c r="A348" s="63">
        <f t="shared" si="77"/>
        <v>37234</v>
      </c>
      <c r="B348" s="65" t="str">
        <f>INDEX('Master Data'!$A$2:$B$8,MATCH(WEEKDAY('MM PLANT'!A348,3),'Master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-2221372.752812515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-2221.372752812515</v>
      </c>
    </row>
    <row r="349" spans="1:23">
      <c r="A349" s="63">
        <f t="shared" si="77"/>
        <v>37235</v>
      </c>
      <c r="B349" s="65" t="str">
        <f>INDEX('Master Data'!$A$2:$B$8,MATCH(WEEKDAY('MM PLANT'!A349,3),'Master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-2221372.752812515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-2221.372752812515</v>
      </c>
    </row>
    <row r="350" spans="1:23">
      <c r="A350" s="63">
        <f t="shared" si="77"/>
        <v>37236</v>
      </c>
      <c r="B350" s="65" t="str">
        <f>INDEX('Master Data'!$A$2:$B$8,MATCH(WEEKDAY('MM PLANT'!A350,3),'Master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-2221372.752812515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-2221.372752812515</v>
      </c>
    </row>
    <row r="351" spans="1:23">
      <c r="A351" s="63">
        <f t="shared" si="77"/>
        <v>37237</v>
      </c>
      <c r="B351" s="65" t="str">
        <f>INDEX('Master Data'!$A$2:$B$8,MATCH(WEEKDAY('MM PLANT'!A351,3),'Master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-2221372.752812515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-2221.372752812515</v>
      </c>
    </row>
    <row r="352" spans="1:23">
      <c r="A352" s="63">
        <f t="shared" si="77"/>
        <v>37238</v>
      </c>
      <c r="B352" s="65" t="str">
        <f>INDEX('Master Data'!$A$2:$B$8,MATCH(WEEKDAY('MM PLANT'!A352,3),'Master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-2221372.752812515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-2221.372752812515</v>
      </c>
    </row>
    <row r="353" spans="1:23">
      <c r="A353" s="63">
        <f t="shared" si="77"/>
        <v>37239</v>
      </c>
      <c r="B353" s="65" t="str">
        <f>INDEX('Master Data'!$A$2:$B$8,MATCH(WEEKDAY('MM PLANT'!A353,3),'Master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-2221372.752812515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-2221.372752812515</v>
      </c>
    </row>
    <row r="354" spans="1:23">
      <c r="A354" s="63">
        <f t="shared" si="77"/>
        <v>37240</v>
      </c>
      <c r="B354" s="65" t="str">
        <f>INDEX('Master Data'!$A$2:$B$8,MATCH(WEEKDAY('MM PLANT'!A354,3),'Master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-2221372.752812515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-2221.372752812515</v>
      </c>
    </row>
    <row r="355" spans="1:23">
      <c r="A355" s="63">
        <f t="shared" si="77"/>
        <v>37241</v>
      </c>
      <c r="B355" s="65" t="str">
        <f>INDEX('Master Data'!$A$2:$B$8,MATCH(WEEKDAY('MM PLANT'!A355,3),'Master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-2221372.752812515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-2221.372752812515</v>
      </c>
    </row>
    <row r="356" spans="1:23">
      <c r="A356" s="63">
        <f t="shared" si="77"/>
        <v>37242</v>
      </c>
      <c r="B356" s="65" t="str">
        <f>INDEX('Master Data'!$A$2:$B$8,MATCH(WEEKDAY('MM PLANT'!A356,3),'Master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-2221372.752812515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-2221.372752812515</v>
      </c>
    </row>
    <row r="357" spans="1:23">
      <c r="A357" s="63">
        <f t="shared" si="77"/>
        <v>37243</v>
      </c>
      <c r="B357" s="65" t="str">
        <f>INDEX('Master Data'!$A$2:$B$8,MATCH(WEEKDAY('MM PLANT'!A357,3),'Master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-2221372.752812515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-2221.372752812515</v>
      </c>
    </row>
    <row r="358" spans="1:23">
      <c r="A358" s="63">
        <f t="shared" si="77"/>
        <v>37244</v>
      </c>
      <c r="B358" s="65" t="str">
        <f>INDEX('Master Data'!$A$2:$B$8,MATCH(WEEKDAY('MM PLANT'!A358,3),'Master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-2221372.752812515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-2221.372752812515</v>
      </c>
    </row>
    <row r="359" spans="1:23">
      <c r="A359" s="63">
        <f t="shared" si="77"/>
        <v>37245</v>
      </c>
      <c r="B359" s="65" t="str">
        <f>INDEX('Master Data'!$A$2:$B$8,MATCH(WEEKDAY('MM PLANT'!A359,3),'Master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-2221372.752812515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-2221.372752812515</v>
      </c>
    </row>
    <row r="360" spans="1:23">
      <c r="A360" s="63">
        <f t="shared" si="77"/>
        <v>37246</v>
      </c>
      <c r="B360" s="65" t="str">
        <f>INDEX('Master Data'!$A$2:$B$8,MATCH(WEEKDAY('MM PLANT'!A360,3),'Master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-2221372.752812515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-2221.372752812515</v>
      </c>
    </row>
    <row r="361" spans="1:23">
      <c r="A361" s="63">
        <f t="shared" si="77"/>
        <v>37247</v>
      </c>
      <c r="B361" s="65" t="str">
        <f>INDEX('Master Data'!$A$2:$B$8,MATCH(WEEKDAY('MM PLANT'!A361,3),'Master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-2221372.752812515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-2221.372752812515</v>
      </c>
    </row>
    <row r="362" spans="1:23">
      <c r="A362" s="63">
        <f t="shared" si="77"/>
        <v>37248</v>
      </c>
      <c r="B362" s="65" t="str">
        <f>INDEX('Master Data'!$A$2:$B$8,MATCH(WEEKDAY('MM PLANT'!A362,3),'Master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-2221372.752812515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-2221.372752812515</v>
      </c>
    </row>
    <row r="363" spans="1:23">
      <c r="A363" s="63">
        <f t="shared" si="77"/>
        <v>37249</v>
      </c>
      <c r="B363" s="65" t="str">
        <f>INDEX('Master Data'!$A$2:$B$8,MATCH(WEEKDAY('MM PLANT'!A363,3),'Master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-2221372.752812515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-2221.372752812515</v>
      </c>
    </row>
    <row r="364" spans="1:23">
      <c r="A364" s="63">
        <f t="shared" si="77"/>
        <v>37250</v>
      </c>
      <c r="B364" s="65" t="str">
        <f>INDEX('Master Data'!$A$2:$B$8,MATCH(WEEKDAY('MM PLANT'!A364,3),'Master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-2221372.752812515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-2221.372752812515</v>
      </c>
    </row>
    <row r="365" spans="1:23">
      <c r="A365" s="63">
        <f t="shared" si="77"/>
        <v>37251</v>
      </c>
      <c r="B365" s="65" t="str">
        <f>INDEX('Master Data'!$A$2:$B$8,MATCH(WEEKDAY('MM PLANT'!A365,3),'Master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-2221372.752812515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-2221.372752812515</v>
      </c>
    </row>
    <row r="366" spans="1:23">
      <c r="A366" s="63">
        <f t="shared" si="77"/>
        <v>37252</v>
      </c>
      <c r="B366" s="65" t="str">
        <f>INDEX('Master Data'!$A$2:$B$8,MATCH(WEEKDAY('MM PLANT'!A366,3),'Master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-2221372.752812515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-2221.372752812515</v>
      </c>
    </row>
    <row r="367" spans="1:23">
      <c r="A367" s="63">
        <f t="shared" si="77"/>
        <v>37253</v>
      </c>
      <c r="B367" s="65" t="str">
        <f>INDEX('Master Data'!$A$2:$B$8,MATCH(WEEKDAY('MM PLANT'!A367,3),'Master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-2221372.752812515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-2221.372752812515</v>
      </c>
    </row>
    <row r="368" spans="1:23">
      <c r="A368" s="63">
        <f t="shared" si="77"/>
        <v>37254</v>
      </c>
      <c r="B368" s="65" t="str">
        <f>INDEX('Master Data'!$A$2:$B$8,MATCH(WEEKDAY('MM PLANT'!A368,3),'Master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-2221372.752812515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-2221.372752812515</v>
      </c>
    </row>
    <row r="369" spans="1:23">
      <c r="A369" s="63">
        <f t="shared" si="77"/>
        <v>37255</v>
      </c>
      <c r="B369" s="65" t="str">
        <f>INDEX('Master Data'!$A$2:$B$8,MATCH(WEEKDAY('MM PLANT'!A369,3),'Master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-2221372.752812515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-2221.372752812515</v>
      </c>
    </row>
    <row r="370" spans="1:23">
      <c r="A370" s="63">
        <f t="shared" si="77"/>
        <v>37256</v>
      </c>
      <c r="B370" s="65" t="str">
        <f>INDEX('Master Data'!$A$2:$B$8,MATCH(WEEKDAY('MM PLANT'!A370,3),'Master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-2221372.752812515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-2221.372752812515</v>
      </c>
    </row>
    <row r="371" spans="1:23">
      <c r="A371" s="63">
        <f t="shared" si="77"/>
        <v>37257</v>
      </c>
      <c r="B371" s="65" t="str">
        <f>INDEX('Master Data'!$A$2:$B$8,MATCH(WEEKDAY('MM PLANT'!A371,3),'Master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-2221372.752812515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-2221.372752812515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workbookViewId="0">
      <selection activeCell="B296" sqref="B296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37176</v>
      </c>
    </row>
    <row r="3" spans="1:23">
      <c r="I3" s="110"/>
      <c r="K3" s="75">
        <f>Summary!B8</f>
        <v>37182</v>
      </c>
      <c r="L3" s="83">
        <f>SUM(L6:L371)</f>
        <v>12852</v>
      </c>
      <c r="P3" s="73">
        <v>1000000</v>
      </c>
      <c r="Q3" s="73"/>
      <c r="R3" s="73">
        <v>1000</v>
      </c>
      <c r="S3" s="62"/>
      <c r="T3" s="82">
        <f>SUM(T6:T371)</f>
        <v>12.852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Data'!$A$2:$B$8,MATCH(WEEKDAY('Plant Manager'!A6,3),'Master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Data'!$A$2:$B$8,MATCH(WEEKDAY('Plant Manager'!A7,3),'Master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Data'!$A$2:$B$8,MATCH(WEEKDAY('Plant Manager'!A8,3),'Master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Data'!$A$2:$B$8,MATCH(WEEKDAY('Plant Manager'!A9,3),'Master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Data'!$A$2:$B$8,MATCH(WEEKDAY('Plant Manager'!A10,3),'Master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Data'!$A$2:$B$8,MATCH(WEEKDAY('Plant Manager'!A11,3),'Master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Data'!$A$2:$B$8,MATCH(WEEKDAY('Plant Manager'!A12,3),'Master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Data'!$A$2:$B$8,MATCH(WEEKDAY('Plant Manager'!A13,3),'Master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Data'!$A$2:$B$8,MATCH(WEEKDAY('Plant Manager'!A14,3),'Master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Data'!$A$2:$B$8,MATCH(WEEKDAY('Plant Manager'!A15,3),'Master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Data'!$A$2:$B$8,MATCH(WEEKDAY('Plant Manager'!A16,3),'Master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Data'!$A$2:$B$8,MATCH(WEEKDAY('Plant Manager'!A17,3),'Master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Data'!$A$2:$B$8,MATCH(WEEKDAY('Plant Manager'!A18,3),'Master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Data'!$A$2:$B$8,MATCH(WEEKDAY('Plant Manager'!A19,3),'Master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Data'!$A$2:$B$8,MATCH(WEEKDAY('Plant Manager'!A20,3),'Master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Data'!$A$2:$B$8,MATCH(WEEKDAY('Plant Manager'!A21,3),'Master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Data'!$A$2:$B$8,MATCH(WEEKDAY('Plant Manager'!A22,3),'Master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Data'!$A$2:$B$8,MATCH(WEEKDAY('Plant Manager'!A23,3),'Master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Data'!$A$2:$B$8,MATCH(WEEKDAY('Plant Manager'!A24,3),'Master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Data'!$A$2:$B$8,MATCH(WEEKDAY('Plant Manager'!A25,3),'Master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Data'!$A$2:$B$8,MATCH(WEEKDAY('Plant Manager'!A26,3),'Master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Data'!$A$2:$B$8,MATCH(WEEKDAY('Plant Manager'!A27,3),'Master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Data'!$A$2:$B$8,MATCH(WEEKDAY('Plant Manager'!A28,3),'Master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Data'!$A$2:$B$8,MATCH(WEEKDAY('Plant Manager'!A29,3),'Master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Data'!$A$2:$B$8,MATCH(WEEKDAY('Plant Manager'!A30,3),'Master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Data'!$A$2:$B$8,MATCH(WEEKDAY('Plant Manager'!A31,3),'Master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Data'!$A$2:$B$8,MATCH(WEEKDAY('Plant Manager'!A32,3),'Master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Data'!$A$2:$B$8,MATCH(WEEKDAY('Plant Manager'!A33,3),'Master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Data'!$A$2:$B$8,MATCH(WEEKDAY('Plant Manager'!A34,3),'Master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Data'!$A$2:$B$8,MATCH(WEEKDAY('Plant Manager'!A35,3),'Master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Data'!$A$2:$B$8,MATCH(WEEKDAY('Plant Manager'!A36,3),'Master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Data'!$A$2:$B$8,MATCH(WEEKDAY('Plant Manager'!A37,3),'Master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Data'!$A$2:$B$8,MATCH(WEEKDAY('Plant Manager'!A38,3),'Master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Data'!$A$2:$B$8,MATCH(WEEKDAY('Plant Manager'!A39,3),'Master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Data'!$A$2:$B$8,MATCH(WEEKDAY('Plant Manager'!A40,3),'Master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Data'!$A$2:$B$8,MATCH(WEEKDAY('Plant Manager'!A41,3),'Master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Data'!$A$2:$B$8,MATCH(WEEKDAY('Plant Manager'!A42,3),'Master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Data'!$A$2:$B$8,MATCH(WEEKDAY('Plant Manager'!A43,3),'Master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Data'!$A$2:$B$8,MATCH(WEEKDAY('Plant Manager'!A44,3),'Master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Data'!$A$2:$B$8,MATCH(WEEKDAY('Plant Manager'!A45,3),'Master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Data'!$A$2:$B$8,MATCH(WEEKDAY('Plant Manager'!A46,3),'Master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Data'!$A$2:$B$8,MATCH(WEEKDAY('Plant Manager'!A47,3),'Master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Data'!$A$2:$B$8,MATCH(WEEKDAY('Plant Manager'!A48,3),'Master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Data'!$A$2:$B$8,MATCH(WEEKDAY('Plant Manager'!A49,3),'Master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Data'!$A$2:$B$8,MATCH(WEEKDAY('Plant Manager'!A50,3),'Master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Data'!$A$2:$B$8,MATCH(WEEKDAY('Plant Manager'!A51,3),'Master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Data'!$A$2:$B$8,MATCH(WEEKDAY('Plant Manager'!A52,3),'Master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Data'!$A$2:$B$8,MATCH(WEEKDAY('Plant Manager'!A53,3),'Master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Data'!$A$2:$B$8,MATCH(WEEKDAY('Plant Manager'!A54,3),'Master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Data'!$A$2:$B$8,MATCH(WEEKDAY('Plant Manager'!A55,3),'Master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Data'!$A$2:$B$8,MATCH(WEEKDAY('Plant Manager'!A56,3),'Master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Data'!$A$2:$B$8,MATCH(WEEKDAY('Plant Manager'!A57,3),'Master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Data'!$A$2:$B$8,MATCH(WEEKDAY('Plant Manager'!A58,3),'Master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Data'!$A$2:$B$8,MATCH(WEEKDAY('Plant Manager'!A59,3),'Master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Data'!$A$2:$B$8,MATCH(WEEKDAY('Plant Manager'!A60,3),'Master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Data'!$A$2:$B$8,MATCH(WEEKDAY('Plant Manager'!A61,3),'Master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Data'!$A$2:$B$8,MATCH(WEEKDAY('Plant Manager'!A62,3),'Master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Data'!$A$2:$B$8,MATCH(WEEKDAY('Plant Manager'!A63,3),'Master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Data'!$A$2:$B$8,MATCH(WEEKDAY('Plant Manager'!A64,3),'Master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Data'!$A$2:$B$8,MATCH(WEEKDAY('Plant Manager'!A65,3),'Master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Data'!$A$2:$B$8,MATCH(WEEKDAY('Plant Manager'!A66,3),'Master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Data'!$A$2:$B$8,MATCH(WEEKDAY('Plant Manager'!A67,3),'Master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Data'!$A$2:$B$8,MATCH(WEEKDAY('Plant Manager'!A68,3),'Master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Data'!$A$2:$B$8,MATCH(WEEKDAY('Plant Manager'!A69,3),'Master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Data'!$A$2:$B$8,MATCH(WEEKDAY('Plant Manager'!A70,3),'Master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Data'!$A$2:$B$8,MATCH(WEEKDAY('Plant Manager'!A71,3),'Master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Data'!$A$2:$B$8,MATCH(WEEKDAY('Plant Manager'!A72,3),'Master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Data'!$A$2:$B$8,MATCH(WEEKDAY('Plant Manager'!A73,3),'Master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Data'!$A$2:$B$8,MATCH(WEEKDAY('Plant Manager'!A74,3),'Master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Data'!$A$2:$B$8,MATCH(WEEKDAY('Plant Manager'!A75,3),'Master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Data'!$A$2:$B$8,MATCH(WEEKDAY('Plant Manager'!A76,3),'Master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Data'!$A$2:$B$8,MATCH(WEEKDAY('Plant Manager'!A77,3),'Master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Data'!$A$2:$B$8,MATCH(WEEKDAY('Plant Manager'!A78,3),'Master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Data'!$A$2:$B$8,MATCH(WEEKDAY('Plant Manager'!A79,3),'Master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Data'!$A$2:$B$8,MATCH(WEEKDAY('Plant Manager'!A80,3),'Master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Data'!$A$2:$B$8,MATCH(WEEKDAY('Plant Manager'!A81,3),'Master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Data'!$A$2:$B$8,MATCH(WEEKDAY('Plant Manager'!A82,3),'Master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Data'!$A$2:$B$8,MATCH(WEEKDAY('Plant Manager'!A83,3),'Master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Data'!$A$2:$B$8,MATCH(WEEKDAY('Plant Manager'!A84,3),'Master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Data'!$A$2:$B$8,MATCH(WEEKDAY('Plant Manager'!A85,3),'Master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Data'!$A$2:$B$8,MATCH(WEEKDAY('Plant Manager'!A86,3),'Master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Data'!$A$2:$B$8,MATCH(WEEKDAY('Plant Manager'!A87,3),'Master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Data'!$A$2:$B$8,MATCH(WEEKDAY('Plant Manager'!A88,3),'Master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Data'!$A$2:$B$8,MATCH(WEEKDAY('Plant Manager'!A89,3),'Master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Data'!$A$2:$B$8,MATCH(WEEKDAY('Plant Manager'!A90,3),'Master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Data'!$A$2:$B$8,MATCH(WEEKDAY('Plant Manager'!A91,3),'Master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Data'!$A$2:$B$8,MATCH(WEEKDAY('Plant Manager'!A92,3),'Master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Data'!$A$2:$B$8,MATCH(WEEKDAY('Plant Manager'!A93,3),'Master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Data'!$A$2:$B$8,MATCH(WEEKDAY('Plant Manager'!A94,3),'Master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Data'!$A$2:$B$8,MATCH(WEEKDAY('Plant Manager'!A95,3),'Master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Data'!$A$2:$B$8,MATCH(WEEKDAY('Plant Manager'!A96,3),'Master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Data'!$A$2:$B$8,MATCH(WEEKDAY('Plant Manager'!A97,3),'Master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Data'!$A$2:$B$8,MATCH(WEEKDAY('Plant Manager'!A98,3),'Master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Data'!$A$2:$B$8,MATCH(WEEKDAY('Plant Manager'!A99,3),'Master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Data'!$A$2:$B$8,MATCH(WEEKDAY('Plant Manager'!A100,3),'Master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Data'!$A$2:$B$8,MATCH(WEEKDAY('Plant Manager'!A101,3),'Master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Data'!$A$2:$B$8,MATCH(WEEKDAY('Plant Manager'!A102,3),'Master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Data'!$A$2:$B$8,MATCH(WEEKDAY('Plant Manager'!A103,3),'Master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Data'!$A$2:$B$8,MATCH(WEEKDAY('Plant Manager'!A104,3),'Master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Data'!$A$2:$B$8,MATCH(WEEKDAY('Plant Manager'!A105,3),'Master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Data'!$A$2:$B$8,MATCH(WEEKDAY('Plant Manager'!A106,3),'Master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Data'!$A$2:$B$8,MATCH(WEEKDAY('Plant Manager'!A107,3),'Master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Data'!$A$2:$B$8,MATCH(WEEKDAY('Plant Manager'!A108,3),'Master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Data'!$A$2:$B$8,MATCH(WEEKDAY('Plant Manager'!A109,3),'Master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Data'!$A$2:$B$8,MATCH(WEEKDAY('Plant Manager'!A110,3),'Master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Data'!$A$2:$B$8,MATCH(WEEKDAY('Plant Manager'!A111,3),'Master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Data'!$A$2:$B$8,MATCH(WEEKDAY('Plant Manager'!A112,3),'Master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Data'!$A$2:$B$8,MATCH(WEEKDAY('Plant Manager'!A113,3),'Master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Data'!$A$2:$B$8,MATCH(WEEKDAY('Plant Manager'!A114,3),'Master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Data'!$A$2:$B$8,MATCH(WEEKDAY('Plant Manager'!A115,3),'Master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Data'!$A$2:$B$8,MATCH(WEEKDAY('Plant Manager'!A116,3),'Master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Data'!$A$2:$B$8,MATCH(WEEKDAY('Plant Manager'!A117,3),'Master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Data'!$A$2:$B$8,MATCH(WEEKDAY('Plant Manager'!A118,3),'Master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Data'!$A$2:$B$8,MATCH(WEEKDAY('Plant Manager'!A119,3),'Master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Data'!$A$2:$B$8,MATCH(WEEKDAY('Plant Manager'!A120,3),'Master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Data'!$A$2:$B$8,MATCH(WEEKDAY('Plant Manager'!A121,3),'Master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Data'!$A$2:$B$8,MATCH(WEEKDAY('Plant Manager'!A122,3),'Master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Data'!$A$2:$B$8,MATCH(WEEKDAY('Plant Manager'!A123,3),'Master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Data'!$A$2:$B$8,MATCH(WEEKDAY('Plant Manager'!A124,3),'Master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Data'!$A$2:$B$8,MATCH(WEEKDAY('Plant Manager'!A125,3),'Master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Data'!$A$2:$B$8,MATCH(WEEKDAY('Plant Manager'!A126,3),'Master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Data'!$A$2:$B$8,MATCH(WEEKDAY('Plant Manager'!A127,3),'Master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Data'!$A$2:$B$8,MATCH(WEEKDAY('Plant Manager'!A128,3),'Master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Data'!$A$2:$B$8,MATCH(WEEKDAY('Plant Manager'!A129,3),'Master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Data'!$A$2:$B$8,MATCH(WEEKDAY('Plant Manager'!A130,3),'Master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Data'!$A$2:$B$8,MATCH(WEEKDAY('Plant Manager'!A131,3),'Master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Data'!$A$2:$B$8,MATCH(WEEKDAY('Plant Manager'!A132,3),'Master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Data'!$A$2:$B$8,MATCH(WEEKDAY('Plant Manager'!A133,3),'Master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Data'!$A$2:$B$8,MATCH(WEEKDAY('Plant Manager'!A134,3),'Master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Data'!$A$2:$B$8,MATCH(WEEKDAY('Plant Manager'!A135,3),'Master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Data'!$A$2:$B$8,MATCH(WEEKDAY('Plant Manager'!A136,3),'Master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Data'!$A$2:$B$8,MATCH(WEEKDAY('Plant Manager'!A137,3),'Master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Data'!$A$2:$B$8,MATCH(WEEKDAY('Plant Manager'!A138,3),'Master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Data'!$A$2:$B$8,MATCH(WEEKDAY('Plant Manager'!A139,3),'Master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Data'!$A$2:$B$8,MATCH(WEEKDAY('Plant Manager'!A140,3),'Master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Data'!$A$2:$B$8,MATCH(WEEKDAY('Plant Manager'!A141,3),'Master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Data'!$A$2:$B$8,MATCH(WEEKDAY('Plant Manager'!A142,3),'Master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Data'!$A$2:$B$8,MATCH(WEEKDAY('Plant Manager'!A143,3),'Master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Data'!$A$2:$B$8,MATCH(WEEKDAY('Plant Manager'!A144,3),'Master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Data'!$A$2:$B$8,MATCH(WEEKDAY('Plant Manager'!A145,3),'Master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Data'!$A$2:$B$8,MATCH(WEEKDAY('Plant Manager'!A146,3),'Master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Data'!$A$2:$B$8,MATCH(WEEKDAY('Plant Manager'!A147,3),'Master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Data'!$A$2:$B$8,MATCH(WEEKDAY('Plant Manager'!A148,3),'Master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Data'!$A$2:$B$8,MATCH(WEEKDAY('Plant Manager'!A149,3),'Master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Data'!$A$2:$B$8,MATCH(WEEKDAY('Plant Manager'!A150,3),'Master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Data'!$A$2:$B$8,MATCH(WEEKDAY('Plant Manager'!A151,3),'Master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Data'!$A$2:$B$8,MATCH(WEEKDAY('Plant Manager'!A152,3),'Master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Data'!$A$2:$B$8,MATCH(WEEKDAY('Plant Manager'!A153,3),'Master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Data'!$A$2:$B$8,MATCH(WEEKDAY('Plant Manager'!A154,3),'Master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Data'!$A$2:$B$8,MATCH(WEEKDAY('Plant Manager'!A155,3),'Master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Data'!$A$2:$B$8,MATCH(WEEKDAY('Plant Manager'!A156,3),'Master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Data'!$A$2:$B$8,MATCH(WEEKDAY('Plant Manager'!A157,3),'Master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Data'!$A$2:$B$8,MATCH(WEEKDAY('Plant Manager'!A158,3),'Master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Data'!$A$2:$B$8,MATCH(WEEKDAY('Plant Manager'!A159,3),'Master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Data'!$A$2:$B$8,MATCH(WEEKDAY('Plant Manager'!A160,3),'Master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Data'!$A$2:$B$8,MATCH(WEEKDAY('Plant Manager'!A161,3),'Master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Data'!$A$2:$B$8,MATCH(WEEKDAY('Plant Manager'!A162,3),'Master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Data'!$A$2:$B$8,MATCH(WEEKDAY('Plant Manager'!A163,3),'Master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Data'!$A$2:$B$8,MATCH(WEEKDAY('Plant Manager'!A164,3),'Master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Data'!$A$2:$B$8,MATCH(WEEKDAY('Plant Manager'!A165,3),'Master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Data'!$A$2:$B$8,MATCH(WEEKDAY('Plant Manager'!A166,3),'Master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Data'!$A$2:$B$8,MATCH(WEEKDAY('Plant Manager'!A167,3),'Master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Data'!$A$2:$B$8,MATCH(WEEKDAY('Plant Manager'!A168,3),'Master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Data'!$A$2:$B$8,MATCH(WEEKDAY('Plant Manager'!A169,3),'Master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Data'!$A$2:$B$8,MATCH(WEEKDAY('Plant Manager'!A170,3),'Master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Data'!$A$2:$B$8,MATCH(WEEKDAY('Plant Manager'!A171,3),'Master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Data'!$A$2:$B$8,MATCH(WEEKDAY('Plant Manager'!A172,3),'Master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Data'!$A$2:$B$8,MATCH(WEEKDAY('Plant Manager'!A173,3),'Master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Data'!$A$2:$B$8,MATCH(WEEKDAY('Plant Manager'!A174,3),'Master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Data'!$A$2:$B$8,MATCH(WEEKDAY('Plant Manager'!A175,3),'Master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Data'!$A$2:$B$8,MATCH(WEEKDAY('Plant Manager'!A176,3),'Master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Data'!$A$2:$B$8,MATCH(WEEKDAY('Plant Manager'!A177,3),'Master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Data'!$A$2:$B$8,MATCH(WEEKDAY('Plant Manager'!A178,3),'Master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Data'!$A$2:$B$8,MATCH(WEEKDAY('Plant Manager'!A179,3),'Master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Data'!$A$2:$B$8,MATCH(WEEKDAY('Plant Manager'!A180,3),'Master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Data'!$A$2:$B$8,MATCH(WEEKDAY('Plant Manager'!A181,3),'Master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Data'!$A$2:$B$8,MATCH(WEEKDAY('Plant Manager'!A182,3),'Master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Data'!$A$2:$B$8,MATCH(WEEKDAY('Plant Manager'!A183,3),'Master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Data'!$A$2:$B$8,MATCH(WEEKDAY('Plant Manager'!A184,3),'Master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Data'!$A$2:$B$8,MATCH(WEEKDAY('Plant Manager'!A185,3),'Master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Data'!$A$2:$B$8,MATCH(WEEKDAY('Plant Manager'!A186,3),'Master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Data'!$A$2:$B$8,MATCH(WEEKDAY('Plant Manager'!A187,3),'Master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Data'!$A$2:$B$8,MATCH(WEEKDAY('Plant Manager'!A188,3),'Master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Data'!$A$2:$B$8,MATCH(WEEKDAY('Plant Manager'!A189,3),'Master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Data'!$A$2:$B$8,MATCH(WEEKDAY('Plant Manager'!A190,3),'Master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Data'!$A$2:$B$8,MATCH(WEEKDAY('Plant Manager'!A191,3),'Master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Data'!$A$2:$B$8,MATCH(WEEKDAY('Plant Manager'!A192,3),'Master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Data'!$A$2:$B$8,MATCH(WEEKDAY('Plant Manager'!A193,3),'Master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Data'!$A$2:$B$8,MATCH(WEEKDAY('Plant Manager'!A194,3),'Master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Data'!$A$2:$B$8,MATCH(WEEKDAY('Plant Manager'!A195,3),'Master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Data'!$A$2:$B$8,MATCH(WEEKDAY('Plant Manager'!A196,3),'Master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Data'!$A$2:$B$8,MATCH(WEEKDAY('Plant Manager'!A197,3),'Master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Data'!$A$2:$B$8,MATCH(WEEKDAY('Plant Manager'!A198,3),'Master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Data'!$A$2:$B$8,MATCH(WEEKDAY('Plant Manager'!A199,3),'Master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Data'!$A$2:$B$8,MATCH(WEEKDAY('Plant Manager'!A200,3),'Master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Data'!$A$2:$B$8,MATCH(WEEKDAY('Plant Manager'!A201,3),'Master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Data'!$A$2:$B$8,MATCH(WEEKDAY('Plant Manager'!A202,3),'Master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Data'!$A$2:$B$8,MATCH(WEEKDAY('Plant Manager'!A203,3),'Master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Data'!$A$2:$B$8,MATCH(WEEKDAY('Plant Manager'!A204,3),'Master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Data'!$A$2:$B$8,MATCH(WEEKDAY('Plant Manager'!A205,3),'Master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Data'!$A$2:$B$8,MATCH(WEEKDAY('Plant Manager'!A206,3),'Master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Data'!$A$2:$B$8,MATCH(WEEKDAY('Plant Manager'!A207,3),'Master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Data'!$A$2:$B$8,MATCH(WEEKDAY('Plant Manager'!A208,3),'Master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Data'!$A$2:$B$8,MATCH(WEEKDAY('Plant Manager'!A209,3),'Master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Data'!$A$2:$B$8,MATCH(WEEKDAY('Plant Manager'!A210,3),'Master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Data'!$A$2:$B$8,MATCH(WEEKDAY('Plant Manager'!A211,3),'Master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Data'!$A$2:$B$8,MATCH(WEEKDAY('Plant Manager'!A212,3),'Master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Data'!$A$2:$B$8,MATCH(WEEKDAY('Plant Manager'!A213,3),'Master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Data'!$A$2:$B$8,MATCH(WEEKDAY('Plant Manager'!A214,3),'Master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Data'!$A$2:$B$8,MATCH(WEEKDAY('Plant Manager'!A215,3),'Master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Data'!$A$2:$B$8,MATCH(WEEKDAY('Plant Manager'!A216,3),'Master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Data'!$A$2:$B$8,MATCH(WEEKDAY('Plant Manager'!A217,3),'Master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0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0</v>
      </c>
    </row>
    <row r="218" spans="1:23" hidden="1">
      <c r="A218" s="63">
        <f t="shared" si="51"/>
        <v>37104</v>
      </c>
      <c r="B218" s="65" t="str">
        <f>INDEX('Master Data'!$A$2:$B$8,MATCH(WEEKDAY('Plant Manager'!A218,3),'Master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0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0</v>
      </c>
    </row>
    <row r="219" spans="1:23" hidden="1">
      <c r="A219" s="63">
        <f t="shared" si="51"/>
        <v>37105</v>
      </c>
      <c r="B219" s="65" t="str">
        <f>INDEX('Master Data'!$A$2:$B$8,MATCH(WEEKDAY('Plant Manager'!A219,3),'Master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0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0</v>
      </c>
    </row>
    <row r="220" spans="1:23" hidden="1">
      <c r="A220" s="63">
        <f t="shared" si="51"/>
        <v>37106</v>
      </c>
      <c r="B220" s="65" t="str">
        <f>INDEX('Master Data'!$A$2:$B$8,MATCH(WEEKDAY('Plant Manager'!A220,3),'Master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0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0</v>
      </c>
    </row>
    <row r="221" spans="1:23" hidden="1">
      <c r="A221" s="63">
        <f t="shared" si="51"/>
        <v>37107</v>
      </c>
      <c r="B221" s="65" t="str">
        <f>INDEX('Master Data'!$A$2:$B$8,MATCH(WEEKDAY('Plant Manager'!A221,3),'Master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0</v>
      </c>
    </row>
    <row r="222" spans="1:23" hidden="1">
      <c r="A222" s="63">
        <f t="shared" si="51"/>
        <v>37108</v>
      </c>
      <c r="B222" s="65" t="str">
        <f>INDEX('Master Data'!$A$2:$B$8,MATCH(WEEKDAY('Plant Manager'!A222,3),'Master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0</v>
      </c>
    </row>
    <row r="223" spans="1:23" hidden="1">
      <c r="A223" s="63">
        <f t="shared" si="51"/>
        <v>37109</v>
      </c>
      <c r="B223" s="65" t="str">
        <f>INDEX('Master Data'!$A$2:$B$8,MATCH(WEEKDAY('Plant Manager'!A223,3),'Master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0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0</v>
      </c>
    </row>
    <row r="224" spans="1:23" hidden="1">
      <c r="A224" s="63">
        <f t="shared" si="51"/>
        <v>37110</v>
      </c>
      <c r="B224" s="65" t="str">
        <f>INDEX('Master Data'!$A$2:$B$8,MATCH(WEEKDAY('Plant Manager'!A224,3),'Master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0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0</v>
      </c>
    </row>
    <row r="225" spans="1:23" hidden="1">
      <c r="A225" s="63">
        <f t="shared" si="51"/>
        <v>37111</v>
      </c>
      <c r="B225" s="65" t="str">
        <f>INDEX('Master Data'!$A$2:$B$8,MATCH(WEEKDAY('Plant Manager'!A225,3),'Master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0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0</v>
      </c>
    </row>
    <row r="226" spans="1:23" hidden="1">
      <c r="A226" s="63">
        <f t="shared" si="51"/>
        <v>37112</v>
      </c>
      <c r="B226" s="65" t="str">
        <f>INDEX('Master Data'!$A$2:$B$8,MATCH(WEEKDAY('Plant Manager'!A226,3),'Master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0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0</v>
      </c>
    </row>
    <row r="227" spans="1:23" hidden="1">
      <c r="A227" s="63">
        <f t="shared" si="51"/>
        <v>37113</v>
      </c>
      <c r="B227" s="65" t="str">
        <f>INDEX('Master Data'!$A$2:$B$8,MATCH(WEEKDAY('Plant Manager'!A227,3),'Master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0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0</v>
      </c>
    </row>
    <row r="228" spans="1:23" hidden="1">
      <c r="A228" s="63">
        <f t="shared" si="51"/>
        <v>37114</v>
      </c>
      <c r="B228" s="65" t="str">
        <f>INDEX('Master Data'!$A$2:$B$8,MATCH(WEEKDAY('Plant Manager'!A228,3),'Master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0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0</v>
      </c>
    </row>
    <row r="229" spans="1:23" hidden="1">
      <c r="A229" s="63">
        <f t="shared" si="51"/>
        <v>37115</v>
      </c>
      <c r="B229" s="65" t="str">
        <f>INDEX('Master Data'!$A$2:$B$8,MATCH(WEEKDAY('Plant Manager'!A229,3),'Master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0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0</v>
      </c>
    </row>
    <row r="230" spans="1:23" hidden="1">
      <c r="A230" s="63">
        <f t="shared" si="51"/>
        <v>37116</v>
      </c>
      <c r="B230" s="65" t="str">
        <f>INDEX('Master Data'!$A$2:$B$8,MATCH(WEEKDAY('Plant Manager'!A230,3),'Master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0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0</v>
      </c>
    </row>
    <row r="231" spans="1:23" hidden="1">
      <c r="A231" s="63">
        <f t="shared" si="51"/>
        <v>37117</v>
      </c>
      <c r="B231" s="65" t="str">
        <f>INDEX('Master Data'!$A$2:$B$8,MATCH(WEEKDAY('Plant Manager'!A231,3),'Master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0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0</v>
      </c>
    </row>
    <row r="232" spans="1:23" hidden="1">
      <c r="A232" s="63">
        <f t="shared" si="51"/>
        <v>37118</v>
      </c>
      <c r="B232" s="65" t="str">
        <f>INDEX('Master Data'!$A$2:$B$8,MATCH(WEEKDAY('Plant Manager'!A232,3),'Master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0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0</v>
      </c>
    </row>
    <row r="233" spans="1:23" hidden="1">
      <c r="A233" s="63">
        <f t="shared" si="51"/>
        <v>37119</v>
      </c>
      <c r="B233" s="65" t="str">
        <f>INDEX('Master Data'!$A$2:$B$8,MATCH(WEEKDAY('Plant Manager'!A233,3),'Master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0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0</v>
      </c>
    </row>
    <row r="234" spans="1:23" hidden="1">
      <c r="A234" s="63">
        <f t="shared" si="51"/>
        <v>37120</v>
      </c>
      <c r="B234" s="65" t="str">
        <f>INDEX('Master Data'!$A$2:$B$8,MATCH(WEEKDAY('Plant Manager'!A234,3),'Master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0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0</v>
      </c>
    </row>
    <row r="235" spans="1:23" hidden="1">
      <c r="A235" s="63">
        <f t="shared" si="51"/>
        <v>37121</v>
      </c>
      <c r="B235" s="65" t="str">
        <f>INDEX('Master Data'!$A$2:$B$8,MATCH(WEEKDAY('Plant Manager'!A235,3),'Master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0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0</v>
      </c>
    </row>
    <row r="236" spans="1:23" hidden="1">
      <c r="A236" s="63">
        <f t="shared" si="51"/>
        <v>37122</v>
      </c>
      <c r="B236" s="65" t="str">
        <f>INDEX('Master Data'!$A$2:$B$8,MATCH(WEEKDAY('Plant Manager'!A236,3),'Master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0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0</v>
      </c>
    </row>
    <row r="237" spans="1:23" hidden="1">
      <c r="A237" s="63">
        <f t="shared" si="51"/>
        <v>37123</v>
      </c>
      <c r="B237" s="65" t="str">
        <f>INDEX('Master Data'!$A$2:$B$8,MATCH(WEEKDAY('Plant Manager'!A237,3),'Master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0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0</v>
      </c>
    </row>
    <row r="238" spans="1:23" hidden="1">
      <c r="A238" s="63">
        <f t="shared" si="51"/>
        <v>37124</v>
      </c>
      <c r="B238" s="65" t="str">
        <f>INDEX('Master Data'!$A$2:$B$8,MATCH(WEEKDAY('Plant Manager'!A238,3),'Master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0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0</v>
      </c>
    </row>
    <row r="239" spans="1:23" hidden="1">
      <c r="A239" s="63">
        <f t="shared" si="51"/>
        <v>37125</v>
      </c>
      <c r="B239" s="65" t="str">
        <f>INDEX('Master Data'!$A$2:$B$8,MATCH(WEEKDAY('Plant Manager'!A239,3),'Master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0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0</v>
      </c>
    </row>
    <row r="240" spans="1:23" hidden="1">
      <c r="A240" s="63">
        <f t="shared" si="51"/>
        <v>37126</v>
      </c>
      <c r="B240" s="65" t="str">
        <f>INDEX('Master Data'!$A$2:$B$8,MATCH(WEEKDAY('Plant Manager'!A240,3),'Master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0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0</v>
      </c>
    </row>
    <row r="241" spans="1:23" hidden="1">
      <c r="A241" s="63">
        <f t="shared" si="51"/>
        <v>37127</v>
      </c>
      <c r="B241" s="65" t="str">
        <f>INDEX('Master Data'!$A$2:$B$8,MATCH(WEEKDAY('Plant Manager'!A241,3),'Master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0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0</v>
      </c>
    </row>
    <row r="242" spans="1:23" hidden="1">
      <c r="A242" s="63">
        <f t="shared" si="51"/>
        <v>37128</v>
      </c>
      <c r="B242" s="65" t="str">
        <f>INDEX('Master Data'!$A$2:$B$8,MATCH(WEEKDAY('Plant Manager'!A242,3),'Master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0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0</v>
      </c>
    </row>
    <row r="243" spans="1:23" hidden="1">
      <c r="A243" s="63">
        <f t="shared" si="51"/>
        <v>37129</v>
      </c>
      <c r="B243" s="65" t="str">
        <f>INDEX('Master Data'!$A$2:$B$8,MATCH(WEEKDAY('Plant Manager'!A243,3),'Master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0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0</v>
      </c>
    </row>
    <row r="244" spans="1:23" hidden="1">
      <c r="A244" s="63">
        <f t="shared" si="51"/>
        <v>37130</v>
      </c>
      <c r="B244" s="65" t="str">
        <f>INDEX('Master Data'!$A$2:$B$8,MATCH(WEEKDAY('Plant Manager'!A244,3),'Master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0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0</v>
      </c>
    </row>
    <row r="245" spans="1:23" hidden="1">
      <c r="A245" s="63">
        <f t="shared" si="51"/>
        <v>37131</v>
      </c>
      <c r="B245" s="65" t="str">
        <f>INDEX('Master Data'!$A$2:$B$8,MATCH(WEEKDAY('Plant Manager'!A245,3),'Master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0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0</v>
      </c>
    </row>
    <row r="246" spans="1:23" hidden="1">
      <c r="A246" s="63">
        <f t="shared" si="51"/>
        <v>37132</v>
      </c>
      <c r="B246" s="65" t="str">
        <f>INDEX('Master Data'!$A$2:$B$8,MATCH(WEEKDAY('Plant Manager'!A246,3),'Master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0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0</v>
      </c>
    </row>
    <row r="247" spans="1:23" hidden="1">
      <c r="A247" s="63">
        <f t="shared" si="51"/>
        <v>37133</v>
      </c>
      <c r="B247" s="65" t="str">
        <f>INDEX('Master Data'!$A$2:$B$8,MATCH(WEEKDAY('Plant Manager'!A247,3),'Master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0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0</v>
      </c>
    </row>
    <row r="248" spans="1:23">
      <c r="A248" s="63">
        <f t="shared" si="51"/>
        <v>37134</v>
      </c>
      <c r="B248" s="65" t="str">
        <f>INDEX('Master Data'!$A$2:$B$8,MATCH(WEEKDAY('Plant Manager'!A248,3),'Master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0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0</v>
      </c>
    </row>
    <row r="249" spans="1:23" hidden="1">
      <c r="A249" s="63">
        <f t="shared" si="51"/>
        <v>37135</v>
      </c>
      <c r="B249" s="65" t="str">
        <f>INDEX('Master Data'!$A$2:$B$8,MATCH(WEEKDAY('Plant Manager'!A249,3),'Master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0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0</v>
      </c>
    </row>
    <row r="250" spans="1:23" hidden="1">
      <c r="A250" s="63">
        <f t="shared" si="51"/>
        <v>37136</v>
      </c>
      <c r="B250" s="65" t="str">
        <f>INDEX('Master Data'!$A$2:$B$8,MATCH(WEEKDAY('Plant Manager'!A250,3),'Master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0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0</v>
      </c>
    </row>
    <row r="251" spans="1:23" hidden="1">
      <c r="A251" s="63">
        <f t="shared" si="51"/>
        <v>37137</v>
      </c>
      <c r="B251" s="65" t="str">
        <f>INDEX('Master Data'!$A$2:$B$8,MATCH(WEEKDAY('Plant Manager'!A251,3),'Master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0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0</v>
      </c>
    </row>
    <row r="252" spans="1:23" hidden="1">
      <c r="A252" s="63">
        <f t="shared" si="51"/>
        <v>37138</v>
      </c>
      <c r="B252" s="65" t="str">
        <f>INDEX('Master Data'!$A$2:$B$8,MATCH(WEEKDAY('Plant Manager'!A252,3),'Master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0</v>
      </c>
    </row>
    <row r="253" spans="1:23" hidden="1">
      <c r="A253" s="63">
        <f t="shared" si="51"/>
        <v>37139</v>
      </c>
      <c r="B253" s="65" t="str">
        <f>INDEX('Master Data'!$A$2:$B$8,MATCH(WEEKDAY('Plant Manager'!A253,3),'Master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0</v>
      </c>
    </row>
    <row r="254" spans="1:23" hidden="1">
      <c r="A254" s="63">
        <f t="shared" si="51"/>
        <v>37140</v>
      </c>
      <c r="B254" s="65" t="str">
        <f>INDEX('Master Data'!$A$2:$B$8,MATCH(WEEKDAY('Plant Manager'!A254,3),'Master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0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0</v>
      </c>
    </row>
    <row r="255" spans="1:23" hidden="1">
      <c r="A255" s="63">
        <f t="shared" si="51"/>
        <v>37141</v>
      </c>
      <c r="B255" s="65" t="str">
        <f>INDEX('Master Data'!$A$2:$B$8,MATCH(WEEKDAY('Plant Manager'!A255,3),'Master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0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0</v>
      </c>
    </row>
    <row r="256" spans="1:23" hidden="1">
      <c r="A256" s="63">
        <f t="shared" si="51"/>
        <v>37142</v>
      </c>
      <c r="B256" s="65" t="str">
        <f>INDEX('Master Data'!$A$2:$B$8,MATCH(WEEKDAY('Plant Manager'!A256,3),'Master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0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0</v>
      </c>
    </row>
    <row r="257" spans="1:23" hidden="1">
      <c r="A257" s="63">
        <f t="shared" si="51"/>
        <v>37143</v>
      </c>
      <c r="B257" s="65" t="str">
        <f>INDEX('Master Data'!$A$2:$B$8,MATCH(WEEKDAY('Plant Manager'!A257,3),'Master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0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0</v>
      </c>
    </row>
    <row r="258" spans="1:23" hidden="1">
      <c r="A258" s="63">
        <f t="shared" si="51"/>
        <v>37144</v>
      </c>
      <c r="B258" s="65" t="str">
        <f>INDEX('Master Data'!$A$2:$B$8,MATCH(WEEKDAY('Plant Manager'!A258,3),'Master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0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0</v>
      </c>
    </row>
    <row r="259" spans="1:23" hidden="1">
      <c r="A259" s="63">
        <f t="shared" si="51"/>
        <v>37145</v>
      </c>
      <c r="B259" s="65" t="str">
        <f>INDEX('Master Data'!$A$2:$B$8,MATCH(WEEKDAY('Plant Manager'!A259,3),'Master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0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0</v>
      </c>
    </row>
    <row r="260" spans="1:23" hidden="1">
      <c r="A260" s="63">
        <f t="shared" si="51"/>
        <v>37146</v>
      </c>
      <c r="B260" s="65" t="str">
        <f>INDEX('Master Data'!$A$2:$B$8,MATCH(WEEKDAY('Plant Manager'!A260,3),'Master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0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0</v>
      </c>
    </row>
    <row r="261" spans="1:23" hidden="1">
      <c r="A261" s="63">
        <f t="shared" si="51"/>
        <v>37147</v>
      </c>
      <c r="B261" s="65" t="str">
        <f>INDEX('Master Data'!$A$2:$B$8,MATCH(WEEKDAY('Plant Manager'!A261,3),'Master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0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0</v>
      </c>
    </row>
    <row r="262" spans="1:23" hidden="1">
      <c r="A262" s="63">
        <f t="shared" si="51"/>
        <v>37148</v>
      </c>
      <c r="B262" s="65" t="str">
        <f>INDEX('Master Data'!$A$2:$B$8,MATCH(WEEKDAY('Plant Manager'!A262,3),'Master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0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0</v>
      </c>
    </row>
    <row r="263" spans="1:23" hidden="1">
      <c r="A263" s="63">
        <f t="shared" ref="A263:A326" si="64">A262+1</f>
        <v>37149</v>
      </c>
      <c r="B263" s="65" t="str">
        <f>INDEX('Master Data'!$A$2:$B$8,MATCH(WEEKDAY('Plant Manager'!A263,3),'Master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0</v>
      </c>
    </row>
    <row r="264" spans="1:23" hidden="1">
      <c r="A264" s="63">
        <f t="shared" si="64"/>
        <v>37150</v>
      </c>
      <c r="B264" s="65" t="str">
        <f>INDEX('Master Data'!$A$2:$B$8,MATCH(WEEKDAY('Plant Manager'!A264,3),'Master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0</v>
      </c>
    </row>
    <row r="265" spans="1:23" hidden="1">
      <c r="A265" s="63">
        <f t="shared" si="64"/>
        <v>37151</v>
      </c>
      <c r="B265" s="65" t="str">
        <f>INDEX('Master Data'!$A$2:$B$8,MATCH(WEEKDAY('Plant Manager'!A265,3),'Master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0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0</v>
      </c>
    </row>
    <row r="266" spans="1:23" hidden="1">
      <c r="A266" s="63">
        <f t="shared" si="64"/>
        <v>37152</v>
      </c>
      <c r="B266" s="65" t="str">
        <f>INDEX('Master Data'!$A$2:$B$8,MATCH(WEEKDAY('Plant Manager'!A266,3),'Master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0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0</v>
      </c>
    </row>
    <row r="267" spans="1:23" hidden="1">
      <c r="A267" s="63">
        <f t="shared" si="64"/>
        <v>37153</v>
      </c>
      <c r="B267" s="65" t="str">
        <f>INDEX('Master Data'!$A$2:$B$8,MATCH(WEEKDAY('Plant Manager'!A267,3),'Master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0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0</v>
      </c>
    </row>
    <row r="268" spans="1:23" hidden="1">
      <c r="A268" s="63">
        <f t="shared" si="64"/>
        <v>37154</v>
      </c>
      <c r="B268" s="65" t="str">
        <f>INDEX('Master Data'!$A$2:$B$8,MATCH(WEEKDAY('Plant Manager'!A268,3),'Master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0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0</v>
      </c>
    </row>
    <row r="269" spans="1:23" hidden="1">
      <c r="A269" s="63">
        <f t="shared" si="64"/>
        <v>37155</v>
      </c>
      <c r="B269" s="65" t="str">
        <f>INDEX('Master Data'!$A$2:$B$8,MATCH(WEEKDAY('Plant Manager'!A269,3),'Master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0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0</v>
      </c>
    </row>
    <row r="270" spans="1:23" hidden="1">
      <c r="A270" s="63">
        <f t="shared" si="64"/>
        <v>37156</v>
      </c>
      <c r="B270" s="65" t="str">
        <f>INDEX('Master Data'!$A$2:$B$8,MATCH(WEEKDAY('Plant Manager'!A270,3),'Master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0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0</v>
      </c>
    </row>
    <row r="271" spans="1:23" hidden="1">
      <c r="A271" s="63">
        <f t="shared" si="64"/>
        <v>37157</v>
      </c>
      <c r="B271" s="65" t="str">
        <f>INDEX('Master Data'!$A$2:$B$8,MATCH(WEEKDAY('Plant Manager'!A271,3),'Master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0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0</v>
      </c>
    </row>
    <row r="272" spans="1:23">
      <c r="A272" s="63">
        <f t="shared" si="64"/>
        <v>37158</v>
      </c>
      <c r="B272" s="65" t="str">
        <f>INDEX('Master Data'!$A$2:$B$8,MATCH(WEEKDAY('Plant Manager'!A272,3),'Master Data'!$A$2:$A$8,0),2)</f>
        <v>M</v>
      </c>
      <c r="D272" s="73">
        <v>0</v>
      </c>
      <c r="E272" s="73">
        <v>0</v>
      </c>
      <c r="F272" s="73">
        <v>0</v>
      </c>
      <c r="G272" s="106">
        <v>-37226.65</v>
      </c>
      <c r="I272" s="73">
        <f t="shared" si="53"/>
        <v>-37226.65</v>
      </c>
      <c r="J272" s="73">
        <f t="shared" si="65"/>
        <v>-37226.65</v>
      </c>
      <c r="K272" s="73">
        <f t="shared" si="54"/>
        <v>0</v>
      </c>
      <c r="L272" s="73">
        <f t="shared" si="55"/>
        <v>0</v>
      </c>
      <c r="M272" s="73">
        <f>SUM(J$188:J272)</f>
        <v>-37226.65</v>
      </c>
      <c r="N272" s="73">
        <f>SUM(J$6:J272)</f>
        <v>-37226.65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-37.226649999999999</v>
      </c>
      <c r="T272" s="71">
        <f t="shared" si="60"/>
        <v>0</v>
      </c>
      <c r="U272" s="71">
        <f t="shared" si="61"/>
        <v>-37.226649999999999</v>
      </c>
      <c r="V272" s="71">
        <f t="shared" si="62"/>
        <v>-37.226649999999999</v>
      </c>
      <c r="W272" s="71">
        <f t="shared" si="63"/>
        <v>-37.226649999999999</v>
      </c>
    </row>
    <row r="273" spans="1:23">
      <c r="A273" s="63">
        <f t="shared" si="64"/>
        <v>37159</v>
      </c>
      <c r="B273" s="65" t="str">
        <f>INDEX('Master Data'!$A$2:$B$8,MATCH(WEEKDAY('Plant Manager'!A273,3),'Master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-37226.65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-37226.65</v>
      </c>
      <c r="N273" s="73">
        <f>SUM(J$6:J273)</f>
        <v>-37226.65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-37.226649999999999</v>
      </c>
      <c r="V273" s="71">
        <f t="shared" si="62"/>
        <v>-37.226649999999999</v>
      </c>
      <c r="W273" s="71">
        <f t="shared" si="63"/>
        <v>-37.226649999999999</v>
      </c>
    </row>
    <row r="274" spans="1:23">
      <c r="A274" s="63">
        <f t="shared" si="64"/>
        <v>37160</v>
      </c>
      <c r="B274" s="65" t="str">
        <f>INDEX('Master Data'!$A$2:$B$8,MATCH(WEEKDAY('Plant Manager'!A274,3),'Master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-37226.65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-37226.65</v>
      </c>
      <c r="N274" s="73">
        <f>SUM(J$6:J274)</f>
        <v>-37226.65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-37.226649999999999</v>
      </c>
      <c r="V274" s="71">
        <f t="shared" si="62"/>
        <v>-37.226649999999999</v>
      </c>
      <c r="W274" s="71">
        <f t="shared" si="63"/>
        <v>-37.226649999999999</v>
      </c>
    </row>
    <row r="275" spans="1:23">
      <c r="A275" s="63">
        <f t="shared" si="64"/>
        <v>37161</v>
      </c>
      <c r="B275" s="65" t="str">
        <f>INDEX('Master Data'!$A$2:$B$8,MATCH(WEEKDAY('Plant Manager'!A275,3),'Master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-37226.65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-37226.65</v>
      </c>
      <c r="N275" s="73">
        <f>SUM(J$6:J275)</f>
        <v>-37226.65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-37.226649999999999</v>
      </c>
      <c r="V275" s="71">
        <f t="shared" si="62"/>
        <v>-37.226649999999999</v>
      </c>
      <c r="W275" s="71">
        <f t="shared" si="63"/>
        <v>-37.226649999999999</v>
      </c>
    </row>
    <row r="276" spans="1:23">
      <c r="A276" s="63">
        <f t="shared" si="64"/>
        <v>37162</v>
      </c>
      <c r="B276" s="65" t="str">
        <f>INDEX('Master Data'!$A$2:$B$8,MATCH(WEEKDAY('Plant Manager'!A276,3),'Master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-37226.65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-37226.65</v>
      </c>
      <c r="N276" s="73">
        <f>SUM(J$6:J276)</f>
        <v>-37226.65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-37.226649999999999</v>
      </c>
      <c r="V276" s="71">
        <f t="shared" si="62"/>
        <v>-37.226649999999999</v>
      </c>
      <c r="W276" s="71">
        <f t="shared" si="63"/>
        <v>-37.226649999999999</v>
      </c>
    </row>
    <row r="277" spans="1:23">
      <c r="A277" s="63">
        <f t="shared" si="64"/>
        <v>37163</v>
      </c>
      <c r="B277" s="65" t="str">
        <f>INDEX('Master Data'!$A$2:$B$8,MATCH(WEEKDAY('Plant Manager'!A277,3),'Master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-37226.65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-37226.65</v>
      </c>
      <c r="N277" s="73">
        <f>SUM(J$6:J277)</f>
        <v>-37226.65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-37.226649999999999</v>
      </c>
      <c r="V277" s="71">
        <f t="shared" si="62"/>
        <v>-37.226649999999999</v>
      </c>
      <c r="W277" s="71">
        <f t="shared" si="63"/>
        <v>-37.226649999999999</v>
      </c>
    </row>
    <row r="278" spans="1:23">
      <c r="A278" s="63">
        <f t="shared" si="64"/>
        <v>37164</v>
      </c>
      <c r="B278" s="65" t="str">
        <f>INDEX('Master Data'!$A$2:$B$8,MATCH(WEEKDAY('Plant Manager'!A278,3),'Master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-37226.65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-37226.65</v>
      </c>
      <c r="N278" s="73">
        <f>SUM(J$6:J278)</f>
        <v>-37226.65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-37.226649999999999</v>
      </c>
      <c r="V278" s="71">
        <f t="shared" si="62"/>
        <v>-37.226649999999999</v>
      </c>
      <c r="W278" s="71">
        <f t="shared" si="63"/>
        <v>-37.226649999999999</v>
      </c>
    </row>
    <row r="279" spans="1:23">
      <c r="A279" s="63">
        <f t="shared" si="64"/>
        <v>37165</v>
      </c>
      <c r="B279" s="65" t="str">
        <f>INDEX('Master Data'!$A$2:$B$8,MATCH(WEEKDAY('Plant Manager'!A279,3),'Master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-37226.65</v>
      </c>
      <c r="N279" s="73">
        <f>SUM(J$6:J279)</f>
        <v>-37226.65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-37.226649999999999</v>
      </c>
      <c r="W279" s="71">
        <f t="shared" si="63"/>
        <v>-37.226649999999999</v>
      </c>
    </row>
    <row r="280" spans="1:23" hidden="1">
      <c r="A280" s="63">
        <f t="shared" si="64"/>
        <v>37166</v>
      </c>
      <c r="B280" s="65" t="str">
        <f>INDEX('Master Data'!$A$2:$B$8,MATCH(WEEKDAY('Plant Manager'!A280,3),'Master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-37226.65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-37.226649999999999</v>
      </c>
    </row>
    <row r="281" spans="1:23" hidden="1">
      <c r="A281" s="63">
        <f t="shared" si="64"/>
        <v>37167</v>
      </c>
      <c r="B281" s="65" t="str">
        <f>INDEX('Master Data'!$A$2:$B$8,MATCH(WEEKDAY('Plant Manager'!A281,3),'Master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-37226.65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-37.226649999999999</v>
      </c>
    </row>
    <row r="282" spans="1:23" hidden="1">
      <c r="A282" s="63">
        <f t="shared" si="64"/>
        <v>37168</v>
      </c>
      <c r="B282" s="65" t="str">
        <f>INDEX('Master Data'!$A$2:$B$8,MATCH(WEEKDAY('Plant Manager'!A282,3),'Master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-37226.65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-37.226649999999999</v>
      </c>
    </row>
    <row r="283" spans="1:23" hidden="1">
      <c r="A283" s="63">
        <f t="shared" si="64"/>
        <v>37169</v>
      </c>
      <c r="B283" s="65" t="str">
        <f>INDEX('Master Data'!$A$2:$B$8,MATCH(WEEKDAY('Plant Manager'!A283,3),'Master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-37226.65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-37.226649999999999</v>
      </c>
    </row>
    <row r="284" spans="1:23" hidden="1">
      <c r="A284" s="63">
        <f t="shared" si="64"/>
        <v>37170</v>
      </c>
      <c r="B284" s="65" t="str">
        <f>INDEX('Master Data'!$A$2:$B$8,MATCH(WEEKDAY('Plant Manager'!A284,3),'Master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-37226.65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-37.226649999999999</v>
      </c>
    </row>
    <row r="285" spans="1:23" hidden="1">
      <c r="A285" s="63">
        <f t="shared" si="64"/>
        <v>37171</v>
      </c>
      <c r="B285" s="65" t="str">
        <f>INDEX('Master Data'!$A$2:$B$8,MATCH(WEEKDAY('Plant Manager'!A285,3),'Master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-37226.65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-37.226649999999999</v>
      </c>
    </row>
    <row r="286" spans="1:23" hidden="1">
      <c r="A286" s="63">
        <f t="shared" si="64"/>
        <v>37172</v>
      </c>
      <c r="B286" s="65" t="str">
        <f>INDEX('Master Data'!$A$2:$B$8,MATCH(WEEKDAY('Plant Manager'!A286,3),'Master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-37226.65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-37.226649999999999</v>
      </c>
    </row>
    <row r="287" spans="1:23" hidden="1">
      <c r="A287" s="63">
        <f t="shared" si="64"/>
        <v>37173</v>
      </c>
      <c r="B287" s="65" t="str">
        <f>INDEX('Master Data'!$A$2:$B$8,MATCH(WEEKDAY('Plant Manager'!A287,3),'Master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-37226.65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-37.226649999999999</v>
      </c>
    </row>
    <row r="288" spans="1:23" hidden="1">
      <c r="A288" s="63">
        <f t="shared" si="64"/>
        <v>37174</v>
      </c>
      <c r="B288" s="65" t="str">
        <f>INDEX('Master Data'!$A$2:$B$8,MATCH(WEEKDAY('Plant Manager'!A288,3),'Master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-37226.65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-37.226649999999999</v>
      </c>
    </row>
    <row r="289" spans="1:23" hidden="1">
      <c r="A289" s="63">
        <f t="shared" si="64"/>
        <v>37175</v>
      </c>
      <c r="B289" s="65" t="str">
        <f>INDEX('Master Data'!$A$2:$B$8,MATCH(WEEKDAY('Plant Manager'!A289,3),'Master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-37226.65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-37.226649999999999</v>
      </c>
    </row>
    <row r="290" spans="1:23" hidden="1">
      <c r="A290" s="63">
        <f t="shared" si="64"/>
        <v>37176</v>
      </c>
      <c r="B290" s="65" t="str">
        <f>INDEX('Master Data'!$A$2:$B$8,MATCH(WEEKDAY('Plant Manager'!A290,3),'Master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SUM(J$280:J290)</f>
        <v>0</v>
      </c>
      <c r="N290" s="73">
        <f>SUM(J$6:J290)</f>
        <v>-37226.65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-37.226649999999999</v>
      </c>
    </row>
    <row r="291" spans="1:23" hidden="1">
      <c r="A291" s="63">
        <f t="shared" si="64"/>
        <v>37177</v>
      </c>
      <c r="B291" s="65" t="str">
        <f>INDEX('Master Data'!$A$2:$B$8,MATCH(WEEKDAY('Plant Manager'!A291,3),'Master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-37226.65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-37.226649999999999</v>
      </c>
    </row>
    <row r="292" spans="1:23" hidden="1">
      <c r="A292" s="63">
        <f t="shared" si="64"/>
        <v>37178</v>
      </c>
      <c r="B292" s="65" t="str">
        <f>INDEX('Master Data'!$A$2:$B$8,MATCH(WEEKDAY('Plant Manager'!A292,3),'Master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-37226.65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-37.226649999999999</v>
      </c>
    </row>
    <row r="293" spans="1:23" hidden="1">
      <c r="A293" s="63">
        <f t="shared" si="64"/>
        <v>37179</v>
      </c>
      <c r="B293" s="65" t="str">
        <f>INDEX('Master Data'!$A$2:$B$8,MATCH(WEEKDAY('Plant Manager'!A293,3),'Master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-37226.65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-37.226649999999999</v>
      </c>
    </row>
    <row r="294" spans="1:23" hidden="1">
      <c r="A294" s="63">
        <f t="shared" si="64"/>
        <v>37180</v>
      </c>
      <c r="B294" s="65" t="str">
        <f>INDEX('Master Data'!$A$2:$B$8,MATCH(WEEKDAY('Plant Manager'!A294,3),'Master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-37226.65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-37.226649999999999</v>
      </c>
    </row>
    <row r="295" spans="1:23" hidden="1">
      <c r="A295" s="63">
        <f t="shared" si="64"/>
        <v>37181</v>
      </c>
      <c r="B295" s="65" t="str">
        <f>INDEX('Master Data'!$A$2:$B$8,MATCH(WEEKDAY('Plant Manager'!A295,3),'Master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-37226.65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-37.226649999999999</v>
      </c>
    </row>
    <row r="296" spans="1:23">
      <c r="A296" s="63">
        <f t="shared" si="64"/>
        <v>37182</v>
      </c>
      <c r="B296" s="65" t="str">
        <f>INDEX('Master Data'!$A$2:$B$8,MATCH(WEEKDAY('Plant Manager'!A296,3),'Master Data'!$A$2:$A$8,0),2)</f>
        <v>Th</v>
      </c>
      <c r="D296" s="73">
        <v>0</v>
      </c>
      <c r="E296" s="73">
        <v>0</v>
      </c>
      <c r="F296" s="73">
        <v>0</v>
      </c>
      <c r="G296" s="73">
        <v>12852</v>
      </c>
      <c r="I296" s="73">
        <f t="shared" si="66"/>
        <v>12852</v>
      </c>
      <c r="J296" s="73">
        <f t="shared" si="65"/>
        <v>12852</v>
      </c>
      <c r="K296" s="73">
        <f t="shared" si="54"/>
        <v>1</v>
      </c>
      <c r="L296" s="73">
        <f t="shared" si="55"/>
        <v>12852</v>
      </c>
      <c r="M296" s="73">
        <f>SUM(J$280:J296)</f>
        <v>12852</v>
      </c>
      <c r="N296" s="73">
        <f>SUM(J$6:J296)</f>
        <v>-24374.65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12.852</v>
      </c>
      <c r="T296" s="71">
        <f t="shared" si="60"/>
        <v>12.852</v>
      </c>
      <c r="U296" s="71">
        <f t="shared" si="61"/>
        <v>12.852</v>
      </c>
      <c r="V296" s="71">
        <f t="shared" si="62"/>
        <v>12.852</v>
      </c>
      <c r="W296" s="71">
        <f t="shared" si="63"/>
        <v>-24.374650000000003</v>
      </c>
    </row>
    <row r="297" spans="1:23">
      <c r="A297" s="63">
        <f t="shared" si="64"/>
        <v>37183</v>
      </c>
      <c r="B297" s="65" t="str">
        <f>INDEX('Master Data'!$A$2:$B$8,MATCH(WEEKDAY('Plant Manager'!A297,3),'Master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12852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12852</v>
      </c>
      <c r="N297" s="73">
        <f>SUM(J$6:J297)</f>
        <v>-24374.65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12.852</v>
      </c>
      <c r="V297" s="71">
        <f t="shared" si="62"/>
        <v>12.852</v>
      </c>
      <c r="W297" s="71">
        <f t="shared" si="63"/>
        <v>-24.374650000000003</v>
      </c>
    </row>
    <row r="298" spans="1:23">
      <c r="A298" s="63">
        <f t="shared" si="64"/>
        <v>37184</v>
      </c>
      <c r="B298" s="65" t="str">
        <f>INDEX('Master Data'!$A$2:$B$8,MATCH(WEEKDAY('Plant Manager'!A298,3),'Master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12852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12852</v>
      </c>
      <c r="N298" s="73">
        <f>SUM(J$6:J298)</f>
        <v>-24374.65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12.852</v>
      </c>
      <c r="V298" s="71">
        <f t="shared" si="62"/>
        <v>12.852</v>
      </c>
      <c r="W298" s="71">
        <f t="shared" si="63"/>
        <v>-24.374650000000003</v>
      </c>
    </row>
    <row r="299" spans="1:23">
      <c r="A299" s="63">
        <f t="shared" si="64"/>
        <v>37185</v>
      </c>
      <c r="B299" s="65" t="str">
        <f>INDEX('Master Data'!$A$2:$B$8,MATCH(WEEKDAY('Plant Manager'!A299,3),'Master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12852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12852</v>
      </c>
      <c r="N299" s="73">
        <f>SUM(J$6:J299)</f>
        <v>-24374.65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12.852</v>
      </c>
      <c r="V299" s="71">
        <f t="shared" si="62"/>
        <v>12.852</v>
      </c>
      <c r="W299" s="71">
        <f t="shared" si="63"/>
        <v>-24.374650000000003</v>
      </c>
    </row>
    <row r="300" spans="1:23">
      <c r="A300" s="63">
        <f t="shared" si="64"/>
        <v>37186</v>
      </c>
      <c r="B300" s="65" t="str">
        <f>INDEX('Master Data'!$A$2:$B$8,MATCH(WEEKDAY('Plant Manager'!A300,3),'Master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12852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12852</v>
      </c>
      <c r="N300" s="73">
        <f>SUM(J$6:J300)</f>
        <v>-24374.65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12.852</v>
      </c>
      <c r="V300" s="71">
        <f t="shared" si="62"/>
        <v>12.852</v>
      </c>
      <c r="W300" s="71">
        <f t="shared" si="63"/>
        <v>-24.374650000000003</v>
      </c>
    </row>
    <row r="301" spans="1:23">
      <c r="A301" s="63">
        <f t="shared" si="64"/>
        <v>37187</v>
      </c>
      <c r="B301" s="65" t="str">
        <f>INDEX('Master Data'!$A$2:$B$8,MATCH(WEEKDAY('Plant Manager'!A301,3),'Master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12852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12852</v>
      </c>
      <c r="N301" s="73">
        <f>SUM(J$6:J301)</f>
        <v>-24374.65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12.852</v>
      </c>
      <c r="V301" s="71">
        <f t="shared" si="62"/>
        <v>12.852</v>
      </c>
      <c r="W301" s="71">
        <f t="shared" si="63"/>
        <v>-24.374650000000003</v>
      </c>
    </row>
    <row r="302" spans="1:23">
      <c r="A302" s="63">
        <f t="shared" si="64"/>
        <v>37188</v>
      </c>
      <c r="B302" s="65" t="str">
        <f>INDEX('Master Data'!$A$2:$B$8,MATCH(WEEKDAY('Plant Manager'!A302,3),'Master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12852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12852</v>
      </c>
      <c r="N302" s="73">
        <f>SUM(J$6:J302)</f>
        <v>-24374.65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12.852</v>
      </c>
      <c r="V302" s="71">
        <f t="shared" si="62"/>
        <v>12.852</v>
      </c>
      <c r="W302" s="71">
        <f t="shared" si="63"/>
        <v>-24.374650000000003</v>
      </c>
    </row>
    <row r="303" spans="1:23">
      <c r="A303" s="63">
        <f t="shared" si="64"/>
        <v>37189</v>
      </c>
      <c r="B303" s="65" t="str">
        <f>INDEX('Master Data'!$A$2:$B$8,MATCH(WEEKDAY('Plant Manager'!A303,3),'Master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12852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12852</v>
      </c>
      <c r="N303" s="73">
        <f>SUM(J$6:J303)</f>
        <v>-24374.65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12.852</v>
      </c>
      <c r="V303" s="71">
        <f t="shared" si="62"/>
        <v>12.852</v>
      </c>
      <c r="W303" s="71">
        <f t="shared" si="63"/>
        <v>-24.374650000000003</v>
      </c>
    </row>
    <row r="304" spans="1:23">
      <c r="A304" s="63">
        <f t="shared" si="64"/>
        <v>37190</v>
      </c>
      <c r="B304" s="65" t="str">
        <f>INDEX('Master Data'!$A$2:$B$8,MATCH(WEEKDAY('Plant Manager'!A304,3),'Master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12852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12852</v>
      </c>
      <c r="N304" s="73">
        <f>SUM(J$6:J304)</f>
        <v>-24374.65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12.852</v>
      </c>
      <c r="V304" s="71">
        <f t="shared" si="62"/>
        <v>12.852</v>
      </c>
      <c r="W304" s="71">
        <f t="shared" si="63"/>
        <v>-24.374650000000003</v>
      </c>
    </row>
    <row r="305" spans="1:23">
      <c r="A305" s="63">
        <f t="shared" si="64"/>
        <v>37191</v>
      </c>
      <c r="B305" s="65" t="str">
        <f>INDEX('Master Data'!$A$2:$B$8,MATCH(WEEKDAY('Plant Manager'!A305,3),'Master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12852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12852</v>
      </c>
      <c r="N305" s="73">
        <f>SUM(J$6:J305)</f>
        <v>-24374.65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12.852</v>
      </c>
      <c r="V305" s="71">
        <f t="shared" si="62"/>
        <v>12.852</v>
      </c>
      <c r="W305" s="71">
        <f t="shared" si="63"/>
        <v>-24.374650000000003</v>
      </c>
    </row>
    <row r="306" spans="1:23">
      <c r="A306" s="63">
        <f t="shared" si="64"/>
        <v>37192</v>
      </c>
      <c r="B306" s="65" t="str">
        <f>INDEX('Master Data'!$A$2:$B$8,MATCH(WEEKDAY('Plant Manager'!A306,3),'Master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12852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12852</v>
      </c>
      <c r="N306" s="73">
        <f>SUM(J$6:J306)</f>
        <v>-24374.65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12.852</v>
      </c>
      <c r="V306" s="71">
        <f t="shared" si="62"/>
        <v>12.852</v>
      </c>
      <c r="W306" s="71">
        <f t="shared" si="63"/>
        <v>-24.374650000000003</v>
      </c>
    </row>
    <row r="307" spans="1:23">
      <c r="A307" s="63">
        <f t="shared" si="64"/>
        <v>37193</v>
      </c>
      <c r="B307" s="65" t="str">
        <f>INDEX('Master Data'!$A$2:$B$8,MATCH(WEEKDAY('Plant Manager'!A307,3),'Master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12852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12852</v>
      </c>
      <c r="N307" s="73">
        <f>SUM(J$6:J307)</f>
        <v>-24374.65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12.852</v>
      </c>
      <c r="V307" s="71">
        <f t="shared" si="62"/>
        <v>12.852</v>
      </c>
      <c r="W307" s="71">
        <f t="shared" si="63"/>
        <v>-24.374650000000003</v>
      </c>
    </row>
    <row r="308" spans="1:23">
      <c r="A308" s="63">
        <f t="shared" si="64"/>
        <v>37194</v>
      </c>
      <c r="B308" s="65" t="str">
        <f>INDEX('Master Data'!$A$2:$B$8,MATCH(WEEKDAY('Plant Manager'!A308,3),'Master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12852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12852</v>
      </c>
      <c r="N308" s="73">
        <f>SUM(J$6:J308)</f>
        <v>-24374.65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12.852</v>
      </c>
      <c r="V308" s="71">
        <f t="shared" si="62"/>
        <v>12.852</v>
      </c>
      <c r="W308" s="71">
        <f t="shared" si="63"/>
        <v>-24.374650000000003</v>
      </c>
    </row>
    <row r="309" spans="1:23">
      <c r="A309" s="63">
        <f t="shared" si="64"/>
        <v>37195</v>
      </c>
      <c r="B309" s="65" t="str">
        <f>INDEX('Master Data'!$A$2:$B$8,MATCH(WEEKDAY('Plant Manager'!A309,3),'Master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12852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12852</v>
      </c>
      <c r="N309" s="73">
        <f>SUM(J$6:J309)</f>
        <v>-24374.65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12.852</v>
      </c>
      <c r="V309" s="71">
        <f t="shared" si="62"/>
        <v>12.852</v>
      </c>
      <c r="W309" s="71">
        <f t="shared" si="63"/>
        <v>-24.374650000000003</v>
      </c>
    </row>
    <row r="310" spans="1:23">
      <c r="A310" s="63">
        <f t="shared" si="64"/>
        <v>37196</v>
      </c>
      <c r="B310" s="65" t="str">
        <f>INDEX('Master Data'!$A$2:$B$8,MATCH(WEEKDAY('Plant Manager'!A310,3),'Master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12852</v>
      </c>
      <c r="N310" s="73">
        <f>SUM(J$6:J310)</f>
        <v>-24374.65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12.852</v>
      </c>
      <c r="W310" s="71">
        <f t="shared" si="63"/>
        <v>-24.374650000000003</v>
      </c>
    </row>
    <row r="311" spans="1:23">
      <c r="A311" s="63">
        <f t="shared" si="64"/>
        <v>37197</v>
      </c>
      <c r="B311" s="65" t="str">
        <f>INDEX('Master Data'!$A$2:$B$8,MATCH(WEEKDAY('Plant Manager'!A311,3),'Master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12852</v>
      </c>
      <c r="N311" s="73">
        <f>SUM(J$6:J311)</f>
        <v>-24374.65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12.852</v>
      </c>
      <c r="W311" s="71">
        <f t="shared" si="63"/>
        <v>-24.374650000000003</v>
      </c>
    </row>
    <row r="312" spans="1:23">
      <c r="A312" s="63">
        <f t="shared" si="64"/>
        <v>37198</v>
      </c>
      <c r="B312" s="65" t="str">
        <f>INDEX('Master Data'!$A$2:$B$8,MATCH(WEEKDAY('Plant Manager'!A312,3),'Master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12852</v>
      </c>
      <c r="N312" s="73">
        <f>SUM(J$6:J312)</f>
        <v>-24374.65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12.852</v>
      </c>
      <c r="W312" s="71">
        <f t="shared" si="63"/>
        <v>-24.374650000000003</v>
      </c>
    </row>
    <row r="313" spans="1:23">
      <c r="A313" s="63">
        <f t="shared" si="64"/>
        <v>37199</v>
      </c>
      <c r="B313" s="65" t="str">
        <f>INDEX('Master Data'!$A$2:$B$8,MATCH(WEEKDAY('Plant Manager'!A313,3),'Master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12852</v>
      </c>
      <c r="N313" s="73">
        <f>SUM(J$6:J313)</f>
        <v>-24374.65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12.852</v>
      </c>
      <c r="W313" s="71">
        <f t="shared" si="63"/>
        <v>-24.374650000000003</v>
      </c>
    </row>
    <row r="314" spans="1:23">
      <c r="A314" s="63">
        <f t="shared" si="64"/>
        <v>37200</v>
      </c>
      <c r="B314" s="65" t="str">
        <f>INDEX('Master Data'!$A$2:$B$8,MATCH(WEEKDAY('Plant Manager'!A314,3),'Master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12852</v>
      </c>
      <c r="N314" s="73">
        <f>SUM(J$6:J314)</f>
        <v>-24374.65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12.852</v>
      </c>
      <c r="W314" s="71">
        <f t="shared" si="63"/>
        <v>-24.374650000000003</v>
      </c>
    </row>
    <row r="315" spans="1:23">
      <c r="A315" s="63">
        <f t="shared" si="64"/>
        <v>37201</v>
      </c>
      <c r="B315" s="65" t="str">
        <f>INDEX('Master Data'!$A$2:$B$8,MATCH(WEEKDAY('Plant Manager'!A315,3),'Master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12852</v>
      </c>
      <c r="N315" s="73">
        <f>SUM(J$6:J315)</f>
        <v>-24374.65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12.852</v>
      </c>
      <c r="W315" s="71">
        <f t="shared" si="63"/>
        <v>-24.374650000000003</v>
      </c>
    </row>
    <row r="316" spans="1:23">
      <c r="A316" s="63">
        <f t="shared" si="64"/>
        <v>37202</v>
      </c>
      <c r="B316" s="65" t="str">
        <f>INDEX('Master Data'!$A$2:$B$8,MATCH(WEEKDAY('Plant Manager'!A316,3),'Master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12852</v>
      </c>
      <c r="N316" s="73">
        <f>SUM(J$6:J316)</f>
        <v>-24374.65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12.852</v>
      </c>
      <c r="W316" s="71">
        <f t="shared" si="63"/>
        <v>-24.374650000000003</v>
      </c>
    </row>
    <row r="317" spans="1:23">
      <c r="A317" s="63">
        <f t="shared" si="64"/>
        <v>37203</v>
      </c>
      <c r="B317" s="65" t="str">
        <f>INDEX('Master Data'!$A$2:$B$8,MATCH(WEEKDAY('Plant Manager'!A317,3),'Master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12852</v>
      </c>
      <c r="N317" s="73">
        <f>SUM(J$6:J317)</f>
        <v>-24374.65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12.852</v>
      </c>
      <c r="W317" s="71">
        <f t="shared" si="63"/>
        <v>-24.374650000000003</v>
      </c>
    </row>
    <row r="318" spans="1:23">
      <c r="A318" s="63">
        <f t="shared" si="64"/>
        <v>37204</v>
      </c>
      <c r="B318" s="65" t="str">
        <f>INDEX('Master Data'!$A$2:$B$8,MATCH(WEEKDAY('Plant Manager'!A318,3),'Master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12852</v>
      </c>
      <c r="N318" s="73">
        <f>SUM(J$6:J318)</f>
        <v>-24374.65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12.852</v>
      </c>
      <c r="W318" s="71">
        <f t="shared" si="63"/>
        <v>-24.374650000000003</v>
      </c>
    </row>
    <row r="319" spans="1:23">
      <c r="A319" s="63">
        <f t="shared" si="64"/>
        <v>37205</v>
      </c>
      <c r="B319" s="65" t="str">
        <f>INDEX('Master Data'!$A$2:$B$8,MATCH(WEEKDAY('Plant Manager'!A319,3),'Master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12852</v>
      </c>
      <c r="N319" s="73">
        <f>SUM(J$6:J319)</f>
        <v>-24374.65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12.852</v>
      </c>
      <c r="W319" s="71">
        <f t="shared" si="63"/>
        <v>-24.374650000000003</v>
      </c>
    </row>
    <row r="320" spans="1:23">
      <c r="A320" s="63">
        <f t="shared" si="64"/>
        <v>37206</v>
      </c>
      <c r="B320" s="65" t="str">
        <f>INDEX('Master Data'!$A$2:$B$8,MATCH(WEEKDAY('Plant Manager'!A320,3),'Master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12852</v>
      </c>
      <c r="N320" s="73">
        <f>SUM(J$6:J320)</f>
        <v>-24374.65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12.852</v>
      </c>
      <c r="W320" s="71">
        <f t="shared" si="63"/>
        <v>-24.374650000000003</v>
      </c>
    </row>
    <row r="321" spans="1:23">
      <c r="A321" s="63">
        <f t="shared" si="64"/>
        <v>37207</v>
      </c>
      <c r="B321" s="65" t="str">
        <f>INDEX('Master Data'!$A$2:$B$8,MATCH(WEEKDAY('Plant Manager'!A321,3),'Master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12852</v>
      </c>
      <c r="N321" s="73">
        <f>SUM(J$6:J321)</f>
        <v>-24374.65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12.852</v>
      </c>
      <c r="W321" s="71">
        <f t="shared" si="63"/>
        <v>-24.374650000000003</v>
      </c>
    </row>
    <row r="322" spans="1:23">
      <c r="A322" s="63">
        <f t="shared" si="64"/>
        <v>37208</v>
      </c>
      <c r="B322" s="65" t="str">
        <f>INDEX('Master Data'!$A$2:$B$8,MATCH(WEEKDAY('Plant Manager'!A322,3),'Master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12852</v>
      </c>
      <c r="N322" s="73">
        <f>SUM(J$6:J322)</f>
        <v>-24374.65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12.852</v>
      </c>
      <c r="W322" s="71">
        <f t="shared" si="63"/>
        <v>-24.374650000000003</v>
      </c>
    </row>
    <row r="323" spans="1:23">
      <c r="A323" s="63">
        <f t="shared" si="64"/>
        <v>37209</v>
      </c>
      <c r="B323" s="65" t="str">
        <f>INDEX('Master Data'!$A$2:$B$8,MATCH(WEEKDAY('Plant Manager'!A323,3),'Master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12852</v>
      </c>
      <c r="N323" s="73">
        <f>SUM(J$6:J323)</f>
        <v>-24374.65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12.852</v>
      </c>
      <c r="W323" s="71">
        <f t="shared" si="63"/>
        <v>-24.374650000000003</v>
      </c>
    </row>
    <row r="324" spans="1:23">
      <c r="A324" s="63">
        <f t="shared" si="64"/>
        <v>37210</v>
      </c>
      <c r="B324" s="65" t="str">
        <f>INDEX('Master Data'!$A$2:$B$8,MATCH(WEEKDAY('Plant Manager'!A324,3),'Master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12852</v>
      </c>
      <c r="N324" s="73">
        <f>SUM(J$6:J324)</f>
        <v>-24374.65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12.852</v>
      </c>
      <c r="W324" s="71">
        <f t="shared" si="63"/>
        <v>-24.374650000000003</v>
      </c>
    </row>
    <row r="325" spans="1:23">
      <c r="A325" s="63">
        <f t="shared" si="64"/>
        <v>37211</v>
      </c>
      <c r="B325" s="65" t="str">
        <f>INDEX('Master Data'!$A$2:$B$8,MATCH(WEEKDAY('Plant Manager'!A325,3),'Master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12852</v>
      </c>
      <c r="N325" s="73">
        <f>SUM(J$6:J325)</f>
        <v>-24374.65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12.852</v>
      </c>
      <c r="W325" s="71">
        <f t="shared" si="63"/>
        <v>-24.374650000000003</v>
      </c>
    </row>
    <row r="326" spans="1:23">
      <c r="A326" s="63">
        <f t="shared" si="64"/>
        <v>37212</v>
      </c>
      <c r="B326" s="65" t="str">
        <f>INDEX('Master Data'!$A$2:$B$8,MATCH(WEEKDAY('Plant Manager'!A326,3),'Master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12852</v>
      </c>
      <c r="N326" s="73">
        <f>SUM(J$6:J326)</f>
        <v>-24374.65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12.852</v>
      </c>
      <c r="W326" s="71">
        <f t="shared" ref="W326:W371" si="76">N326/$R$3</f>
        <v>-24.374650000000003</v>
      </c>
    </row>
    <row r="327" spans="1:23">
      <c r="A327" s="63">
        <f t="shared" ref="A327:A371" si="77">A326+1</f>
        <v>37213</v>
      </c>
      <c r="B327" s="65" t="str">
        <f>INDEX('Master Data'!$A$2:$B$8,MATCH(WEEKDAY('Plant Manager'!A327,3),'Master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12852</v>
      </c>
      <c r="N327" s="73">
        <f>SUM(J$6:J327)</f>
        <v>-24374.65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12.852</v>
      </c>
      <c r="W327" s="71">
        <f t="shared" si="76"/>
        <v>-24.374650000000003</v>
      </c>
    </row>
    <row r="328" spans="1:23">
      <c r="A328" s="63">
        <f t="shared" si="77"/>
        <v>37214</v>
      </c>
      <c r="B328" s="65" t="str">
        <f>INDEX('Master Data'!$A$2:$B$8,MATCH(WEEKDAY('Plant Manager'!A328,3),'Master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12852</v>
      </c>
      <c r="N328" s="73">
        <f>SUM(J$6:J328)</f>
        <v>-24374.65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12.852</v>
      </c>
      <c r="W328" s="71">
        <f t="shared" si="76"/>
        <v>-24.374650000000003</v>
      </c>
    </row>
    <row r="329" spans="1:23">
      <c r="A329" s="63">
        <f t="shared" si="77"/>
        <v>37215</v>
      </c>
      <c r="B329" s="65" t="str">
        <f>INDEX('Master Data'!$A$2:$B$8,MATCH(WEEKDAY('Plant Manager'!A329,3),'Master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12852</v>
      </c>
      <c r="N329" s="73">
        <f>SUM(J$6:J329)</f>
        <v>-24374.65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12.852</v>
      </c>
      <c r="W329" s="71">
        <f t="shared" si="76"/>
        <v>-24.374650000000003</v>
      </c>
    </row>
    <row r="330" spans="1:23">
      <c r="A330" s="63">
        <f t="shared" si="77"/>
        <v>37216</v>
      </c>
      <c r="B330" s="65" t="str">
        <f>INDEX('Master Data'!$A$2:$B$8,MATCH(WEEKDAY('Plant Manager'!A330,3),'Master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12852</v>
      </c>
      <c r="N330" s="73">
        <f>SUM(J$6:J330)</f>
        <v>-24374.65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12.852</v>
      </c>
      <c r="W330" s="71">
        <f t="shared" si="76"/>
        <v>-24.374650000000003</v>
      </c>
    </row>
    <row r="331" spans="1:23">
      <c r="A331" s="63">
        <f t="shared" si="77"/>
        <v>37217</v>
      </c>
      <c r="B331" s="65" t="str">
        <f>INDEX('Master Data'!$A$2:$B$8,MATCH(WEEKDAY('Plant Manager'!A331,3),'Master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12852</v>
      </c>
      <c r="N331" s="73">
        <f>SUM(J$6:J331)</f>
        <v>-24374.65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12.852</v>
      </c>
      <c r="W331" s="71">
        <f t="shared" si="76"/>
        <v>-24.374650000000003</v>
      </c>
    </row>
    <row r="332" spans="1:23">
      <c r="A332" s="63">
        <f t="shared" si="77"/>
        <v>37218</v>
      </c>
      <c r="B332" s="65" t="str">
        <f>INDEX('Master Data'!$A$2:$B$8,MATCH(WEEKDAY('Plant Manager'!A332,3),'Master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12852</v>
      </c>
      <c r="N332" s="73">
        <f>SUM(J$6:J332)</f>
        <v>-24374.65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12.852</v>
      </c>
      <c r="W332" s="71">
        <f t="shared" si="76"/>
        <v>-24.374650000000003</v>
      </c>
    </row>
    <row r="333" spans="1:23">
      <c r="A333" s="63">
        <f t="shared" si="77"/>
        <v>37219</v>
      </c>
      <c r="B333" s="65" t="str">
        <f>INDEX('Master Data'!$A$2:$B$8,MATCH(WEEKDAY('Plant Manager'!A333,3),'Master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12852</v>
      </c>
      <c r="N333" s="73">
        <f>SUM(J$6:J333)</f>
        <v>-24374.65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12.852</v>
      </c>
      <c r="W333" s="71">
        <f t="shared" si="76"/>
        <v>-24.374650000000003</v>
      </c>
    </row>
    <row r="334" spans="1:23">
      <c r="A334" s="63">
        <f t="shared" si="77"/>
        <v>37220</v>
      </c>
      <c r="B334" s="65" t="str">
        <f>INDEX('Master Data'!$A$2:$B$8,MATCH(WEEKDAY('Plant Manager'!A334,3),'Master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12852</v>
      </c>
      <c r="N334" s="73">
        <f>SUM(J$6:J334)</f>
        <v>-24374.65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12.852</v>
      </c>
      <c r="W334" s="71">
        <f t="shared" si="76"/>
        <v>-24.374650000000003</v>
      </c>
    </row>
    <row r="335" spans="1:23">
      <c r="A335" s="63">
        <f t="shared" si="77"/>
        <v>37221</v>
      </c>
      <c r="B335" s="65" t="str">
        <f>INDEX('Master Data'!$A$2:$B$8,MATCH(WEEKDAY('Plant Manager'!A335,3),'Master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12852</v>
      </c>
      <c r="N335" s="73">
        <f>SUM(J$6:J335)</f>
        <v>-24374.65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12.852</v>
      </c>
      <c r="W335" s="71">
        <f t="shared" si="76"/>
        <v>-24.374650000000003</v>
      </c>
    </row>
    <row r="336" spans="1:23">
      <c r="A336" s="63">
        <f t="shared" si="77"/>
        <v>37222</v>
      </c>
      <c r="B336" s="65" t="str">
        <f>INDEX('Master Data'!$A$2:$B$8,MATCH(WEEKDAY('Plant Manager'!A336,3),'Master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12852</v>
      </c>
      <c r="N336" s="73">
        <f>SUM(J$6:J336)</f>
        <v>-24374.65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12.852</v>
      </c>
      <c r="W336" s="71">
        <f t="shared" si="76"/>
        <v>-24.374650000000003</v>
      </c>
    </row>
    <row r="337" spans="1:23">
      <c r="A337" s="63">
        <f t="shared" si="77"/>
        <v>37223</v>
      </c>
      <c r="B337" s="65" t="str">
        <f>INDEX('Master Data'!$A$2:$B$8,MATCH(WEEKDAY('Plant Manager'!A337,3),'Master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12852</v>
      </c>
      <c r="N337" s="73">
        <f>SUM(J$6:J337)</f>
        <v>-24374.65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12.852</v>
      </c>
      <c r="W337" s="71">
        <f t="shared" si="76"/>
        <v>-24.374650000000003</v>
      </c>
    </row>
    <row r="338" spans="1:23">
      <c r="A338" s="63">
        <f t="shared" si="77"/>
        <v>37224</v>
      </c>
      <c r="B338" s="65" t="str">
        <f>INDEX('Master Data'!$A$2:$B$8,MATCH(WEEKDAY('Plant Manager'!A338,3),'Master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12852</v>
      </c>
      <c r="N338" s="73">
        <f>SUM(J$6:J338)</f>
        <v>-24374.65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12.852</v>
      </c>
      <c r="W338" s="71">
        <f t="shared" si="76"/>
        <v>-24.374650000000003</v>
      </c>
    </row>
    <row r="339" spans="1:23">
      <c r="A339" s="63">
        <f t="shared" si="77"/>
        <v>37225</v>
      </c>
      <c r="B339" s="65" t="str">
        <f>INDEX('Master Data'!$A$2:$B$8,MATCH(WEEKDAY('Plant Manager'!A339,3),'Master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12852</v>
      </c>
      <c r="N339" s="73">
        <f>SUM(J$6:J339)</f>
        <v>-24374.65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12.852</v>
      </c>
      <c r="W339" s="71">
        <f t="shared" si="76"/>
        <v>-24.374650000000003</v>
      </c>
    </row>
    <row r="340" spans="1:23">
      <c r="A340" s="63">
        <f t="shared" si="77"/>
        <v>37226</v>
      </c>
      <c r="B340" s="65" t="str">
        <f>INDEX('Master Data'!$A$2:$B$8,MATCH(WEEKDAY('Plant Manager'!A340,3),'Master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12852</v>
      </c>
      <c r="N340" s="73">
        <f>SUM(J$6:J340)</f>
        <v>-24374.65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12.852</v>
      </c>
      <c r="W340" s="71">
        <f t="shared" si="76"/>
        <v>-24.374650000000003</v>
      </c>
    </row>
    <row r="341" spans="1:23">
      <c r="A341" s="63">
        <f t="shared" si="77"/>
        <v>37227</v>
      </c>
      <c r="B341" s="65" t="str">
        <f>INDEX('Master Data'!$A$2:$B$8,MATCH(WEEKDAY('Plant Manager'!A341,3),'Master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12852</v>
      </c>
      <c r="N341" s="73">
        <f>SUM(J$6:J341)</f>
        <v>-24374.65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12.852</v>
      </c>
      <c r="W341" s="71">
        <f t="shared" si="76"/>
        <v>-24.374650000000003</v>
      </c>
    </row>
    <row r="342" spans="1:23">
      <c r="A342" s="63">
        <f t="shared" si="77"/>
        <v>37228</v>
      </c>
      <c r="B342" s="65" t="str">
        <f>INDEX('Master Data'!$A$2:$B$8,MATCH(WEEKDAY('Plant Manager'!A342,3),'Master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12852</v>
      </c>
      <c r="N342" s="73">
        <f>SUM(J$6:J342)</f>
        <v>-24374.65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12.852</v>
      </c>
      <c r="W342" s="71">
        <f t="shared" si="76"/>
        <v>-24.374650000000003</v>
      </c>
    </row>
    <row r="343" spans="1:23">
      <c r="A343" s="63">
        <f t="shared" si="77"/>
        <v>37229</v>
      </c>
      <c r="B343" s="65" t="str">
        <f>INDEX('Master Data'!$A$2:$B$8,MATCH(WEEKDAY('Plant Manager'!A343,3),'Master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12852</v>
      </c>
      <c r="N343" s="73">
        <f>SUM(J$6:J343)</f>
        <v>-24374.65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12.852</v>
      </c>
      <c r="W343" s="71">
        <f t="shared" si="76"/>
        <v>-24.374650000000003</v>
      </c>
    </row>
    <row r="344" spans="1:23">
      <c r="A344" s="63">
        <f t="shared" si="77"/>
        <v>37230</v>
      </c>
      <c r="B344" s="65" t="str">
        <f>INDEX('Master Data'!$A$2:$B$8,MATCH(WEEKDAY('Plant Manager'!A344,3),'Master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12852</v>
      </c>
      <c r="N344" s="73">
        <f>SUM(J$6:J344)</f>
        <v>-24374.65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12.852</v>
      </c>
      <c r="W344" s="71">
        <f t="shared" si="76"/>
        <v>-24.374650000000003</v>
      </c>
    </row>
    <row r="345" spans="1:23">
      <c r="A345" s="63">
        <f t="shared" si="77"/>
        <v>37231</v>
      </c>
      <c r="B345" s="65" t="str">
        <f>INDEX('Master Data'!$A$2:$B$8,MATCH(WEEKDAY('Plant Manager'!A345,3),'Master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12852</v>
      </c>
      <c r="N345" s="73">
        <f>SUM(J$6:J345)</f>
        <v>-24374.65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12.852</v>
      </c>
      <c r="W345" s="71">
        <f t="shared" si="76"/>
        <v>-24.374650000000003</v>
      </c>
    </row>
    <row r="346" spans="1:23">
      <c r="A346" s="63">
        <f t="shared" si="77"/>
        <v>37232</v>
      </c>
      <c r="B346" s="65" t="str">
        <f>INDEX('Master Data'!$A$2:$B$8,MATCH(WEEKDAY('Plant Manager'!A346,3),'Master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12852</v>
      </c>
      <c r="N346" s="73">
        <f>SUM(J$6:J346)</f>
        <v>-24374.65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12.852</v>
      </c>
      <c r="W346" s="71">
        <f t="shared" si="76"/>
        <v>-24.374650000000003</v>
      </c>
    </row>
    <row r="347" spans="1:23">
      <c r="A347" s="63">
        <f t="shared" si="77"/>
        <v>37233</v>
      </c>
      <c r="B347" s="65" t="str">
        <f>INDEX('Master Data'!$A$2:$B$8,MATCH(WEEKDAY('Plant Manager'!A347,3),'Master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12852</v>
      </c>
      <c r="N347" s="73">
        <f>SUM(J$6:J347)</f>
        <v>-24374.65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12.852</v>
      </c>
      <c r="W347" s="71">
        <f t="shared" si="76"/>
        <v>-24.374650000000003</v>
      </c>
    </row>
    <row r="348" spans="1:23">
      <c r="A348" s="63">
        <f t="shared" si="77"/>
        <v>37234</v>
      </c>
      <c r="B348" s="65" t="str">
        <f>INDEX('Master Data'!$A$2:$B$8,MATCH(WEEKDAY('Plant Manager'!A348,3),'Master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12852</v>
      </c>
      <c r="N348" s="73">
        <f>SUM(J$6:J348)</f>
        <v>-24374.65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12.852</v>
      </c>
      <c r="W348" s="71">
        <f t="shared" si="76"/>
        <v>-24.374650000000003</v>
      </c>
    </row>
    <row r="349" spans="1:23">
      <c r="A349" s="63">
        <f t="shared" si="77"/>
        <v>37235</v>
      </c>
      <c r="B349" s="65" t="str">
        <f>INDEX('Master Data'!$A$2:$B$8,MATCH(WEEKDAY('Plant Manager'!A349,3),'Master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12852</v>
      </c>
      <c r="N349" s="73">
        <f>SUM(J$6:J349)</f>
        <v>-24374.65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12.852</v>
      </c>
      <c r="W349" s="71">
        <f t="shared" si="76"/>
        <v>-24.374650000000003</v>
      </c>
    </row>
    <row r="350" spans="1:23">
      <c r="A350" s="63">
        <f t="shared" si="77"/>
        <v>37236</v>
      </c>
      <c r="B350" s="65" t="str">
        <f>INDEX('Master Data'!$A$2:$B$8,MATCH(WEEKDAY('Plant Manager'!A350,3),'Master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12852</v>
      </c>
      <c r="N350" s="73">
        <f>SUM(J$6:J350)</f>
        <v>-24374.65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12.852</v>
      </c>
      <c r="W350" s="71">
        <f t="shared" si="76"/>
        <v>-24.374650000000003</v>
      </c>
    </row>
    <row r="351" spans="1:23">
      <c r="A351" s="63">
        <f t="shared" si="77"/>
        <v>37237</v>
      </c>
      <c r="B351" s="65" t="str">
        <f>INDEX('Master Data'!$A$2:$B$8,MATCH(WEEKDAY('Plant Manager'!A351,3),'Master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12852</v>
      </c>
      <c r="N351" s="73">
        <f>SUM(J$6:J351)</f>
        <v>-24374.65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12.852</v>
      </c>
      <c r="W351" s="71">
        <f t="shared" si="76"/>
        <v>-24.374650000000003</v>
      </c>
    </row>
    <row r="352" spans="1:23">
      <c r="A352" s="63">
        <f t="shared" si="77"/>
        <v>37238</v>
      </c>
      <c r="B352" s="65" t="str">
        <f>INDEX('Master Data'!$A$2:$B$8,MATCH(WEEKDAY('Plant Manager'!A352,3),'Master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12852</v>
      </c>
      <c r="N352" s="73">
        <f>SUM(J$6:J352)</f>
        <v>-24374.65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12.852</v>
      </c>
      <c r="W352" s="71">
        <f t="shared" si="76"/>
        <v>-24.374650000000003</v>
      </c>
    </row>
    <row r="353" spans="1:23">
      <c r="A353" s="63">
        <f t="shared" si="77"/>
        <v>37239</v>
      </c>
      <c r="B353" s="65" t="str">
        <f>INDEX('Master Data'!$A$2:$B$8,MATCH(WEEKDAY('Plant Manager'!A353,3),'Master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12852</v>
      </c>
      <c r="N353" s="73">
        <f>SUM(J$6:J353)</f>
        <v>-24374.65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12.852</v>
      </c>
      <c r="W353" s="71">
        <f t="shared" si="76"/>
        <v>-24.374650000000003</v>
      </c>
    </row>
    <row r="354" spans="1:23">
      <c r="A354" s="63">
        <f t="shared" si="77"/>
        <v>37240</v>
      </c>
      <c r="B354" s="65" t="str">
        <f>INDEX('Master Data'!$A$2:$B$8,MATCH(WEEKDAY('Plant Manager'!A354,3),'Master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12852</v>
      </c>
      <c r="N354" s="73">
        <f>SUM(J$6:J354)</f>
        <v>-24374.65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12.852</v>
      </c>
      <c r="W354" s="71">
        <f t="shared" si="76"/>
        <v>-24.374650000000003</v>
      </c>
    </row>
    <row r="355" spans="1:23">
      <c r="A355" s="63">
        <f t="shared" si="77"/>
        <v>37241</v>
      </c>
      <c r="B355" s="65" t="str">
        <f>INDEX('Master Data'!$A$2:$B$8,MATCH(WEEKDAY('Plant Manager'!A355,3),'Master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12852</v>
      </c>
      <c r="N355" s="73">
        <f>SUM(J$6:J355)</f>
        <v>-24374.65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12.852</v>
      </c>
      <c r="W355" s="71">
        <f t="shared" si="76"/>
        <v>-24.374650000000003</v>
      </c>
    </row>
    <row r="356" spans="1:23">
      <c r="A356" s="63">
        <f t="shared" si="77"/>
        <v>37242</v>
      </c>
      <c r="B356" s="65" t="str">
        <f>INDEX('Master Data'!$A$2:$B$8,MATCH(WEEKDAY('Plant Manager'!A356,3),'Master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12852</v>
      </c>
      <c r="N356" s="73">
        <f>SUM(J$6:J356)</f>
        <v>-24374.65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12.852</v>
      </c>
      <c r="W356" s="71">
        <f t="shared" si="76"/>
        <v>-24.374650000000003</v>
      </c>
    </row>
    <row r="357" spans="1:23">
      <c r="A357" s="63">
        <f t="shared" si="77"/>
        <v>37243</v>
      </c>
      <c r="B357" s="65" t="str">
        <f>INDEX('Master Data'!$A$2:$B$8,MATCH(WEEKDAY('Plant Manager'!A357,3),'Master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12852</v>
      </c>
      <c r="N357" s="73">
        <f>SUM(J$6:J357)</f>
        <v>-24374.65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12.852</v>
      </c>
      <c r="W357" s="71">
        <f t="shared" si="76"/>
        <v>-24.374650000000003</v>
      </c>
    </row>
    <row r="358" spans="1:23">
      <c r="A358" s="63">
        <f t="shared" si="77"/>
        <v>37244</v>
      </c>
      <c r="B358" s="65" t="str">
        <f>INDEX('Master Data'!$A$2:$B$8,MATCH(WEEKDAY('Plant Manager'!A358,3),'Master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12852</v>
      </c>
      <c r="N358" s="73">
        <f>SUM(J$6:J358)</f>
        <v>-24374.65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12.852</v>
      </c>
      <c r="W358" s="71">
        <f t="shared" si="76"/>
        <v>-24.374650000000003</v>
      </c>
    </row>
    <row r="359" spans="1:23">
      <c r="A359" s="63">
        <f t="shared" si="77"/>
        <v>37245</v>
      </c>
      <c r="B359" s="65" t="str">
        <f>INDEX('Master Data'!$A$2:$B$8,MATCH(WEEKDAY('Plant Manager'!A359,3),'Master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12852</v>
      </c>
      <c r="N359" s="73">
        <f>SUM(J$6:J359)</f>
        <v>-24374.65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12.852</v>
      </c>
      <c r="W359" s="71">
        <f t="shared" si="76"/>
        <v>-24.374650000000003</v>
      </c>
    </row>
    <row r="360" spans="1:23">
      <c r="A360" s="63">
        <f t="shared" si="77"/>
        <v>37246</v>
      </c>
      <c r="B360" s="65" t="str">
        <f>INDEX('Master Data'!$A$2:$B$8,MATCH(WEEKDAY('Plant Manager'!A360,3),'Master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12852</v>
      </c>
      <c r="N360" s="73">
        <f>SUM(J$6:J360)</f>
        <v>-24374.65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12.852</v>
      </c>
      <c r="W360" s="71">
        <f t="shared" si="76"/>
        <v>-24.374650000000003</v>
      </c>
    </row>
    <row r="361" spans="1:23">
      <c r="A361" s="63">
        <f t="shared" si="77"/>
        <v>37247</v>
      </c>
      <c r="B361" s="65" t="str">
        <f>INDEX('Master Data'!$A$2:$B$8,MATCH(WEEKDAY('Plant Manager'!A361,3),'Master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12852</v>
      </c>
      <c r="N361" s="73">
        <f>SUM(J$6:J361)</f>
        <v>-24374.65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12.852</v>
      </c>
      <c r="W361" s="71">
        <f t="shared" si="76"/>
        <v>-24.374650000000003</v>
      </c>
    </row>
    <row r="362" spans="1:23">
      <c r="A362" s="63">
        <f t="shared" si="77"/>
        <v>37248</v>
      </c>
      <c r="B362" s="65" t="str">
        <f>INDEX('Master Data'!$A$2:$B$8,MATCH(WEEKDAY('Plant Manager'!A362,3),'Master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12852</v>
      </c>
      <c r="N362" s="73">
        <f>SUM(J$6:J362)</f>
        <v>-24374.65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12.852</v>
      </c>
      <c r="W362" s="71">
        <f t="shared" si="76"/>
        <v>-24.374650000000003</v>
      </c>
    </row>
    <row r="363" spans="1:23">
      <c r="A363" s="63">
        <f t="shared" si="77"/>
        <v>37249</v>
      </c>
      <c r="B363" s="65" t="str">
        <f>INDEX('Master Data'!$A$2:$B$8,MATCH(WEEKDAY('Plant Manager'!A363,3),'Master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12852</v>
      </c>
      <c r="N363" s="73">
        <f>SUM(J$6:J363)</f>
        <v>-24374.65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12.852</v>
      </c>
      <c r="W363" s="71">
        <f t="shared" si="76"/>
        <v>-24.374650000000003</v>
      </c>
    </row>
    <row r="364" spans="1:23">
      <c r="A364" s="63">
        <f t="shared" si="77"/>
        <v>37250</v>
      </c>
      <c r="B364" s="65" t="str">
        <f>INDEX('Master Data'!$A$2:$B$8,MATCH(WEEKDAY('Plant Manager'!A364,3),'Master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12852</v>
      </c>
      <c r="N364" s="73">
        <f>SUM(J$6:J364)</f>
        <v>-24374.65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12.852</v>
      </c>
      <c r="W364" s="71">
        <f t="shared" si="76"/>
        <v>-24.374650000000003</v>
      </c>
    </row>
    <row r="365" spans="1:23">
      <c r="A365" s="63">
        <f t="shared" si="77"/>
        <v>37251</v>
      </c>
      <c r="B365" s="65" t="str">
        <f>INDEX('Master Data'!$A$2:$B$8,MATCH(WEEKDAY('Plant Manager'!A365,3),'Master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12852</v>
      </c>
      <c r="N365" s="73">
        <f>SUM(J$6:J365)</f>
        <v>-24374.65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12.852</v>
      </c>
      <c r="W365" s="71">
        <f t="shared" si="76"/>
        <v>-24.374650000000003</v>
      </c>
    </row>
    <row r="366" spans="1:23">
      <c r="A366" s="63">
        <f t="shared" si="77"/>
        <v>37252</v>
      </c>
      <c r="B366" s="65" t="str">
        <f>INDEX('Master Data'!$A$2:$B$8,MATCH(WEEKDAY('Plant Manager'!A366,3),'Master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12852</v>
      </c>
      <c r="N366" s="73">
        <f>SUM(J$6:J366)</f>
        <v>-24374.65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12.852</v>
      </c>
      <c r="W366" s="71">
        <f t="shared" si="76"/>
        <v>-24.374650000000003</v>
      </c>
    </row>
    <row r="367" spans="1:23">
      <c r="A367" s="63">
        <f t="shared" si="77"/>
        <v>37253</v>
      </c>
      <c r="B367" s="65" t="str">
        <f>INDEX('Master Data'!$A$2:$B$8,MATCH(WEEKDAY('Plant Manager'!A367,3),'Master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12852</v>
      </c>
      <c r="N367" s="73">
        <f>SUM(J$6:J367)</f>
        <v>-24374.65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12.852</v>
      </c>
      <c r="W367" s="71">
        <f t="shared" si="76"/>
        <v>-24.374650000000003</v>
      </c>
    </row>
    <row r="368" spans="1:23">
      <c r="A368" s="63">
        <f t="shared" si="77"/>
        <v>37254</v>
      </c>
      <c r="B368" s="65" t="str">
        <f>INDEX('Master Data'!$A$2:$B$8,MATCH(WEEKDAY('Plant Manager'!A368,3),'Master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12852</v>
      </c>
      <c r="N368" s="73">
        <f>SUM(J$6:J368)</f>
        <v>-24374.65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12.852</v>
      </c>
      <c r="W368" s="71">
        <f t="shared" si="76"/>
        <v>-24.374650000000003</v>
      </c>
    </row>
    <row r="369" spans="1:23">
      <c r="A369" s="63">
        <f t="shared" si="77"/>
        <v>37255</v>
      </c>
      <c r="B369" s="65" t="str">
        <f>INDEX('Master Data'!$A$2:$B$8,MATCH(WEEKDAY('Plant Manager'!A369,3),'Master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12852</v>
      </c>
      <c r="N369" s="73">
        <f>SUM(J$6:J369)</f>
        <v>-24374.65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12.852</v>
      </c>
      <c r="W369" s="71">
        <f t="shared" si="76"/>
        <v>-24.374650000000003</v>
      </c>
    </row>
    <row r="370" spans="1:23">
      <c r="A370" s="63">
        <f t="shared" si="77"/>
        <v>37256</v>
      </c>
      <c r="B370" s="65" t="str">
        <f>INDEX('Master Data'!$A$2:$B$8,MATCH(WEEKDAY('Plant Manager'!A370,3),'Master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12852</v>
      </c>
      <c r="N370" s="73">
        <f>SUM(J$6:J370)</f>
        <v>-24374.65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12.852</v>
      </c>
      <c r="W370" s="71">
        <f t="shared" si="76"/>
        <v>-24.374650000000003</v>
      </c>
    </row>
    <row r="371" spans="1:23">
      <c r="A371" s="63">
        <f t="shared" si="77"/>
        <v>37257</v>
      </c>
      <c r="B371" s="65" t="str">
        <f>INDEX('Master Data'!$A$2:$B$8,MATCH(WEEKDAY('Plant Manager'!A371,3),'Master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12852</v>
      </c>
      <c r="N371" s="73">
        <f>SUM(J$6:J371)</f>
        <v>-24374.65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12.852</v>
      </c>
      <c r="W371" s="71">
        <f t="shared" si="76"/>
        <v>-24.374650000000003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W371"/>
  <sheetViews>
    <sheetView topLeftCell="A2" workbookViewId="0">
      <selection activeCell="G296" sqref="G296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F2" s="62">
        <f>57045+143272</f>
        <v>200317</v>
      </c>
      <c r="G2" s="144"/>
      <c r="K2" s="75">
        <f>WORKDAY(K3,-4)</f>
        <v>37176</v>
      </c>
    </row>
    <row r="3" spans="1:23">
      <c r="G3" s="145"/>
      <c r="K3" s="75">
        <f>Summary!B8</f>
        <v>37182</v>
      </c>
      <c r="L3" s="83">
        <f>SUM(L6:L371)</f>
        <v>62798.100000000093</v>
      </c>
      <c r="P3" s="73">
        <v>1000000</v>
      </c>
      <c r="Q3" s="73"/>
      <c r="R3" s="73">
        <v>1000</v>
      </c>
      <c r="S3" s="62"/>
      <c r="T3" s="82">
        <f>SUM(T6:T371)</f>
        <v>62.79810000000009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Power'!A7,3),'Master Data'!$A$2:$A$8,0),2)</f>
        <v>T</v>
      </c>
      <c r="D7" s="73">
        <v>127256</v>
      </c>
      <c r="E7" s="73">
        <v>0</v>
      </c>
      <c r="F7" s="73">
        <v>0</v>
      </c>
      <c r="G7" s="73">
        <v>2827</v>
      </c>
      <c r="I7" s="73">
        <f t="shared" ref="I7:I36" si="12">IF(MONTH($A7)=MONTH($A6),IF(G7=0,I6,G7),0)</f>
        <v>2827</v>
      </c>
      <c r="J7" s="73">
        <f t="shared" ref="J7:J70" si="13">IF(MONTH($A7)=MONTH($A6),SUM(I7-I6),I7)</f>
        <v>2827</v>
      </c>
      <c r="K7" s="73">
        <f t="shared" si="1"/>
        <v>0</v>
      </c>
      <c r="L7" s="73">
        <f t="shared" si="2"/>
        <v>0</v>
      </c>
      <c r="M7" s="73">
        <f>SUM(J$6:J7)</f>
        <v>2827</v>
      </c>
      <c r="N7" s="73">
        <f>SUM(J$6:J7)</f>
        <v>2827</v>
      </c>
      <c r="P7" s="73">
        <f t="shared" si="3"/>
        <v>0.12725600000000001</v>
      </c>
      <c r="Q7" s="73">
        <f t="shared" si="4"/>
        <v>0</v>
      </c>
      <c r="R7" s="73">
        <f t="shared" si="5"/>
        <v>0</v>
      </c>
      <c r="S7" s="71">
        <f t="shared" si="6"/>
        <v>2.827</v>
      </c>
      <c r="T7" s="71">
        <f t="shared" si="7"/>
        <v>0</v>
      </c>
      <c r="U7" s="71">
        <f t="shared" si="8"/>
        <v>2.827</v>
      </c>
      <c r="V7" s="71">
        <f t="shared" si="9"/>
        <v>2.827</v>
      </c>
      <c r="W7" s="71">
        <f t="shared" si="10"/>
        <v>2.827</v>
      </c>
    </row>
    <row r="8" spans="1:23" hidden="1">
      <c r="A8" s="63">
        <f t="shared" si="11"/>
        <v>36894</v>
      </c>
      <c r="B8" s="65" t="str">
        <f>INDEX('Master Data'!$A$2:$B$8,MATCH(WEEKDAY('BRA Power'!A8,3),'Master Data'!$A$2:$A$8,0),2)</f>
        <v>W</v>
      </c>
      <c r="D8" s="73">
        <v>127318</v>
      </c>
      <c r="E8" s="73">
        <v>0</v>
      </c>
      <c r="F8" s="73">
        <v>0</v>
      </c>
      <c r="G8" s="73">
        <v>4374</v>
      </c>
      <c r="I8" s="73">
        <f t="shared" si="12"/>
        <v>4374</v>
      </c>
      <c r="J8" s="73">
        <f t="shared" si="13"/>
        <v>1547</v>
      </c>
      <c r="K8" s="73">
        <f t="shared" si="1"/>
        <v>0</v>
      </c>
      <c r="L8" s="73">
        <f t="shared" si="2"/>
        <v>0</v>
      </c>
      <c r="M8" s="73">
        <f>SUM(J$6:J8)</f>
        <v>4374</v>
      </c>
      <c r="N8" s="73">
        <f>SUM(J$6:J8)</f>
        <v>4374</v>
      </c>
      <c r="P8" s="73">
        <f t="shared" si="3"/>
        <v>0.12731799999999999</v>
      </c>
      <c r="Q8" s="73">
        <f t="shared" si="4"/>
        <v>0</v>
      </c>
      <c r="R8" s="73">
        <f t="shared" si="5"/>
        <v>0</v>
      </c>
      <c r="S8" s="71">
        <f t="shared" si="6"/>
        <v>1.5469999999999999</v>
      </c>
      <c r="T8" s="71">
        <f t="shared" si="7"/>
        <v>0</v>
      </c>
      <c r="U8" s="71">
        <f t="shared" si="8"/>
        <v>4.3739999999999997</v>
      </c>
      <c r="V8" s="71">
        <f t="shared" si="9"/>
        <v>4.3739999999999997</v>
      </c>
      <c r="W8" s="71">
        <f t="shared" si="10"/>
        <v>4.3739999999999997</v>
      </c>
    </row>
    <row r="9" spans="1:23" hidden="1">
      <c r="A9" s="63">
        <f t="shared" si="11"/>
        <v>36895</v>
      </c>
      <c r="B9" s="65" t="str">
        <f>INDEX('Master Data'!$A$2:$B$8,MATCH(WEEKDAY('BRA Power'!A9,3),'Master Data'!$A$2:$A$8,0),2)</f>
        <v>Th</v>
      </c>
      <c r="D9" s="73">
        <v>135012</v>
      </c>
      <c r="E9" s="73">
        <v>0</v>
      </c>
      <c r="F9" s="73">
        <v>0</v>
      </c>
      <c r="G9" s="73">
        <v>3325</v>
      </c>
      <c r="I9" s="73">
        <f t="shared" si="12"/>
        <v>3325</v>
      </c>
      <c r="J9" s="73">
        <f t="shared" si="13"/>
        <v>-1049</v>
      </c>
      <c r="K9" s="73">
        <f t="shared" si="1"/>
        <v>0</v>
      </c>
      <c r="L9" s="73">
        <f t="shared" si="2"/>
        <v>0</v>
      </c>
      <c r="M9" s="73">
        <f>SUM(J$6:J9)</f>
        <v>3325</v>
      </c>
      <c r="N9" s="73">
        <f>SUM(J$6:J9)</f>
        <v>3325</v>
      </c>
      <c r="P9" s="73">
        <f t="shared" si="3"/>
        <v>0.13501199999999999</v>
      </c>
      <c r="Q9" s="73">
        <f t="shared" si="4"/>
        <v>0</v>
      </c>
      <c r="R9" s="73">
        <f t="shared" si="5"/>
        <v>0</v>
      </c>
      <c r="S9" s="71">
        <f t="shared" si="6"/>
        <v>-1.0489999999999999</v>
      </c>
      <c r="T9" s="71">
        <f t="shared" si="7"/>
        <v>0</v>
      </c>
      <c r="U9" s="71">
        <f t="shared" si="8"/>
        <v>3.3250000000000002</v>
      </c>
      <c r="V9" s="71">
        <f t="shared" si="9"/>
        <v>3.3250000000000002</v>
      </c>
      <c r="W9" s="71">
        <f t="shared" si="10"/>
        <v>3.3250000000000002</v>
      </c>
    </row>
    <row r="10" spans="1:23" hidden="1">
      <c r="A10" s="63">
        <f t="shared" si="11"/>
        <v>36896</v>
      </c>
      <c r="B10" s="65" t="str">
        <f>INDEX('Master Data'!$A$2:$B$8,MATCH(WEEKDAY('BRA Power'!A10,3),'Master Data'!$A$2:$A$8,0),2)</f>
        <v>F</v>
      </c>
      <c r="D10" s="73">
        <v>135073</v>
      </c>
      <c r="E10" s="73">
        <v>0</v>
      </c>
      <c r="F10" s="73">
        <v>0</v>
      </c>
      <c r="G10" s="73">
        <v>3807</v>
      </c>
      <c r="I10" s="73">
        <f t="shared" si="12"/>
        <v>3807</v>
      </c>
      <c r="J10" s="73">
        <f t="shared" si="13"/>
        <v>482</v>
      </c>
      <c r="K10" s="73">
        <f t="shared" si="1"/>
        <v>0</v>
      </c>
      <c r="L10" s="73">
        <f t="shared" si="2"/>
        <v>0</v>
      </c>
      <c r="M10" s="73">
        <f>SUM(J$6:J10)</f>
        <v>3807</v>
      </c>
      <c r="N10" s="73">
        <f>SUM(J$6:J10)</f>
        <v>3807</v>
      </c>
      <c r="P10" s="73">
        <f t="shared" si="3"/>
        <v>0.135073</v>
      </c>
      <c r="Q10" s="73">
        <f t="shared" si="4"/>
        <v>0</v>
      </c>
      <c r="R10" s="73">
        <f t="shared" si="5"/>
        <v>0</v>
      </c>
      <c r="S10" s="71">
        <f t="shared" si="6"/>
        <v>0.48199999999999998</v>
      </c>
      <c r="T10" s="71">
        <f t="shared" si="7"/>
        <v>0</v>
      </c>
      <c r="U10" s="71">
        <f t="shared" si="8"/>
        <v>3.8069999999999999</v>
      </c>
      <c r="V10" s="71">
        <f t="shared" si="9"/>
        <v>3.8069999999999999</v>
      </c>
      <c r="W10" s="71">
        <f t="shared" si="10"/>
        <v>3.8069999999999999</v>
      </c>
    </row>
    <row r="11" spans="1:23" hidden="1">
      <c r="A11" s="63">
        <f t="shared" si="11"/>
        <v>36897</v>
      </c>
      <c r="B11" s="65" t="str">
        <f>INDEX('Master Data'!$A$2:$B$8,MATCH(WEEKDAY('BRA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3807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3807</v>
      </c>
      <c r="N11" s="73">
        <f>SUM(J$6:J11)</f>
        <v>3807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3.8069999999999999</v>
      </c>
      <c r="V11" s="71">
        <f t="shared" si="9"/>
        <v>3.8069999999999999</v>
      </c>
      <c r="W11" s="71">
        <f t="shared" si="10"/>
        <v>3.8069999999999999</v>
      </c>
    </row>
    <row r="12" spans="1:23" hidden="1">
      <c r="A12" s="63">
        <f t="shared" si="11"/>
        <v>36898</v>
      </c>
      <c r="B12" s="65" t="str">
        <f>INDEX('Master Data'!$A$2:$B$8,MATCH(WEEKDAY('BRA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3807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3807</v>
      </c>
      <c r="N12" s="73">
        <f>SUM(J$6:J12)</f>
        <v>3807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3.8069999999999999</v>
      </c>
      <c r="V12" s="71">
        <f t="shared" si="9"/>
        <v>3.8069999999999999</v>
      </c>
      <c r="W12" s="71">
        <f t="shared" si="10"/>
        <v>3.8069999999999999</v>
      </c>
    </row>
    <row r="13" spans="1:23" hidden="1">
      <c r="A13" s="63">
        <f t="shared" si="11"/>
        <v>36899</v>
      </c>
      <c r="B13" s="65" t="str">
        <f>INDEX('Master Data'!$A$2:$B$8,MATCH(WEEKDAY('BRA Power'!A13,3),'Master Data'!$A$2:$A$8,0),2)</f>
        <v>M</v>
      </c>
      <c r="D13" s="73">
        <v>135258</v>
      </c>
      <c r="E13" s="73">
        <v>0</v>
      </c>
      <c r="F13" s="73">
        <v>0</v>
      </c>
      <c r="G13" s="73">
        <v>5254</v>
      </c>
      <c r="I13" s="73">
        <f t="shared" si="12"/>
        <v>5254</v>
      </c>
      <c r="J13" s="73">
        <f t="shared" si="13"/>
        <v>1447</v>
      </c>
      <c r="K13" s="73">
        <f t="shared" si="1"/>
        <v>0</v>
      </c>
      <c r="L13" s="73">
        <f t="shared" si="2"/>
        <v>0</v>
      </c>
      <c r="M13" s="73">
        <f>SUM(J$6:J13)</f>
        <v>5254</v>
      </c>
      <c r="N13" s="73">
        <f>SUM(J$6:J13)</f>
        <v>5254</v>
      </c>
      <c r="P13" s="73">
        <f t="shared" si="3"/>
        <v>0.13525799999999999</v>
      </c>
      <c r="Q13" s="73">
        <f t="shared" si="4"/>
        <v>0</v>
      </c>
      <c r="R13" s="73">
        <f t="shared" si="5"/>
        <v>0</v>
      </c>
      <c r="S13" s="71">
        <f t="shared" si="6"/>
        <v>1.4470000000000001</v>
      </c>
      <c r="T13" s="71">
        <f t="shared" si="7"/>
        <v>0</v>
      </c>
      <c r="U13" s="71">
        <f t="shared" si="8"/>
        <v>5.2539999999999996</v>
      </c>
      <c r="V13" s="71">
        <f t="shared" si="9"/>
        <v>5.2539999999999996</v>
      </c>
      <c r="W13" s="71">
        <f t="shared" si="10"/>
        <v>5.2539999999999996</v>
      </c>
    </row>
    <row r="14" spans="1:23" hidden="1">
      <c r="A14" s="63">
        <f t="shared" si="11"/>
        <v>36900</v>
      </c>
      <c r="B14" s="65" t="str">
        <f>INDEX('Master Data'!$A$2:$B$8,MATCH(WEEKDAY('BRA Power'!A14,3),'Master Data'!$A$2:$A$8,0),2)</f>
        <v>T</v>
      </c>
      <c r="D14" s="73">
        <v>135319</v>
      </c>
      <c r="E14" s="73">
        <v>0</v>
      </c>
      <c r="F14" s="73">
        <v>0</v>
      </c>
      <c r="G14" s="73">
        <v>5736</v>
      </c>
      <c r="I14" s="73">
        <f t="shared" si="12"/>
        <v>5736</v>
      </c>
      <c r="J14" s="73">
        <f t="shared" si="13"/>
        <v>482</v>
      </c>
      <c r="K14" s="73">
        <f t="shared" si="1"/>
        <v>0</v>
      </c>
      <c r="L14" s="73">
        <f t="shared" si="2"/>
        <v>0</v>
      </c>
      <c r="M14" s="73">
        <f>SUM(J$6:J14)</f>
        <v>5736</v>
      </c>
      <c r="N14" s="73">
        <f>SUM(J$6:J14)</f>
        <v>5736</v>
      </c>
      <c r="P14" s="73">
        <f t="shared" si="3"/>
        <v>0.13531899999999999</v>
      </c>
      <c r="Q14" s="73">
        <f t="shared" si="4"/>
        <v>0</v>
      </c>
      <c r="R14" s="73">
        <f t="shared" si="5"/>
        <v>0</v>
      </c>
      <c r="S14" s="71">
        <f t="shared" si="6"/>
        <v>0.48199999999999998</v>
      </c>
      <c r="T14" s="71">
        <f t="shared" si="7"/>
        <v>0</v>
      </c>
      <c r="U14" s="71">
        <f t="shared" si="8"/>
        <v>5.7359999999999998</v>
      </c>
      <c r="V14" s="71">
        <f t="shared" si="9"/>
        <v>5.7359999999999998</v>
      </c>
      <c r="W14" s="71">
        <f t="shared" si="10"/>
        <v>5.7359999999999998</v>
      </c>
    </row>
    <row r="15" spans="1:23" hidden="1">
      <c r="A15" s="63">
        <f t="shared" si="11"/>
        <v>36901</v>
      </c>
      <c r="B15" s="65" t="str">
        <f>INDEX('Master Data'!$A$2:$B$8,MATCH(WEEKDAY('BRA Power'!A15,3),'Master Data'!$A$2:$A$8,0),2)</f>
        <v>W</v>
      </c>
      <c r="D15" s="73">
        <v>135381</v>
      </c>
      <c r="E15" s="73">
        <v>0</v>
      </c>
      <c r="F15" s="73">
        <v>0</v>
      </c>
      <c r="G15" s="73">
        <v>6219</v>
      </c>
      <c r="I15" s="73">
        <f t="shared" si="12"/>
        <v>6219</v>
      </c>
      <c r="J15" s="73">
        <f t="shared" si="13"/>
        <v>483</v>
      </c>
      <c r="K15" s="73">
        <f t="shared" si="1"/>
        <v>0</v>
      </c>
      <c r="L15" s="73">
        <f t="shared" si="2"/>
        <v>0</v>
      </c>
      <c r="M15" s="73">
        <f>SUM(J$6:J15)</f>
        <v>6219</v>
      </c>
      <c r="N15" s="73">
        <f>SUM(J$6:J15)</f>
        <v>6219</v>
      </c>
      <c r="P15" s="73">
        <f t="shared" si="3"/>
        <v>0.135381</v>
      </c>
      <c r="Q15" s="73">
        <f t="shared" si="4"/>
        <v>0</v>
      </c>
      <c r="R15" s="73">
        <f t="shared" si="5"/>
        <v>0</v>
      </c>
      <c r="S15" s="71">
        <f t="shared" si="6"/>
        <v>0.48299999999999998</v>
      </c>
      <c r="T15" s="71">
        <f t="shared" si="7"/>
        <v>0</v>
      </c>
      <c r="U15" s="71">
        <f t="shared" si="8"/>
        <v>6.2190000000000003</v>
      </c>
      <c r="V15" s="71">
        <f t="shared" si="9"/>
        <v>6.2190000000000003</v>
      </c>
      <c r="W15" s="71">
        <f t="shared" si="10"/>
        <v>6.2190000000000003</v>
      </c>
    </row>
    <row r="16" spans="1:23" hidden="1">
      <c r="A16" s="63">
        <f t="shared" si="11"/>
        <v>36902</v>
      </c>
      <c r="B16" s="65" t="str">
        <f>INDEX('Master Data'!$A$2:$B$8,MATCH(WEEKDAY('BRA Power'!A16,3),'Master Data'!$A$2:$A$8,0),2)</f>
        <v>Th</v>
      </c>
      <c r="D16" s="73">
        <v>135443</v>
      </c>
      <c r="E16" s="73">
        <v>0</v>
      </c>
      <c r="F16" s="73">
        <v>0</v>
      </c>
      <c r="G16" s="73">
        <v>6702</v>
      </c>
      <c r="I16" s="73">
        <f t="shared" si="12"/>
        <v>6702</v>
      </c>
      <c r="J16" s="73">
        <f t="shared" si="13"/>
        <v>483</v>
      </c>
      <c r="K16" s="73">
        <f t="shared" si="1"/>
        <v>0</v>
      </c>
      <c r="L16" s="73">
        <f t="shared" si="2"/>
        <v>0</v>
      </c>
      <c r="M16" s="73">
        <f>SUM(J$6:J16)</f>
        <v>6702</v>
      </c>
      <c r="N16" s="73">
        <f>SUM(J$6:J16)</f>
        <v>6702</v>
      </c>
      <c r="P16" s="73">
        <f t="shared" si="3"/>
        <v>0.13544300000000001</v>
      </c>
      <c r="Q16" s="73">
        <f t="shared" si="4"/>
        <v>0</v>
      </c>
      <c r="R16" s="73">
        <f t="shared" si="5"/>
        <v>0</v>
      </c>
      <c r="S16" s="71">
        <f t="shared" si="6"/>
        <v>0.48299999999999998</v>
      </c>
      <c r="T16" s="71">
        <f t="shared" si="7"/>
        <v>0</v>
      </c>
      <c r="U16" s="71">
        <f t="shared" si="8"/>
        <v>6.702</v>
      </c>
      <c r="V16" s="71">
        <f t="shared" si="9"/>
        <v>6.702</v>
      </c>
      <c r="W16" s="71">
        <f t="shared" si="10"/>
        <v>6.702</v>
      </c>
    </row>
    <row r="17" spans="1:23" hidden="1">
      <c r="A17" s="63">
        <f t="shared" si="11"/>
        <v>36903</v>
      </c>
      <c r="B17" s="65" t="str">
        <f>INDEX('Master Data'!$A$2:$B$8,MATCH(WEEKDAY('BRA Power'!A17,3),'Master Data'!$A$2:$A$8,0),2)</f>
        <v>F</v>
      </c>
      <c r="D17" s="73">
        <v>135504</v>
      </c>
      <c r="E17" s="73">
        <v>0</v>
      </c>
      <c r="F17" s="73">
        <v>0</v>
      </c>
      <c r="G17" s="73">
        <v>-32164</v>
      </c>
      <c r="I17" s="73">
        <f t="shared" si="12"/>
        <v>-32164</v>
      </c>
      <c r="J17" s="73">
        <f t="shared" si="13"/>
        <v>-38866</v>
      </c>
      <c r="K17" s="73">
        <f t="shared" si="1"/>
        <v>0</v>
      </c>
      <c r="L17" s="73">
        <f t="shared" si="2"/>
        <v>0</v>
      </c>
      <c r="M17" s="73">
        <f>SUM(J$6:J17)</f>
        <v>-32164</v>
      </c>
      <c r="N17" s="73">
        <f>SUM(J$6:J17)</f>
        <v>-32164</v>
      </c>
      <c r="P17" s="73">
        <f t="shared" si="3"/>
        <v>0.13550400000000001</v>
      </c>
      <c r="Q17" s="73">
        <f t="shared" si="4"/>
        <v>0</v>
      </c>
      <c r="R17" s="73">
        <f t="shared" si="5"/>
        <v>0</v>
      </c>
      <c r="S17" s="71">
        <f t="shared" si="6"/>
        <v>-38.866</v>
      </c>
      <c r="T17" s="71">
        <f t="shared" si="7"/>
        <v>0</v>
      </c>
      <c r="U17" s="71">
        <f t="shared" si="8"/>
        <v>-32.164000000000001</v>
      </c>
      <c r="V17" s="71">
        <f t="shared" si="9"/>
        <v>-32.164000000000001</v>
      </c>
      <c r="W17" s="71">
        <f t="shared" si="10"/>
        <v>-32.164000000000001</v>
      </c>
    </row>
    <row r="18" spans="1:23" hidden="1">
      <c r="A18" s="63">
        <f t="shared" si="11"/>
        <v>36904</v>
      </c>
      <c r="B18" s="65" t="str">
        <f>INDEX('Master Data'!$A$2:$B$8,MATCH(WEEKDAY('BRA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-32164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-32164</v>
      </c>
      <c r="N18" s="73">
        <f>SUM(J$6:J18)</f>
        <v>-32164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-32.164000000000001</v>
      </c>
      <c r="V18" s="71">
        <f t="shared" si="9"/>
        <v>-32.164000000000001</v>
      </c>
      <c r="W18" s="71">
        <f t="shared" si="10"/>
        <v>-32.164000000000001</v>
      </c>
    </row>
    <row r="19" spans="1:23" hidden="1">
      <c r="A19" s="63">
        <f t="shared" si="11"/>
        <v>36905</v>
      </c>
      <c r="B19" s="65" t="str">
        <f>INDEX('Master Data'!$A$2:$B$8,MATCH(WEEKDAY('BRA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-32164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-32164</v>
      </c>
      <c r="N19" s="73">
        <f>SUM(J$6:J19)</f>
        <v>-32164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-32.164000000000001</v>
      </c>
      <c r="V19" s="71">
        <f t="shared" si="9"/>
        <v>-32.164000000000001</v>
      </c>
      <c r="W19" s="71">
        <f t="shared" si="10"/>
        <v>-32.164000000000001</v>
      </c>
    </row>
    <row r="20" spans="1:23" hidden="1">
      <c r="A20" s="63">
        <f t="shared" si="11"/>
        <v>36906</v>
      </c>
      <c r="B20" s="65" t="str">
        <f>INDEX('Master Data'!$A$2:$B$8,MATCH(WEEKDAY('BRA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-32164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-32164</v>
      </c>
      <c r="N20" s="73">
        <f>SUM(J$6:J20)</f>
        <v>-32164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-32.164000000000001</v>
      </c>
      <c r="V20" s="71">
        <f t="shared" si="9"/>
        <v>-32.164000000000001</v>
      </c>
      <c r="W20" s="71">
        <f t="shared" si="10"/>
        <v>-32.164000000000001</v>
      </c>
    </row>
    <row r="21" spans="1:23" hidden="1">
      <c r="A21" s="63">
        <f t="shared" si="11"/>
        <v>36907</v>
      </c>
      <c r="B21" s="65" t="str">
        <f>INDEX('Master Data'!$A$2:$B$8,MATCH(WEEKDAY('BRA Power'!A21,3),'Master Data'!$A$2:$A$8,0),2)</f>
        <v>T</v>
      </c>
      <c r="D21" s="73">
        <v>135682</v>
      </c>
      <c r="E21" s="73">
        <v>0</v>
      </c>
      <c r="F21" s="73">
        <v>0</v>
      </c>
      <c r="G21" s="73">
        <v>-152538</v>
      </c>
      <c r="I21" s="73">
        <f t="shared" si="12"/>
        <v>-152538</v>
      </c>
      <c r="J21" s="73">
        <f t="shared" si="13"/>
        <v>-120374</v>
      </c>
      <c r="K21" s="73">
        <f t="shared" si="1"/>
        <v>0</v>
      </c>
      <c r="L21" s="73">
        <f t="shared" si="2"/>
        <v>0</v>
      </c>
      <c r="M21" s="73">
        <f>SUM(J$6:J21)</f>
        <v>-152538</v>
      </c>
      <c r="N21" s="73">
        <f>SUM(J$6:J21)</f>
        <v>-152538</v>
      </c>
      <c r="P21" s="73">
        <f t="shared" si="3"/>
        <v>0.135682</v>
      </c>
      <c r="Q21" s="73">
        <f t="shared" si="4"/>
        <v>0</v>
      </c>
      <c r="R21" s="73">
        <f t="shared" si="5"/>
        <v>0</v>
      </c>
      <c r="S21" s="71">
        <f t="shared" si="6"/>
        <v>-120.374</v>
      </c>
      <c r="T21" s="71">
        <f t="shared" si="7"/>
        <v>0</v>
      </c>
      <c r="U21" s="71">
        <f t="shared" si="8"/>
        <v>-152.53800000000001</v>
      </c>
      <c r="V21" s="71">
        <f t="shared" si="9"/>
        <v>-152.53800000000001</v>
      </c>
      <c r="W21" s="71">
        <f t="shared" si="10"/>
        <v>-152.53800000000001</v>
      </c>
    </row>
    <row r="22" spans="1:23" hidden="1">
      <c r="A22" s="63">
        <f t="shared" si="11"/>
        <v>36908</v>
      </c>
      <c r="B22" s="65" t="str">
        <f>INDEX('Master Data'!$A$2:$B$8,MATCH(WEEKDAY('BRA Power'!A22,3),'Master Data'!$A$2:$A$8,0),2)</f>
        <v>W</v>
      </c>
      <c r="D22" s="73">
        <v>135813</v>
      </c>
      <c r="E22" s="73">
        <v>0</v>
      </c>
      <c r="F22" s="73">
        <v>0</v>
      </c>
      <c r="G22" s="73">
        <v>-152126</v>
      </c>
      <c r="I22" s="73">
        <f t="shared" si="12"/>
        <v>-152126</v>
      </c>
      <c r="J22" s="73">
        <f t="shared" si="13"/>
        <v>412</v>
      </c>
      <c r="K22" s="73">
        <f t="shared" si="1"/>
        <v>0</v>
      </c>
      <c r="L22" s="73">
        <f t="shared" si="2"/>
        <v>0</v>
      </c>
      <c r="M22" s="73">
        <f>SUM(J$6:J22)</f>
        <v>-152126</v>
      </c>
      <c r="N22" s="73">
        <f>SUM(J$6:J22)</f>
        <v>-152126</v>
      </c>
      <c r="P22" s="73">
        <f t="shared" si="3"/>
        <v>0.13581299999999999</v>
      </c>
      <c r="Q22" s="73">
        <f t="shared" si="4"/>
        <v>0</v>
      </c>
      <c r="R22" s="73">
        <f t="shared" si="5"/>
        <v>0</v>
      </c>
      <c r="S22" s="71">
        <f t="shared" si="6"/>
        <v>0.41199999999999998</v>
      </c>
      <c r="T22" s="71">
        <f t="shared" si="7"/>
        <v>0</v>
      </c>
      <c r="U22" s="71">
        <f t="shared" si="8"/>
        <v>-152.126</v>
      </c>
      <c r="V22" s="71">
        <f t="shared" si="9"/>
        <v>-152.126</v>
      </c>
      <c r="W22" s="71">
        <f t="shared" si="10"/>
        <v>-152.126</v>
      </c>
    </row>
    <row r="23" spans="1:23" hidden="1">
      <c r="A23" s="63">
        <f t="shared" si="11"/>
        <v>36909</v>
      </c>
      <c r="B23" s="65" t="str">
        <f>INDEX('Master Data'!$A$2:$B$8,MATCH(WEEKDAY('BRA Power'!A23,3),'Master Data'!$A$2:$A$8,0),2)</f>
        <v>Th</v>
      </c>
      <c r="D23" s="73">
        <v>135875</v>
      </c>
      <c r="E23" s="73">
        <v>0</v>
      </c>
      <c r="F23" s="73">
        <v>0</v>
      </c>
      <c r="G23" s="73">
        <v>-151712</v>
      </c>
      <c r="I23" s="73">
        <f t="shared" si="12"/>
        <v>-151712</v>
      </c>
      <c r="J23" s="73">
        <f t="shared" si="13"/>
        <v>414</v>
      </c>
      <c r="K23" s="73">
        <f t="shared" si="1"/>
        <v>0</v>
      </c>
      <c r="L23" s="73">
        <f t="shared" si="2"/>
        <v>0</v>
      </c>
      <c r="M23" s="73">
        <f>SUM(J$6:J23)</f>
        <v>-151712</v>
      </c>
      <c r="N23" s="73">
        <f>SUM(J$6:J23)</f>
        <v>-151712</v>
      </c>
      <c r="P23" s="73">
        <f t="shared" si="3"/>
        <v>0.135875</v>
      </c>
      <c r="Q23" s="73">
        <f t="shared" si="4"/>
        <v>0</v>
      </c>
      <c r="R23" s="73">
        <f t="shared" si="5"/>
        <v>0</v>
      </c>
      <c r="S23" s="71">
        <f t="shared" si="6"/>
        <v>0.41399999999999998</v>
      </c>
      <c r="T23" s="71">
        <f t="shared" si="7"/>
        <v>0</v>
      </c>
      <c r="U23" s="71">
        <f t="shared" si="8"/>
        <v>-151.71199999999999</v>
      </c>
      <c r="V23" s="71">
        <f t="shared" si="9"/>
        <v>-151.71199999999999</v>
      </c>
      <c r="W23" s="71">
        <f t="shared" si="10"/>
        <v>-151.71199999999999</v>
      </c>
    </row>
    <row r="24" spans="1:23" hidden="1">
      <c r="A24" s="63">
        <f t="shared" si="11"/>
        <v>36910</v>
      </c>
      <c r="B24" s="65" t="str">
        <f>INDEX('Master Data'!$A$2:$B$8,MATCH(WEEKDAY('BRA Power'!A24,3),'Master Data'!$A$2:$A$8,0),2)</f>
        <v>F</v>
      </c>
      <c r="D24" s="73">
        <v>135937</v>
      </c>
      <c r="E24" s="73">
        <v>0</v>
      </c>
      <c r="F24" s="73">
        <v>0</v>
      </c>
      <c r="G24" s="73">
        <v>-151299</v>
      </c>
      <c r="I24" s="73">
        <f t="shared" si="12"/>
        <v>-151299</v>
      </c>
      <c r="J24" s="73">
        <f t="shared" si="13"/>
        <v>413</v>
      </c>
      <c r="K24" s="73">
        <f t="shared" si="1"/>
        <v>0</v>
      </c>
      <c r="L24" s="73">
        <f t="shared" si="2"/>
        <v>0</v>
      </c>
      <c r="M24" s="73">
        <f>SUM(J$6:J24)</f>
        <v>-151299</v>
      </c>
      <c r="N24" s="73">
        <f>SUM(J$6:J24)</f>
        <v>-151299</v>
      </c>
      <c r="P24" s="73">
        <f t="shared" si="3"/>
        <v>0.135937</v>
      </c>
      <c r="Q24" s="73">
        <f t="shared" si="4"/>
        <v>0</v>
      </c>
      <c r="R24" s="73">
        <f t="shared" si="5"/>
        <v>0</v>
      </c>
      <c r="S24" s="71">
        <f t="shared" si="6"/>
        <v>0.41299999999999998</v>
      </c>
      <c r="T24" s="71">
        <f t="shared" si="7"/>
        <v>0</v>
      </c>
      <c r="U24" s="71">
        <f t="shared" si="8"/>
        <v>-151.29900000000001</v>
      </c>
      <c r="V24" s="71">
        <f t="shared" si="9"/>
        <v>-151.29900000000001</v>
      </c>
      <c r="W24" s="71">
        <f t="shared" si="10"/>
        <v>-151.29900000000001</v>
      </c>
    </row>
    <row r="25" spans="1:23" hidden="1">
      <c r="A25" s="63">
        <f t="shared" si="11"/>
        <v>36911</v>
      </c>
      <c r="B25" s="65" t="str">
        <f>INDEX('Master Data'!$A$2:$B$8,MATCH(WEEKDAY('BRA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-151299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-151299</v>
      </c>
      <c r="N25" s="73">
        <f>SUM(J$6:J25)</f>
        <v>-151299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-151.29900000000001</v>
      </c>
      <c r="V25" s="71">
        <f t="shared" si="9"/>
        <v>-151.29900000000001</v>
      </c>
      <c r="W25" s="71">
        <f t="shared" si="10"/>
        <v>-151.29900000000001</v>
      </c>
    </row>
    <row r="26" spans="1:23" hidden="1">
      <c r="A26" s="63">
        <f t="shared" si="11"/>
        <v>36912</v>
      </c>
      <c r="B26" s="65" t="str">
        <f>INDEX('Master Data'!$A$2:$B$8,MATCH(WEEKDAY('BRA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-151299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-151299</v>
      </c>
      <c r="N26" s="73">
        <f>SUM(J$6:J26)</f>
        <v>-151299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-151.29900000000001</v>
      </c>
      <c r="V26" s="71">
        <f t="shared" si="9"/>
        <v>-151.29900000000001</v>
      </c>
      <c r="W26" s="71">
        <f t="shared" si="10"/>
        <v>-151.29900000000001</v>
      </c>
    </row>
    <row r="27" spans="1:23" hidden="1">
      <c r="A27" s="63">
        <f t="shared" si="11"/>
        <v>36913</v>
      </c>
      <c r="B27" s="65" t="str">
        <f>INDEX('Master Data'!$A$2:$B$8,MATCH(WEEKDAY('BRA Power'!A27,3),'Master Data'!$A$2:$A$8,0),2)</f>
        <v>M</v>
      </c>
      <c r="D27" s="73">
        <v>136123</v>
      </c>
      <c r="E27" s="73">
        <v>0</v>
      </c>
      <c r="F27" s="73">
        <v>0</v>
      </c>
      <c r="G27" s="73">
        <v>-150058</v>
      </c>
      <c r="I27" s="73">
        <f t="shared" si="12"/>
        <v>-150058</v>
      </c>
      <c r="J27" s="73">
        <f t="shared" si="13"/>
        <v>1241</v>
      </c>
      <c r="K27" s="73">
        <f t="shared" si="1"/>
        <v>0</v>
      </c>
      <c r="L27" s="73">
        <f t="shared" si="2"/>
        <v>0</v>
      </c>
      <c r="M27" s="73">
        <f>SUM(J$6:J27)</f>
        <v>-150058</v>
      </c>
      <c r="N27" s="73">
        <f>SUM(J$6:J27)</f>
        <v>-150058</v>
      </c>
      <c r="P27" s="73">
        <f t="shared" si="3"/>
        <v>0.13612299999999999</v>
      </c>
      <c r="Q27" s="73">
        <f t="shared" si="4"/>
        <v>0</v>
      </c>
      <c r="R27" s="73">
        <f t="shared" si="5"/>
        <v>0</v>
      </c>
      <c r="S27" s="71">
        <f t="shared" si="6"/>
        <v>1.2410000000000001</v>
      </c>
      <c r="T27" s="71">
        <f t="shared" si="7"/>
        <v>0</v>
      </c>
      <c r="U27" s="71">
        <f t="shared" si="8"/>
        <v>-150.05799999999999</v>
      </c>
      <c r="V27" s="71">
        <f t="shared" si="9"/>
        <v>-150.05799999999999</v>
      </c>
      <c r="W27" s="71">
        <f t="shared" si="10"/>
        <v>-150.05799999999999</v>
      </c>
    </row>
    <row r="28" spans="1:23" hidden="1">
      <c r="A28" s="63">
        <f t="shared" si="11"/>
        <v>36914</v>
      </c>
      <c r="B28" s="65" t="str">
        <f>INDEX('Master Data'!$A$2:$B$8,MATCH(WEEKDAY('BRA Power'!A28,3),'Master Data'!$A$2:$A$8,0),2)</f>
        <v>T</v>
      </c>
      <c r="D28" s="73">
        <v>136185</v>
      </c>
      <c r="E28" s="73">
        <v>0</v>
      </c>
      <c r="F28" s="73">
        <v>0</v>
      </c>
      <c r="G28" s="73">
        <v>-149644</v>
      </c>
      <c r="I28" s="73">
        <f t="shared" si="12"/>
        <v>-149644</v>
      </c>
      <c r="J28" s="73">
        <f t="shared" si="13"/>
        <v>414</v>
      </c>
      <c r="K28" s="73">
        <f t="shared" si="1"/>
        <v>0</v>
      </c>
      <c r="L28" s="73">
        <f t="shared" si="2"/>
        <v>0</v>
      </c>
      <c r="M28" s="73">
        <f>SUM(J$6:J28)</f>
        <v>-149644</v>
      </c>
      <c r="N28" s="73">
        <f>SUM(J$6:J28)</f>
        <v>-149644</v>
      </c>
      <c r="P28" s="73">
        <f t="shared" si="3"/>
        <v>0.136185</v>
      </c>
      <c r="Q28" s="73">
        <f t="shared" si="4"/>
        <v>0</v>
      </c>
      <c r="R28" s="73">
        <f t="shared" si="5"/>
        <v>0</v>
      </c>
      <c r="S28" s="71">
        <f t="shared" si="6"/>
        <v>0.41399999999999998</v>
      </c>
      <c r="T28" s="71">
        <f t="shared" si="7"/>
        <v>0</v>
      </c>
      <c r="U28" s="71">
        <f t="shared" si="8"/>
        <v>-149.64400000000001</v>
      </c>
      <c r="V28" s="71">
        <f t="shared" si="9"/>
        <v>-149.64400000000001</v>
      </c>
      <c r="W28" s="71">
        <f t="shared" si="10"/>
        <v>-149.64400000000001</v>
      </c>
    </row>
    <row r="29" spans="1:23" hidden="1">
      <c r="A29" s="63">
        <f t="shared" si="11"/>
        <v>36915</v>
      </c>
      <c r="B29" s="65" t="str">
        <f>INDEX('Master Data'!$A$2:$B$8,MATCH(WEEKDAY('BRA Power'!A29,3),'Master Data'!$A$2:$A$8,0),2)</f>
        <v>W</v>
      </c>
      <c r="D29" s="73">
        <v>136247</v>
      </c>
      <c r="E29" s="73">
        <v>0</v>
      </c>
      <c r="F29" s="73">
        <v>0</v>
      </c>
      <c r="G29" s="73">
        <v>-149230</v>
      </c>
      <c r="I29" s="73">
        <f t="shared" si="12"/>
        <v>-149230</v>
      </c>
      <c r="J29" s="73">
        <f t="shared" si="13"/>
        <v>414</v>
      </c>
      <c r="K29" s="73">
        <f t="shared" si="1"/>
        <v>0</v>
      </c>
      <c r="L29" s="73">
        <f t="shared" si="2"/>
        <v>0</v>
      </c>
      <c r="M29" s="73">
        <f>SUM(J$6:J29)</f>
        <v>-149230</v>
      </c>
      <c r="N29" s="73">
        <f>SUM(J$6:J29)</f>
        <v>-149230</v>
      </c>
      <c r="P29" s="73">
        <f t="shared" si="3"/>
        <v>0.13624700000000001</v>
      </c>
      <c r="Q29" s="73">
        <f t="shared" si="4"/>
        <v>0</v>
      </c>
      <c r="R29" s="73">
        <f t="shared" si="5"/>
        <v>0</v>
      </c>
      <c r="S29" s="71">
        <f t="shared" si="6"/>
        <v>0.41399999999999998</v>
      </c>
      <c r="T29" s="71">
        <f t="shared" si="7"/>
        <v>0</v>
      </c>
      <c r="U29" s="71">
        <f t="shared" si="8"/>
        <v>-149.22999999999999</v>
      </c>
      <c r="V29" s="71">
        <f t="shared" si="9"/>
        <v>-149.22999999999999</v>
      </c>
      <c r="W29" s="71">
        <f t="shared" si="10"/>
        <v>-149.22999999999999</v>
      </c>
    </row>
    <row r="30" spans="1:23" hidden="1">
      <c r="A30" s="63">
        <f t="shared" si="11"/>
        <v>36916</v>
      </c>
      <c r="B30" s="65" t="str">
        <f>INDEX('Master Data'!$A$2:$B$8,MATCH(WEEKDAY('BRA Power'!A30,3),'Master Data'!$A$2:$A$8,0),2)</f>
        <v>Th</v>
      </c>
      <c r="D30" s="73">
        <v>136309</v>
      </c>
      <c r="E30" s="73">
        <v>0</v>
      </c>
      <c r="F30" s="73">
        <v>0</v>
      </c>
      <c r="G30" s="73">
        <v>-148816</v>
      </c>
      <c r="I30" s="73">
        <f t="shared" si="12"/>
        <v>-148816</v>
      </c>
      <c r="J30" s="73">
        <f t="shared" si="13"/>
        <v>414</v>
      </c>
      <c r="K30" s="73">
        <f t="shared" si="1"/>
        <v>0</v>
      </c>
      <c r="L30" s="73">
        <f t="shared" si="2"/>
        <v>0</v>
      </c>
      <c r="M30" s="73">
        <f>SUM(J$6:J30)</f>
        <v>-148816</v>
      </c>
      <c r="N30" s="73">
        <f>SUM(J$6:J30)</f>
        <v>-148816</v>
      </c>
      <c r="P30" s="73">
        <f t="shared" si="3"/>
        <v>0.13630900000000001</v>
      </c>
      <c r="Q30" s="73">
        <f t="shared" si="4"/>
        <v>0</v>
      </c>
      <c r="R30" s="73">
        <f t="shared" si="5"/>
        <v>0</v>
      </c>
      <c r="S30" s="71">
        <f t="shared" si="6"/>
        <v>0.41399999999999998</v>
      </c>
      <c r="T30" s="71">
        <f t="shared" si="7"/>
        <v>0</v>
      </c>
      <c r="U30" s="71">
        <f t="shared" si="8"/>
        <v>-148.816</v>
      </c>
      <c r="V30" s="71">
        <f t="shared" si="9"/>
        <v>-148.816</v>
      </c>
      <c r="W30" s="71">
        <f t="shared" si="10"/>
        <v>-148.816</v>
      </c>
    </row>
    <row r="31" spans="1:23" hidden="1">
      <c r="A31" s="63">
        <f t="shared" si="11"/>
        <v>36917</v>
      </c>
      <c r="B31" s="65" t="str">
        <f>INDEX('Master Data'!$A$2:$B$8,MATCH(WEEKDAY('BRA Power'!A31,3),'Master Data'!$A$2:$A$8,0),2)</f>
        <v>F</v>
      </c>
      <c r="D31" s="73">
        <v>136371</v>
      </c>
      <c r="E31" s="73">
        <v>0</v>
      </c>
      <c r="F31" s="73">
        <v>0</v>
      </c>
      <c r="G31" s="73">
        <v>-148402</v>
      </c>
      <c r="I31" s="73">
        <f t="shared" si="12"/>
        <v>-148402</v>
      </c>
      <c r="J31" s="73">
        <f t="shared" si="13"/>
        <v>414</v>
      </c>
      <c r="K31" s="73">
        <f t="shared" si="1"/>
        <v>0</v>
      </c>
      <c r="L31" s="73">
        <f t="shared" si="2"/>
        <v>0</v>
      </c>
      <c r="M31" s="73">
        <f>SUM(J$6:J31)</f>
        <v>-148402</v>
      </c>
      <c r="N31" s="73">
        <f>SUM(J$6:J31)</f>
        <v>-148402</v>
      </c>
      <c r="P31" s="73">
        <f t="shared" si="3"/>
        <v>0.13637099999999999</v>
      </c>
      <c r="Q31" s="73">
        <f t="shared" si="4"/>
        <v>0</v>
      </c>
      <c r="R31" s="73">
        <f t="shared" si="5"/>
        <v>0</v>
      </c>
      <c r="S31" s="71">
        <f t="shared" si="6"/>
        <v>0.41399999999999998</v>
      </c>
      <c r="T31" s="71">
        <f t="shared" si="7"/>
        <v>0</v>
      </c>
      <c r="U31" s="71">
        <f t="shared" si="8"/>
        <v>-148.40199999999999</v>
      </c>
      <c r="V31" s="71">
        <f t="shared" si="9"/>
        <v>-148.40199999999999</v>
      </c>
      <c r="W31" s="71">
        <f t="shared" si="10"/>
        <v>-148.40199999999999</v>
      </c>
    </row>
    <row r="32" spans="1:23" hidden="1">
      <c r="A32" s="63">
        <f t="shared" si="11"/>
        <v>36918</v>
      </c>
      <c r="B32" s="65" t="str">
        <f>INDEX('Master Data'!$A$2:$B$8,MATCH(WEEKDAY('BRA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-148402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-148402</v>
      </c>
      <c r="N32" s="73">
        <f>SUM(J$6:J32)</f>
        <v>-148402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-148.40199999999999</v>
      </c>
      <c r="V32" s="71">
        <f t="shared" si="9"/>
        <v>-148.40199999999999</v>
      </c>
      <c r="W32" s="71">
        <f t="shared" si="10"/>
        <v>-148.40199999999999</v>
      </c>
    </row>
    <row r="33" spans="1:23" hidden="1">
      <c r="A33" s="63">
        <f t="shared" si="11"/>
        <v>36919</v>
      </c>
      <c r="B33" s="65" t="str">
        <f>INDEX('Master Data'!$A$2:$B$8,MATCH(WEEKDAY('BRA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-148402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-148402</v>
      </c>
      <c r="N33" s="73">
        <f>SUM(J$6:J33)</f>
        <v>-148402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-148.40199999999999</v>
      </c>
      <c r="V33" s="71">
        <f t="shared" si="9"/>
        <v>-148.40199999999999</v>
      </c>
      <c r="W33" s="71">
        <f t="shared" si="10"/>
        <v>-148.40199999999999</v>
      </c>
    </row>
    <row r="34" spans="1:23" hidden="1">
      <c r="A34" s="63">
        <f t="shared" si="11"/>
        <v>36920</v>
      </c>
      <c r="B34" s="65" t="str">
        <f>INDEX('Master Data'!$A$2:$B$8,MATCH(WEEKDAY('BRA Power'!A34,3),'Master Data'!$A$2:$A$8,0),2)</f>
        <v>M</v>
      </c>
      <c r="D34" s="73">
        <v>136557</v>
      </c>
      <c r="E34" s="73">
        <v>0</v>
      </c>
      <c r="F34" s="73">
        <v>0</v>
      </c>
      <c r="G34" s="73">
        <v>-147158</v>
      </c>
      <c r="I34" s="73">
        <f t="shared" si="12"/>
        <v>-147158</v>
      </c>
      <c r="J34" s="73">
        <f t="shared" si="13"/>
        <v>1244</v>
      </c>
      <c r="K34" s="73">
        <f t="shared" si="1"/>
        <v>0</v>
      </c>
      <c r="L34" s="73">
        <f t="shared" si="2"/>
        <v>0</v>
      </c>
      <c r="M34" s="73">
        <f>SUM(J$6:J34)</f>
        <v>-147158</v>
      </c>
      <c r="N34" s="73">
        <f>SUM(J$6:J34)</f>
        <v>-147158</v>
      </c>
      <c r="P34" s="73">
        <f t="shared" si="3"/>
        <v>0.13655700000000001</v>
      </c>
      <c r="Q34" s="73">
        <f t="shared" si="4"/>
        <v>0</v>
      </c>
      <c r="R34" s="73">
        <f t="shared" si="5"/>
        <v>0</v>
      </c>
      <c r="S34" s="71">
        <f t="shared" si="6"/>
        <v>1.244</v>
      </c>
      <c r="T34" s="71">
        <f t="shared" si="7"/>
        <v>0</v>
      </c>
      <c r="U34" s="71">
        <f t="shared" si="8"/>
        <v>-147.15799999999999</v>
      </c>
      <c r="V34" s="71">
        <f t="shared" si="9"/>
        <v>-147.15799999999999</v>
      </c>
      <c r="W34" s="71">
        <f t="shared" si="10"/>
        <v>-147.15799999999999</v>
      </c>
    </row>
    <row r="35" spans="1:23" hidden="1">
      <c r="A35" s="63">
        <f t="shared" si="11"/>
        <v>36921</v>
      </c>
      <c r="B35" s="65" t="str">
        <f>INDEX('Master Data'!$A$2:$B$8,MATCH(WEEKDAY('BRA Power'!A35,3),'Master Data'!$A$2:$A$8,0),2)</f>
        <v>T</v>
      </c>
      <c r="D35" s="73">
        <v>136619</v>
      </c>
      <c r="E35" s="73">
        <v>0</v>
      </c>
      <c r="F35" s="73">
        <v>0</v>
      </c>
      <c r="G35" s="73">
        <v>-146742</v>
      </c>
      <c r="I35" s="73">
        <f t="shared" si="12"/>
        <v>-146742</v>
      </c>
      <c r="J35" s="73">
        <f t="shared" si="13"/>
        <v>416</v>
      </c>
      <c r="K35" s="73">
        <f t="shared" si="1"/>
        <v>0</v>
      </c>
      <c r="L35" s="73">
        <f t="shared" si="2"/>
        <v>0</v>
      </c>
      <c r="M35" s="73">
        <f>SUM(J$6:J35)</f>
        <v>-146742</v>
      </c>
      <c r="N35" s="73">
        <f>SUM(J$6:J35)</f>
        <v>-146742</v>
      </c>
      <c r="P35" s="73">
        <f t="shared" si="3"/>
        <v>0.13661899999999999</v>
      </c>
      <c r="Q35" s="73">
        <f t="shared" si="4"/>
        <v>0</v>
      </c>
      <c r="R35" s="73">
        <f t="shared" si="5"/>
        <v>0</v>
      </c>
      <c r="S35" s="71">
        <f t="shared" si="6"/>
        <v>0.41599999999999998</v>
      </c>
      <c r="T35" s="71">
        <f t="shared" si="7"/>
        <v>0</v>
      </c>
      <c r="U35" s="71">
        <f t="shared" si="8"/>
        <v>-146.74199999999999</v>
      </c>
      <c r="V35" s="71">
        <f t="shared" si="9"/>
        <v>-146.74199999999999</v>
      </c>
      <c r="W35" s="71">
        <f t="shared" si="10"/>
        <v>-146.74199999999999</v>
      </c>
    </row>
    <row r="36" spans="1:23">
      <c r="A36" s="63">
        <f t="shared" si="11"/>
        <v>36922</v>
      </c>
      <c r="B36" s="65" t="str">
        <f>INDEX('Master Data'!$A$2:$B$8,MATCH(WEEKDAY('BRA Power'!A36,3),'Master Data'!$A$2:$A$8,0),2)</f>
        <v>W</v>
      </c>
      <c r="D36" s="73">
        <v>136682</v>
      </c>
      <c r="E36" s="73">
        <v>0</v>
      </c>
      <c r="F36" s="73">
        <v>0</v>
      </c>
      <c r="G36" s="73">
        <v>-146327</v>
      </c>
      <c r="I36" s="73">
        <f t="shared" si="12"/>
        <v>-146327</v>
      </c>
      <c r="J36" s="73">
        <f t="shared" si="13"/>
        <v>415</v>
      </c>
      <c r="K36" s="73">
        <f t="shared" si="1"/>
        <v>0</v>
      </c>
      <c r="L36" s="73">
        <f t="shared" si="2"/>
        <v>0</v>
      </c>
      <c r="M36" s="73">
        <f>SUM(J$6:J36)</f>
        <v>-146327</v>
      </c>
      <c r="N36" s="73">
        <f>SUM(J$6:J36)</f>
        <v>-146327</v>
      </c>
      <c r="P36" s="73">
        <f t="shared" si="3"/>
        <v>0.136682</v>
      </c>
      <c r="Q36" s="73">
        <f t="shared" si="4"/>
        <v>0</v>
      </c>
      <c r="R36" s="73">
        <f t="shared" si="5"/>
        <v>0</v>
      </c>
      <c r="S36" s="71">
        <f t="shared" si="6"/>
        <v>0.41499999999999998</v>
      </c>
      <c r="T36" s="71">
        <f t="shared" si="7"/>
        <v>0</v>
      </c>
      <c r="U36" s="71">
        <f t="shared" si="8"/>
        <v>-146.327</v>
      </c>
      <c r="V36" s="71">
        <f t="shared" si="9"/>
        <v>-146.327</v>
      </c>
      <c r="W36" s="71">
        <f t="shared" si="10"/>
        <v>-146.327</v>
      </c>
    </row>
    <row r="37" spans="1:23" hidden="1">
      <c r="A37" s="63">
        <f t="shared" si="11"/>
        <v>36923</v>
      </c>
      <c r="B37" s="65" t="str">
        <f>INDEX('Master Data'!$A$2:$B$8,MATCH(WEEKDAY('BRA Power'!A37,3),'Master Data'!$A$2:$A$8,0),2)</f>
        <v>Th</v>
      </c>
      <c r="D37" s="73">
        <v>147864</v>
      </c>
      <c r="E37" s="73">
        <v>0</v>
      </c>
      <c r="F37" s="73">
        <v>0</v>
      </c>
      <c r="G37" s="73">
        <v>-53037</v>
      </c>
      <c r="I37" s="73">
        <f t="shared" ref="I37:I100" si="14">IF(MONTH($A37)=MONTH($A36),IF(G37=0,I36,G37),G37)</f>
        <v>-53037</v>
      </c>
      <c r="J37" s="73">
        <f t="shared" si="13"/>
        <v>-53037</v>
      </c>
      <c r="K37" s="73">
        <f t="shared" si="1"/>
        <v>0</v>
      </c>
      <c r="L37" s="73">
        <f t="shared" si="2"/>
        <v>0</v>
      </c>
      <c r="M37" s="73">
        <f>SUM(J$6:J37)</f>
        <v>-199364</v>
      </c>
      <c r="N37" s="73">
        <f>SUM(J$6:J37)</f>
        <v>-199364</v>
      </c>
      <c r="P37" s="73">
        <f t="shared" si="3"/>
        <v>0.147864</v>
      </c>
      <c r="Q37" s="73">
        <f t="shared" si="4"/>
        <v>0</v>
      </c>
      <c r="R37" s="73">
        <f t="shared" si="5"/>
        <v>0</v>
      </c>
      <c r="S37" s="71">
        <f t="shared" si="6"/>
        <v>-53.036999999999999</v>
      </c>
      <c r="T37" s="71">
        <f t="shared" si="7"/>
        <v>0</v>
      </c>
      <c r="U37" s="71">
        <f t="shared" si="8"/>
        <v>-53.036999999999999</v>
      </c>
      <c r="V37" s="71">
        <f t="shared" si="9"/>
        <v>-199.364</v>
      </c>
      <c r="W37" s="71">
        <f t="shared" si="10"/>
        <v>-199.364</v>
      </c>
    </row>
    <row r="38" spans="1:23" hidden="1">
      <c r="A38" s="63">
        <f t="shared" si="11"/>
        <v>36924</v>
      </c>
      <c r="B38" s="65" t="str">
        <f>INDEX('Master Data'!$A$2:$B$8,MATCH(WEEKDAY('BRA Power'!A38,3),'Master Data'!$A$2:$A$8,0),2)</f>
        <v>F</v>
      </c>
      <c r="D38" s="73">
        <v>147925</v>
      </c>
      <c r="E38" s="73">
        <v>0</v>
      </c>
      <c r="F38" s="73">
        <v>0</v>
      </c>
      <c r="G38" s="73">
        <v>-53037</v>
      </c>
      <c r="I38" s="73">
        <f t="shared" si="14"/>
        <v>-53037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-199364</v>
      </c>
      <c r="N38" s="73">
        <f>SUM(J$6:J38)</f>
        <v>-199364</v>
      </c>
      <c r="P38" s="73">
        <f t="shared" si="3"/>
        <v>0.147925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-53.036999999999999</v>
      </c>
      <c r="V38" s="71">
        <f t="shared" si="9"/>
        <v>-199.364</v>
      </c>
      <c r="W38" s="71">
        <f t="shared" si="10"/>
        <v>-199.364</v>
      </c>
    </row>
    <row r="39" spans="1:23" hidden="1">
      <c r="A39" s="63">
        <f t="shared" si="11"/>
        <v>36925</v>
      </c>
      <c r="B39" s="65" t="str">
        <f>INDEX('Master Data'!$A$2:$B$8,MATCH(WEEKDAY('BRA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-53037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-199364</v>
      </c>
      <c r="N39" s="73">
        <f>SUM(J$6:J39)</f>
        <v>-199364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-53.036999999999999</v>
      </c>
      <c r="V39" s="71">
        <f t="shared" si="9"/>
        <v>-199.364</v>
      </c>
      <c r="W39" s="71">
        <f t="shared" si="10"/>
        <v>-199.364</v>
      </c>
    </row>
    <row r="40" spans="1:23" hidden="1">
      <c r="A40" s="63">
        <f t="shared" si="11"/>
        <v>36926</v>
      </c>
      <c r="B40" s="65" t="str">
        <f>INDEX('Master Data'!$A$2:$B$8,MATCH(WEEKDAY('BRA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-53037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-199364</v>
      </c>
      <c r="N40" s="73">
        <f>SUM(J$6:J40)</f>
        <v>-199364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-53.036999999999999</v>
      </c>
      <c r="V40" s="71">
        <f t="shared" si="9"/>
        <v>-199.364</v>
      </c>
      <c r="W40" s="71">
        <f t="shared" si="10"/>
        <v>-199.364</v>
      </c>
    </row>
    <row r="41" spans="1:23" hidden="1">
      <c r="A41" s="63">
        <f t="shared" si="11"/>
        <v>36927</v>
      </c>
      <c r="B41" s="65" t="str">
        <f>INDEX('Master Data'!$A$2:$B$8,MATCH(WEEKDAY('BRA Power'!A41,3),'Master Data'!$A$2:$A$8,0),2)</f>
        <v>M</v>
      </c>
      <c r="D41" s="73">
        <v>148107</v>
      </c>
      <c r="E41" s="73">
        <v>0</v>
      </c>
      <c r="F41" s="73">
        <v>0</v>
      </c>
      <c r="G41" s="73">
        <v>-53037</v>
      </c>
      <c r="I41" s="73">
        <f t="shared" si="14"/>
        <v>-53037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-199364</v>
      </c>
      <c r="N41" s="73">
        <f>SUM(J$6:J41)</f>
        <v>-199364</v>
      </c>
      <c r="P41" s="73">
        <f t="shared" si="3"/>
        <v>0.14810699999999999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-53.036999999999999</v>
      </c>
      <c r="V41" s="71">
        <f t="shared" si="9"/>
        <v>-199.364</v>
      </c>
      <c r="W41" s="71">
        <f t="shared" si="10"/>
        <v>-199.364</v>
      </c>
    </row>
    <row r="42" spans="1:23" hidden="1">
      <c r="A42" s="63">
        <f t="shared" si="11"/>
        <v>36928</v>
      </c>
      <c r="B42" s="65" t="str">
        <f>INDEX('Master Data'!$A$2:$B$8,MATCH(WEEKDAY('BRA Power'!A42,3),'Master Data'!$A$2:$A$8,0),2)</f>
        <v>T</v>
      </c>
      <c r="D42" s="73">
        <v>148168</v>
      </c>
      <c r="E42" s="73">
        <v>0</v>
      </c>
      <c r="F42" s="73">
        <v>0</v>
      </c>
      <c r="G42" s="73">
        <v>-53037</v>
      </c>
      <c r="I42" s="73">
        <f t="shared" si="14"/>
        <v>-53037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-199364</v>
      </c>
      <c r="N42" s="73">
        <f>SUM(J$6:J42)</f>
        <v>-199364</v>
      </c>
      <c r="P42" s="73">
        <f t="shared" si="3"/>
        <v>0.14816799999999999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-53.036999999999999</v>
      </c>
      <c r="V42" s="71">
        <f t="shared" si="9"/>
        <v>-199.364</v>
      </c>
      <c r="W42" s="71">
        <f t="shared" si="10"/>
        <v>-199.364</v>
      </c>
    </row>
    <row r="43" spans="1:23" hidden="1">
      <c r="A43" s="63">
        <f t="shared" si="11"/>
        <v>36929</v>
      </c>
      <c r="B43" s="65" t="str">
        <f>INDEX('Master Data'!$A$2:$B$8,MATCH(WEEKDAY('BRA Power'!A43,3),'Master Data'!$A$2:$A$8,0),2)</f>
        <v>W</v>
      </c>
      <c r="D43" s="73">
        <v>148229</v>
      </c>
      <c r="E43" s="73">
        <v>0</v>
      </c>
      <c r="F43" s="73">
        <v>0</v>
      </c>
      <c r="G43" s="73">
        <v>-53037</v>
      </c>
      <c r="I43" s="73">
        <f t="shared" si="14"/>
        <v>-53037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-199364</v>
      </c>
      <c r="N43" s="73">
        <f>SUM(J$6:J43)</f>
        <v>-199364</v>
      </c>
      <c r="P43" s="73">
        <f t="shared" si="3"/>
        <v>0.148229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-53.036999999999999</v>
      </c>
      <c r="V43" s="71">
        <f t="shared" si="9"/>
        <v>-199.364</v>
      </c>
      <c r="W43" s="71">
        <f t="shared" si="10"/>
        <v>-199.364</v>
      </c>
    </row>
    <row r="44" spans="1:23" hidden="1">
      <c r="A44" s="63">
        <f t="shared" si="11"/>
        <v>36930</v>
      </c>
      <c r="B44" s="65" t="str">
        <f>INDEX('Master Data'!$A$2:$B$8,MATCH(WEEKDAY('BRA Power'!A44,3),'Master Data'!$A$2:$A$8,0),2)</f>
        <v>Th</v>
      </c>
      <c r="D44" s="73">
        <v>148290</v>
      </c>
      <c r="E44" s="73">
        <v>0</v>
      </c>
      <c r="F44" s="73">
        <v>0</v>
      </c>
      <c r="G44" s="73">
        <v>-53037</v>
      </c>
      <c r="I44" s="73">
        <f t="shared" si="14"/>
        <v>-53037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-199364</v>
      </c>
      <c r="N44" s="73">
        <f>SUM(J$6:J44)</f>
        <v>-199364</v>
      </c>
      <c r="P44" s="73">
        <f t="shared" si="3"/>
        <v>0.14829000000000001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-53.036999999999999</v>
      </c>
      <c r="V44" s="71">
        <f t="shared" si="9"/>
        <v>-199.364</v>
      </c>
      <c r="W44" s="71">
        <f t="shared" si="10"/>
        <v>-199.364</v>
      </c>
    </row>
    <row r="45" spans="1:23" hidden="1">
      <c r="A45" s="63">
        <f t="shared" si="11"/>
        <v>36931</v>
      </c>
      <c r="B45" s="65" t="str">
        <f>INDEX('Master Data'!$A$2:$B$8,MATCH(WEEKDAY('BRA Power'!A45,3),'Master Data'!$A$2:$A$8,0),2)</f>
        <v>F</v>
      </c>
      <c r="D45" s="73">
        <v>714292</v>
      </c>
      <c r="E45" s="73">
        <v>0</v>
      </c>
      <c r="F45" s="73">
        <v>0</v>
      </c>
      <c r="G45" s="73">
        <v>-53037</v>
      </c>
      <c r="I45" s="73">
        <f t="shared" si="14"/>
        <v>-53037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-199364</v>
      </c>
      <c r="N45" s="73">
        <f>SUM(J$6:J45)</f>
        <v>-199364</v>
      </c>
      <c r="P45" s="73">
        <f t="shared" si="3"/>
        <v>0.71429200000000004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-53.036999999999999</v>
      </c>
      <c r="V45" s="71">
        <f t="shared" si="9"/>
        <v>-199.364</v>
      </c>
      <c r="W45" s="71">
        <f t="shared" si="10"/>
        <v>-199.364</v>
      </c>
    </row>
    <row r="46" spans="1:23" hidden="1">
      <c r="A46" s="63">
        <f t="shared" si="11"/>
        <v>36932</v>
      </c>
      <c r="B46" s="65" t="str">
        <f>INDEX('Master Data'!$A$2:$B$8,MATCH(WEEKDAY('BRA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-53037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-199364</v>
      </c>
      <c r="N46" s="73">
        <f>SUM(J$6:J46)</f>
        <v>-199364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-53.036999999999999</v>
      </c>
      <c r="V46" s="71">
        <f t="shared" si="9"/>
        <v>-199.364</v>
      </c>
      <c r="W46" s="71">
        <f t="shared" si="10"/>
        <v>-199.364</v>
      </c>
    </row>
    <row r="47" spans="1:23" hidden="1">
      <c r="A47" s="63">
        <f t="shared" si="11"/>
        <v>36933</v>
      </c>
      <c r="B47" s="65" t="str">
        <f>INDEX('Master Data'!$A$2:$B$8,MATCH(WEEKDAY('BRA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-53037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-199364</v>
      </c>
      <c r="N47" s="73">
        <f>SUM(J$6:J47)</f>
        <v>-199364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-53.036999999999999</v>
      </c>
      <c r="V47" s="71">
        <f t="shared" si="9"/>
        <v>-199.364</v>
      </c>
      <c r="W47" s="71">
        <f t="shared" si="10"/>
        <v>-199.364</v>
      </c>
    </row>
    <row r="48" spans="1:23" hidden="1">
      <c r="A48" s="63">
        <f t="shared" si="11"/>
        <v>36934</v>
      </c>
      <c r="B48" s="65" t="str">
        <f>INDEX('Master Data'!$A$2:$B$8,MATCH(WEEKDAY('BRA Power'!A48,3),'Master Data'!$A$2:$A$8,0),2)</f>
        <v>M</v>
      </c>
      <c r="D48" s="73">
        <v>715193</v>
      </c>
      <c r="E48" s="73">
        <v>0</v>
      </c>
      <c r="F48" s="73">
        <v>0</v>
      </c>
      <c r="G48" s="73">
        <v>-53037</v>
      </c>
      <c r="I48" s="73">
        <f t="shared" si="14"/>
        <v>-53037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-199364</v>
      </c>
      <c r="N48" s="73">
        <f>SUM(J$6:J48)</f>
        <v>-199364</v>
      </c>
      <c r="P48" s="73">
        <f t="shared" si="3"/>
        <v>0.71519299999999997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-53.036999999999999</v>
      </c>
      <c r="V48" s="71">
        <f t="shared" si="9"/>
        <v>-199.364</v>
      </c>
      <c r="W48" s="71">
        <f t="shared" si="10"/>
        <v>-199.364</v>
      </c>
    </row>
    <row r="49" spans="1:23" hidden="1">
      <c r="A49" s="63">
        <f t="shared" si="11"/>
        <v>36935</v>
      </c>
      <c r="B49" s="65" t="str">
        <f>INDEX('Master Data'!$A$2:$B$8,MATCH(WEEKDAY('BRA Power'!A49,3),'Master Data'!$A$2:$A$8,0),2)</f>
        <v>T</v>
      </c>
      <c r="D49" s="73">
        <v>715478</v>
      </c>
      <c r="E49" s="73">
        <v>0</v>
      </c>
      <c r="F49" s="73">
        <v>0</v>
      </c>
      <c r="G49" s="73">
        <v>-53037</v>
      </c>
      <c r="I49" s="73">
        <f t="shared" si="14"/>
        <v>-53037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-199364</v>
      </c>
      <c r="N49" s="73">
        <f>SUM(J$6:J49)</f>
        <v>-199364</v>
      </c>
      <c r="P49" s="73">
        <f t="shared" si="3"/>
        <v>0.71547799999999995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-53.036999999999999</v>
      </c>
      <c r="V49" s="71">
        <f t="shared" si="9"/>
        <v>-199.364</v>
      </c>
      <c r="W49" s="71">
        <f t="shared" si="10"/>
        <v>-199.364</v>
      </c>
    </row>
    <row r="50" spans="1:23" hidden="1">
      <c r="A50" s="63">
        <f t="shared" si="11"/>
        <v>36936</v>
      </c>
      <c r="B50" s="65" t="str">
        <f>INDEX('Master Data'!$A$2:$B$8,MATCH(WEEKDAY('BRA Power'!A50,3),'Master Data'!$A$2:$A$8,0),2)</f>
        <v>W</v>
      </c>
      <c r="D50" s="73">
        <v>920632</v>
      </c>
      <c r="E50" s="73">
        <v>0</v>
      </c>
      <c r="F50" s="73">
        <v>0</v>
      </c>
      <c r="G50" s="73">
        <v>1282175</v>
      </c>
      <c r="I50" s="73">
        <f t="shared" si="14"/>
        <v>1282175</v>
      </c>
      <c r="J50" s="73">
        <f t="shared" si="13"/>
        <v>1335212</v>
      </c>
      <c r="K50" s="73">
        <f t="shared" si="1"/>
        <v>0</v>
      </c>
      <c r="L50" s="73">
        <f t="shared" si="2"/>
        <v>0</v>
      </c>
      <c r="M50" s="73">
        <f>SUM(J$6:J50)</f>
        <v>1135848</v>
      </c>
      <c r="N50" s="73">
        <f>SUM(J$6:J50)</f>
        <v>1135848</v>
      </c>
      <c r="P50" s="73">
        <f t="shared" si="3"/>
        <v>0.92063200000000001</v>
      </c>
      <c r="Q50" s="73">
        <f t="shared" si="4"/>
        <v>0</v>
      </c>
      <c r="R50" s="73">
        <f t="shared" si="5"/>
        <v>0</v>
      </c>
      <c r="S50" s="71">
        <f t="shared" si="6"/>
        <v>1335.212</v>
      </c>
      <c r="T50" s="71">
        <f t="shared" si="7"/>
        <v>0</v>
      </c>
      <c r="U50" s="71">
        <f t="shared" si="8"/>
        <v>1282.175</v>
      </c>
      <c r="V50" s="71">
        <f t="shared" si="9"/>
        <v>1135.848</v>
      </c>
      <c r="W50" s="71">
        <f t="shared" si="10"/>
        <v>1135.848</v>
      </c>
    </row>
    <row r="51" spans="1:23" hidden="1">
      <c r="A51" s="63">
        <f t="shared" si="11"/>
        <v>36937</v>
      </c>
      <c r="B51" s="65" t="str">
        <f>INDEX('Master Data'!$A$2:$B$8,MATCH(WEEKDAY('BRA Power'!A51,3),'Master Data'!$A$2:$A$8,0),2)</f>
        <v>Th</v>
      </c>
      <c r="D51" s="73">
        <v>921055</v>
      </c>
      <c r="E51" s="73">
        <v>0</v>
      </c>
      <c r="F51" s="73">
        <v>0</v>
      </c>
      <c r="G51" s="73">
        <v>1282175</v>
      </c>
      <c r="I51" s="73">
        <f t="shared" si="14"/>
        <v>1282175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1135848</v>
      </c>
      <c r="N51" s="73">
        <f>SUM(J$6:J51)</f>
        <v>1135848</v>
      </c>
      <c r="P51" s="73">
        <f t="shared" si="3"/>
        <v>0.92105499999999996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1282.175</v>
      </c>
      <c r="V51" s="71">
        <f t="shared" si="9"/>
        <v>1135.848</v>
      </c>
      <c r="W51" s="71">
        <f t="shared" si="10"/>
        <v>1135.848</v>
      </c>
    </row>
    <row r="52" spans="1:23" hidden="1">
      <c r="A52" s="63">
        <f t="shared" si="11"/>
        <v>36938</v>
      </c>
      <c r="B52" s="65" t="str">
        <f>INDEX('Master Data'!$A$2:$B$8,MATCH(WEEKDAY('BRA Power'!A52,3),'Master Data'!$A$2:$A$8,0),2)</f>
        <v>F</v>
      </c>
      <c r="D52" s="73">
        <v>921430</v>
      </c>
      <c r="E52" s="73">
        <v>0</v>
      </c>
      <c r="F52" s="73">
        <v>0</v>
      </c>
      <c r="G52" s="73">
        <v>1282175</v>
      </c>
      <c r="I52" s="73">
        <f t="shared" si="14"/>
        <v>1282175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1135848</v>
      </c>
      <c r="N52" s="73">
        <f>SUM(J$6:J52)</f>
        <v>1135848</v>
      </c>
      <c r="P52" s="73">
        <f t="shared" si="3"/>
        <v>0.92142999999999997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1282.175</v>
      </c>
      <c r="V52" s="71">
        <f t="shared" si="9"/>
        <v>1135.848</v>
      </c>
      <c r="W52" s="71">
        <f t="shared" si="10"/>
        <v>1135.848</v>
      </c>
    </row>
    <row r="53" spans="1:23" hidden="1">
      <c r="A53" s="63">
        <f t="shared" si="11"/>
        <v>36939</v>
      </c>
      <c r="B53" s="65" t="str">
        <f>INDEX('Master Data'!$A$2:$B$8,MATCH(WEEKDAY('BRA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1282175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1135848</v>
      </c>
      <c r="N53" s="73">
        <f>SUM(J$6:J53)</f>
        <v>1135848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1282.175</v>
      </c>
      <c r="V53" s="71">
        <f t="shared" si="9"/>
        <v>1135.848</v>
      </c>
      <c r="W53" s="71">
        <f t="shared" si="10"/>
        <v>1135.848</v>
      </c>
    </row>
    <row r="54" spans="1:23" hidden="1">
      <c r="A54" s="63">
        <f t="shared" si="11"/>
        <v>36940</v>
      </c>
      <c r="B54" s="65" t="str">
        <f>INDEX('Master Data'!$A$2:$B$8,MATCH(WEEKDAY('BRA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1282175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1135848</v>
      </c>
      <c r="N54" s="73">
        <f>SUM(J$6:J54)</f>
        <v>1135848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1282.175</v>
      </c>
      <c r="V54" s="71">
        <f t="shared" si="9"/>
        <v>1135.848</v>
      </c>
      <c r="W54" s="71">
        <f t="shared" si="10"/>
        <v>1135.848</v>
      </c>
    </row>
    <row r="55" spans="1:23" hidden="1">
      <c r="A55" s="63">
        <f t="shared" si="11"/>
        <v>36941</v>
      </c>
      <c r="B55" s="65" t="str">
        <f>INDEX('Master Data'!$A$2:$B$8,MATCH(WEEKDAY('BRA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1282175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1135848</v>
      </c>
      <c r="N55" s="73">
        <f>SUM(J$6:J55)</f>
        <v>1135848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1282.175</v>
      </c>
      <c r="V55" s="71">
        <f t="shared" si="9"/>
        <v>1135.848</v>
      </c>
      <c r="W55" s="71">
        <f t="shared" si="10"/>
        <v>1135.848</v>
      </c>
    </row>
    <row r="56" spans="1:23" hidden="1">
      <c r="A56" s="63">
        <f t="shared" si="11"/>
        <v>36942</v>
      </c>
      <c r="B56" s="65" t="str">
        <f>INDEX('Master Data'!$A$2:$B$8,MATCH(WEEKDAY('BRA Power'!A56,3),'Master Data'!$A$2:$A$8,0),2)</f>
        <v>T</v>
      </c>
      <c r="D56" s="73">
        <v>922932</v>
      </c>
      <c r="E56" s="73">
        <v>0</v>
      </c>
      <c r="F56" s="73">
        <v>0</v>
      </c>
      <c r="G56" s="73">
        <v>1282175</v>
      </c>
      <c r="I56" s="73">
        <f t="shared" si="14"/>
        <v>1282175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1135848</v>
      </c>
      <c r="N56" s="73">
        <f>SUM(J$6:J56)</f>
        <v>1135848</v>
      </c>
      <c r="P56" s="73">
        <f t="shared" si="3"/>
        <v>0.92293199999999997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1282.175</v>
      </c>
      <c r="V56" s="71">
        <f t="shared" si="9"/>
        <v>1135.848</v>
      </c>
      <c r="W56" s="71">
        <f t="shared" si="10"/>
        <v>1135.848</v>
      </c>
    </row>
    <row r="57" spans="1:23" hidden="1">
      <c r="A57" s="63">
        <f t="shared" si="11"/>
        <v>36943</v>
      </c>
      <c r="B57" s="65" t="str">
        <f>INDEX('Master Data'!$A$2:$B$8,MATCH(WEEKDAY('BRA Power'!A57,3),'Master Data'!$A$2:$A$8,0),2)</f>
        <v>W</v>
      </c>
      <c r="D57" s="73">
        <v>923308</v>
      </c>
      <c r="E57" s="73">
        <v>0</v>
      </c>
      <c r="F57" s="73">
        <v>0</v>
      </c>
      <c r="G57" s="73">
        <v>1295529</v>
      </c>
      <c r="I57" s="73">
        <f t="shared" si="14"/>
        <v>1295529</v>
      </c>
      <c r="J57" s="73">
        <f t="shared" si="13"/>
        <v>13354</v>
      </c>
      <c r="K57" s="73">
        <f t="shared" si="1"/>
        <v>0</v>
      </c>
      <c r="L57" s="73">
        <f t="shared" si="2"/>
        <v>0</v>
      </c>
      <c r="M57" s="73">
        <f>SUM(J$6:J57)</f>
        <v>1149202</v>
      </c>
      <c r="N57" s="73">
        <f>SUM(J$6:J57)</f>
        <v>1149202</v>
      </c>
      <c r="P57" s="73">
        <f t="shared" si="3"/>
        <v>0.92330800000000002</v>
      </c>
      <c r="Q57" s="73">
        <f t="shared" si="4"/>
        <v>0</v>
      </c>
      <c r="R57" s="73">
        <f t="shared" si="5"/>
        <v>0</v>
      </c>
      <c r="S57" s="71">
        <f t="shared" si="6"/>
        <v>13.353999999999999</v>
      </c>
      <c r="T57" s="71">
        <f t="shared" si="7"/>
        <v>0</v>
      </c>
      <c r="U57" s="71">
        <f t="shared" si="8"/>
        <v>1295.529</v>
      </c>
      <c r="V57" s="71">
        <f t="shared" si="9"/>
        <v>1149.202</v>
      </c>
      <c r="W57" s="71">
        <f t="shared" si="10"/>
        <v>1149.202</v>
      </c>
    </row>
    <row r="58" spans="1:23" hidden="1">
      <c r="A58" s="63">
        <f t="shared" si="11"/>
        <v>36944</v>
      </c>
      <c r="B58" s="65" t="str">
        <f>INDEX('Master Data'!$A$2:$B$8,MATCH(WEEKDAY('BRA Power'!A58,3),'Master Data'!$A$2:$A$8,0),2)</f>
        <v>Th</v>
      </c>
      <c r="D58" s="73">
        <v>923684</v>
      </c>
      <c r="E58" s="73">
        <v>0</v>
      </c>
      <c r="F58" s="73">
        <v>0</v>
      </c>
      <c r="G58" s="73">
        <v>1296501</v>
      </c>
      <c r="I58" s="73">
        <f t="shared" si="14"/>
        <v>1296501</v>
      </c>
      <c r="J58" s="73">
        <f t="shared" si="13"/>
        <v>972</v>
      </c>
      <c r="K58" s="73">
        <f t="shared" si="1"/>
        <v>0</v>
      </c>
      <c r="L58" s="73">
        <f t="shared" si="2"/>
        <v>0</v>
      </c>
      <c r="M58" s="73">
        <f>SUM(J$6:J58)</f>
        <v>1150174</v>
      </c>
      <c r="N58" s="73">
        <f>SUM(J$6:J58)</f>
        <v>1150174</v>
      </c>
      <c r="P58" s="73">
        <f t="shared" si="3"/>
        <v>0.92368399999999995</v>
      </c>
      <c r="Q58" s="73">
        <f t="shared" si="4"/>
        <v>0</v>
      </c>
      <c r="R58" s="73">
        <f t="shared" si="5"/>
        <v>0</v>
      </c>
      <c r="S58" s="71">
        <f t="shared" si="6"/>
        <v>0.97199999999999998</v>
      </c>
      <c r="T58" s="71">
        <f t="shared" si="7"/>
        <v>0</v>
      </c>
      <c r="U58" s="71">
        <f t="shared" si="8"/>
        <v>1296.501</v>
      </c>
      <c r="V58" s="71">
        <f t="shared" si="9"/>
        <v>1150.174</v>
      </c>
      <c r="W58" s="71">
        <f t="shared" si="10"/>
        <v>1150.174</v>
      </c>
    </row>
    <row r="59" spans="1:23" hidden="1">
      <c r="A59" s="63">
        <f t="shared" si="11"/>
        <v>36945</v>
      </c>
      <c r="B59" s="65" t="str">
        <f>INDEX('Master Data'!$A$2:$B$8,MATCH(WEEKDAY('BRA Power'!A59,3),'Master Data'!$A$2:$A$8,0),2)</f>
        <v>F</v>
      </c>
      <c r="D59" s="73">
        <v>924061</v>
      </c>
      <c r="E59" s="73">
        <v>0</v>
      </c>
      <c r="F59" s="73">
        <v>0</v>
      </c>
      <c r="G59" s="73">
        <v>1297473</v>
      </c>
      <c r="I59" s="73">
        <f t="shared" si="14"/>
        <v>1297473</v>
      </c>
      <c r="J59" s="73">
        <f t="shared" si="13"/>
        <v>972</v>
      </c>
      <c r="K59" s="73">
        <f t="shared" si="1"/>
        <v>0</v>
      </c>
      <c r="L59" s="73">
        <f t="shared" si="2"/>
        <v>0</v>
      </c>
      <c r="M59" s="73">
        <f>SUM(J$6:J59)</f>
        <v>1151146</v>
      </c>
      <c r="N59" s="73">
        <f>SUM(J$6:J59)</f>
        <v>1151146</v>
      </c>
      <c r="P59" s="73">
        <f t="shared" si="3"/>
        <v>0.92406100000000002</v>
      </c>
      <c r="Q59" s="73">
        <f t="shared" si="4"/>
        <v>0</v>
      </c>
      <c r="R59" s="73">
        <f t="shared" si="5"/>
        <v>0</v>
      </c>
      <c r="S59" s="71">
        <f t="shared" si="6"/>
        <v>0.97199999999999998</v>
      </c>
      <c r="T59" s="71">
        <f t="shared" si="7"/>
        <v>0</v>
      </c>
      <c r="U59" s="71">
        <f t="shared" si="8"/>
        <v>1297.473</v>
      </c>
      <c r="V59" s="71">
        <f t="shared" si="9"/>
        <v>1151.146</v>
      </c>
      <c r="W59" s="71">
        <f t="shared" si="10"/>
        <v>1151.146</v>
      </c>
    </row>
    <row r="60" spans="1:23" hidden="1">
      <c r="A60" s="63">
        <f t="shared" si="11"/>
        <v>36946</v>
      </c>
      <c r="B60" s="65" t="str">
        <f>INDEX('Master Data'!$A$2:$B$8,MATCH(WEEKDAY('BRA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1297473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1151146</v>
      </c>
      <c r="N60" s="73">
        <f>SUM(J$6:J60)</f>
        <v>1151146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1297.473</v>
      </c>
      <c r="V60" s="71">
        <f t="shared" si="9"/>
        <v>1151.146</v>
      </c>
      <c r="W60" s="71">
        <f t="shared" si="10"/>
        <v>1151.146</v>
      </c>
    </row>
    <row r="61" spans="1:23" hidden="1">
      <c r="A61" s="63">
        <f t="shared" si="11"/>
        <v>36947</v>
      </c>
      <c r="B61" s="65" t="str">
        <f>INDEX('Master Data'!$A$2:$B$8,MATCH(WEEKDAY('BRA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1297473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1151146</v>
      </c>
      <c r="N61" s="73">
        <f>SUM(J$6:J61)</f>
        <v>1151146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1297.473</v>
      </c>
      <c r="V61" s="71">
        <f t="shared" si="9"/>
        <v>1151.146</v>
      </c>
      <c r="W61" s="71">
        <f t="shared" si="10"/>
        <v>1151.146</v>
      </c>
    </row>
    <row r="62" spans="1:23" hidden="1">
      <c r="A62" s="63">
        <f t="shared" si="11"/>
        <v>36948</v>
      </c>
      <c r="B62" s="65" t="str">
        <f>INDEX('Master Data'!$A$2:$B$8,MATCH(WEEKDAY('BRA Power'!A62,3),'Master Data'!$A$2:$A$8,0),2)</f>
        <v>M</v>
      </c>
      <c r="D62" s="73">
        <v>925190</v>
      </c>
      <c r="E62" s="73">
        <v>0</v>
      </c>
      <c r="F62" s="73">
        <v>0</v>
      </c>
      <c r="G62" s="73">
        <v>1300393</v>
      </c>
      <c r="I62" s="73">
        <f t="shared" si="14"/>
        <v>1300393</v>
      </c>
      <c r="J62" s="73">
        <f t="shared" si="13"/>
        <v>2920</v>
      </c>
      <c r="K62" s="73">
        <f t="shared" si="1"/>
        <v>0</v>
      </c>
      <c r="L62" s="73">
        <f t="shared" si="2"/>
        <v>0</v>
      </c>
      <c r="M62" s="73">
        <f>SUM(J$6:J62)</f>
        <v>1154066</v>
      </c>
      <c r="N62" s="73">
        <f>SUM(J$6:J62)</f>
        <v>1154066</v>
      </c>
      <c r="P62" s="73">
        <f t="shared" si="3"/>
        <v>0.92518999999999996</v>
      </c>
      <c r="Q62" s="73">
        <f t="shared" si="4"/>
        <v>0</v>
      </c>
      <c r="R62" s="73">
        <f t="shared" si="5"/>
        <v>0</v>
      </c>
      <c r="S62" s="71">
        <f t="shared" si="6"/>
        <v>2.92</v>
      </c>
      <c r="T62" s="71">
        <f t="shared" si="7"/>
        <v>0</v>
      </c>
      <c r="U62" s="71">
        <f t="shared" si="8"/>
        <v>1300.393</v>
      </c>
      <c r="V62" s="71">
        <f t="shared" si="9"/>
        <v>1154.066</v>
      </c>
      <c r="W62" s="71">
        <f t="shared" si="10"/>
        <v>1154.066</v>
      </c>
    </row>
    <row r="63" spans="1:23" hidden="1">
      <c r="A63" s="63">
        <f t="shared" si="11"/>
        <v>36949</v>
      </c>
      <c r="B63" s="65" t="str">
        <f>INDEX('Master Data'!$A$2:$B$8,MATCH(WEEKDAY('BRA Power'!A63,3),'Master Data'!$A$2:$A$8,0),2)</f>
        <v>T</v>
      </c>
      <c r="D63" s="73">
        <v>925567</v>
      </c>
      <c r="E63" s="73">
        <v>0</v>
      </c>
      <c r="F63" s="73">
        <v>0</v>
      </c>
      <c r="G63" s="73">
        <v>1301367</v>
      </c>
      <c r="I63" s="73">
        <f t="shared" si="14"/>
        <v>1301367</v>
      </c>
      <c r="J63" s="73">
        <f t="shared" si="13"/>
        <v>974</v>
      </c>
      <c r="K63" s="73">
        <f t="shared" si="1"/>
        <v>0</v>
      </c>
      <c r="L63" s="73">
        <f t="shared" si="2"/>
        <v>0</v>
      </c>
      <c r="M63" s="73">
        <f>SUM(J$6:J63)</f>
        <v>1155040</v>
      </c>
      <c r="N63" s="73">
        <f>SUM(J$6:J63)</f>
        <v>1155040</v>
      </c>
      <c r="P63" s="73">
        <f t="shared" si="3"/>
        <v>0.92556700000000003</v>
      </c>
      <c r="Q63" s="73">
        <f t="shared" si="4"/>
        <v>0</v>
      </c>
      <c r="R63" s="73">
        <f t="shared" si="5"/>
        <v>0</v>
      </c>
      <c r="S63" s="71">
        <f t="shared" si="6"/>
        <v>0.97399999999999998</v>
      </c>
      <c r="T63" s="71">
        <f t="shared" si="7"/>
        <v>0</v>
      </c>
      <c r="U63" s="71">
        <f t="shared" si="8"/>
        <v>1301.367</v>
      </c>
      <c r="V63" s="71">
        <f t="shared" si="9"/>
        <v>1155.04</v>
      </c>
      <c r="W63" s="71">
        <f t="shared" si="10"/>
        <v>1155.04</v>
      </c>
    </row>
    <row r="64" spans="1:23">
      <c r="A64" s="63">
        <f t="shared" si="11"/>
        <v>36950</v>
      </c>
      <c r="B64" s="65" t="str">
        <f>INDEX('Master Data'!$A$2:$B$8,MATCH(WEEKDAY('BRA Power'!A64,3),'Master Data'!$A$2:$A$8,0),2)</f>
        <v>W</v>
      </c>
      <c r="D64" s="73">
        <v>925944</v>
      </c>
      <c r="E64" s="73">
        <v>0</v>
      </c>
      <c r="F64" s="73">
        <v>0</v>
      </c>
      <c r="G64" s="73">
        <v>1302342</v>
      </c>
      <c r="I64" s="73">
        <f t="shared" si="14"/>
        <v>1302342</v>
      </c>
      <c r="J64" s="73">
        <f t="shared" si="13"/>
        <v>975</v>
      </c>
      <c r="K64" s="73">
        <f t="shared" si="1"/>
        <v>0</v>
      </c>
      <c r="L64" s="73">
        <f t="shared" si="2"/>
        <v>0</v>
      </c>
      <c r="M64" s="73">
        <f>SUM(J$6:J64)</f>
        <v>1156015</v>
      </c>
      <c r="N64" s="73">
        <f>SUM(J$6:J64)</f>
        <v>1156015</v>
      </c>
      <c r="P64" s="73">
        <f t="shared" si="3"/>
        <v>0.92594399999999999</v>
      </c>
      <c r="Q64" s="73">
        <f t="shared" si="4"/>
        <v>0</v>
      </c>
      <c r="R64" s="73">
        <f t="shared" si="5"/>
        <v>0</v>
      </c>
      <c r="S64" s="71">
        <f t="shared" si="6"/>
        <v>0.97499999999999998</v>
      </c>
      <c r="T64" s="71">
        <f t="shared" si="7"/>
        <v>0</v>
      </c>
      <c r="U64" s="71">
        <f t="shared" si="8"/>
        <v>1302.3420000000001</v>
      </c>
      <c r="V64" s="71">
        <f t="shared" si="9"/>
        <v>1156.0150000000001</v>
      </c>
      <c r="W64" s="71">
        <f t="shared" si="10"/>
        <v>1156.0150000000001</v>
      </c>
    </row>
    <row r="65" spans="1:23" hidden="1">
      <c r="A65" s="63">
        <f t="shared" si="11"/>
        <v>36951</v>
      </c>
      <c r="B65" s="65" t="str">
        <f>INDEX('Master Data'!$A$2:$B$8,MATCH(WEEKDAY('BRA Power'!A65,3),'Master Data'!$A$2:$A$8,0),2)</f>
        <v>Th</v>
      </c>
      <c r="D65" s="73">
        <v>870868</v>
      </c>
      <c r="E65" s="73">
        <v>0</v>
      </c>
      <c r="F65" s="73">
        <v>0</v>
      </c>
      <c r="G65" s="73">
        <v>-50851</v>
      </c>
      <c r="I65" s="73">
        <f t="shared" si="14"/>
        <v>-50851</v>
      </c>
      <c r="J65" s="73">
        <f t="shared" si="13"/>
        <v>-50851</v>
      </c>
      <c r="K65" s="73">
        <f t="shared" si="1"/>
        <v>0</v>
      </c>
      <c r="L65" s="73">
        <f t="shared" si="2"/>
        <v>0</v>
      </c>
      <c r="M65" s="73">
        <f>SUM(J$6:J65)</f>
        <v>1105164</v>
      </c>
      <c r="N65" s="73">
        <f>SUM(J$6:J65)</f>
        <v>1105164</v>
      </c>
      <c r="P65" s="73">
        <f t="shared" si="3"/>
        <v>0.87086799999999998</v>
      </c>
      <c r="Q65" s="73">
        <f t="shared" si="4"/>
        <v>0</v>
      </c>
      <c r="R65" s="73">
        <f t="shared" si="5"/>
        <v>0</v>
      </c>
      <c r="S65" s="71">
        <f t="shared" si="6"/>
        <v>-50.850999999999999</v>
      </c>
      <c r="T65" s="71">
        <f t="shared" si="7"/>
        <v>0</v>
      </c>
      <c r="U65" s="71">
        <f t="shared" si="8"/>
        <v>-50.850999999999999</v>
      </c>
      <c r="V65" s="71">
        <f t="shared" si="9"/>
        <v>1105.164</v>
      </c>
      <c r="W65" s="71">
        <f t="shared" si="10"/>
        <v>1105.164</v>
      </c>
    </row>
    <row r="66" spans="1:23" hidden="1">
      <c r="A66" s="63">
        <f t="shared" si="11"/>
        <v>36952</v>
      </c>
      <c r="B66" s="65" t="str">
        <f>INDEX('Master Data'!$A$2:$B$8,MATCH(WEEKDAY('BRA Power'!A66,3),'Master Data'!$A$2:$A$8,0),2)</f>
        <v>F</v>
      </c>
      <c r="D66" s="73">
        <v>871219</v>
      </c>
      <c r="E66" s="73">
        <v>0</v>
      </c>
      <c r="F66" s="73">
        <v>0</v>
      </c>
      <c r="G66" s="73">
        <v>-49896</v>
      </c>
      <c r="I66" s="73">
        <f t="shared" si="14"/>
        <v>-49896</v>
      </c>
      <c r="J66" s="73">
        <f t="shared" si="13"/>
        <v>955</v>
      </c>
      <c r="K66" s="73">
        <f t="shared" si="1"/>
        <v>0</v>
      </c>
      <c r="L66" s="73">
        <f t="shared" si="2"/>
        <v>0</v>
      </c>
      <c r="M66" s="73">
        <f>SUM(J$6:J66)</f>
        <v>1106119</v>
      </c>
      <c r="N66" s="73">
        <f>SUM(J$6:J66)</f>
        <v>1106119</v>
      </c>
      <c r="P66" s="73">
        <f t="shared" si="3"/>
        <v>0.87121899999999997</v>
      </c>
      <c r="Q66" s="73">
        <f t="shared" si="4"/>
        <v>0</v>
      </c>
      <c r="R66" s="73">
        <f t="shared" si="5"/>
        <v>0</v>
      </c>
      <c r="S66" s="71">
        <f t="shared" si="6"/>
        <v>0.95499999999999996</v>
      </c>
      <c r="T66" s="71">
        <f t="shared" si="7"/>
        <v>0</v>
      </c>
      <c r="U66" s="71">
        <f t="shared" si="8"/>
        <v>-49.896000000000001</v>
      </c>
      <c r="V66" s="71">
        <f t="shared" si="9"/>
        <v>1106.1189999999999</v>
      </c>
      <c r="W66" s="71">
        <f t="shared" si="10"/>
        <v>1106.1189999999999</v>
      </c>
    </row>
    <row r="67" spans="1:23" hidden="1">
      <c r="A67" s="63">
        <f t="shared" si="11"/>
        <v>36953</v>
      </c>
      <c r="B67" s="65" t="str">
        <f>INDEX('Master Data'!$A$2:$B$8,MATCH(WEEKDAY('BRA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-49896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1106119</v>
      </c>
      <c r="N67" s="73">
        <f>SUM(J$6:J67)</f>
        <v>1106119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-49.896000000000001</v>
      </c>
      <c r="V67" s="71">
        <f t="shared" si="9"/>
        <v>1106.1189999999999</v>
      </c>
      <c r="W67" s="71">
        <f t="shared" si="10"/>
        <v>1106.1189999999999</v>
      </c>
    </row>
    <row r="68" spans="1:23" hidden="1">
      <c r="A68" s="63">
        <f t="shared" si="11"/>
        <v>36954</v>
      </c>
      <c r="B68" s="65" t="str">
        <f>INDEX('Master Data'!$A$2:$B$8,MATCH(WEEKDAY('BRA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-49896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1106119</v>
      </c>
      <c r="N68" s="73">
        <f>SUM(J$6:J68)</f>
        <v>1106119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-49.896000000000001</v>
      </c>
      <c r="V68" s="71">
        <f t="shared" si="9"/>
        <v>1106.1189999999999</v>
      </c>
      <c r="W68" s="71">
        <f t="shared" si="10"/>
        <v>1106.1189999999999</v>
      </c>
    </row>
    <row r="69" spans="1:23" hidden="1">
      <c r="A69" s="63">
        <f t="shared" si="11"/>
        <v>36955</v>
      </c>
      <c r="B69" s="65" t="str">
        <f>INDEX('Master Data'!$A$2:$B$8,MATCH(WEEKDAY('BRA Power'!A69,3),'Master Data'!$A$2:$A$8,0),2)</f>
        <v>M</v>
      </c>
      <c r="D69" s="73">
        <v>872272</v>
      </c>
      <c r="E69" s="73">
        <v>0</v>
      </c>
      <c r="F69" s="73">
        <v>0</v>
      </c>
      <c r="G69" s="73">
        <v>-47029</v>
      </c>
      <c r="I69" s="73">
        <f t="shared" si="14"/>
        <v>-47029</v>
      </c>
      <c r="J69" s="73">
        <f t="shared" si="13"/>
        <v>2867</v>
      </c>
      <c r="K69" s="73">
        <f t="shared" si="1"/>
        <v>0</v>
      </c>
      <c r="L69" s="73">
        <f t="shared" si="2"/>
        <v>0</v>
      </c>
      <c r="M69" s="73">
        <f>SUM(J$6:J69)</f>
        <v>1108986</v>
      </c>
      <c r="N69" s="73">
        <f>SUM(J$6:J69)</f>
        <v>1108986</v>
      </c>
      <c r="P69" s="73">
        <f t="shared" si="3"/>
        <v>0.87227200000000005</v>
      </c>
      <c r="Q69" s="73">
        <f t="shared" si="4"/>
        <v>0</v>
      </c>
      <c r="R69" s="73">
        <f t="shared" si="5"/>
        <v>0</v>
      </c>
      <c r="S69" s="71">
        <f t="shared" si="6"/>
        <v>2.867</v>
      </c>
      <c r="T69" s="71">
        <f t="shared" si="7"/>
        <v>0</v>
      </c>
      <c r="U69" s="71">
        <f t="shared" si="8"/>
        <v>-47.029000000000003</v>
      </c>
      <c r="V69" s="71">
        <f t="shared" si="9"/>
        <v>1108.9860000000001</v>
      </c>
      <c r="W69" s="71">
        <f t="shared" si="10"/>
        <v>1108.9860000000001</v>
      </c>
    </row>
    <row r="70" spans="1:23" hidden="1">
      <c r="A70" s="63">
        <f t="shared" si="11"/>
        <v>36956</v>
      </c>
      <c r="B70" s="65" t="str">
        <f>INDEX('Master Data'!$A$2:$B$8,MATCH(WEEKDAY('BRA Power'!A70,3),'Master Data'!$A$2:$A$8,0),2)</f>
        <v>T</v>
      </c>
      <c r="D70" s="73">
        <v>872623</v>
      </c>
      <c r="E70" s="73">
        <v>0</v>
      </c>
      <c r="F70" s="73">
        <v>0</v>
      </c>
      <c r="G70" s="73">
        <v>-46073</v>
      </c>
      <c r="I70" s="73">
        <f t="shared" si="14"/>
        <v>-46073</v>
      </c>
      <c r="J70" s="73">
        <f t="shared" si="13"/>
        <v>956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1109942</v>
      </c>
      <c r="N70" s="73">
        <f>SUM(J$6:J70)</f>
        <v>1109942</v>
      </c>
      <c r="P70" s="73">
        <f t="shared" ref="P70:P133" si="17">D70/P$3</f>
        <v>0.87262300000000004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0.95599999999999996</v>
      </c>
      <c r="T70" s="71">
        <f t="shared" ref="T70:T133" si="21">L70/$R$3</f>
        <v>0</v>
      </c>
      <c r="U70" s="71">
        <f t="shared" ref="U70:U133" si="22">I70/$R$3</f>
        <v>-46.073</v>
      </c>
      <c r="V70" s="71">
        <f t="shared" ref="V70:V133" si="23">M70/$R$3</f>
        <v>1109.942</v>
      </c>
      <c r="W70" s="71">
        <f t="shared" ref="W70:W133" si="24">N70/$R$3</f>
        <v>1109.942</v>
      </c>
    </row>
    <row r="71" spans="1:23" hidden="1">
      <c r="A71" s="63">
        <f t="shared" ref="A71:A134" si="25">A70+1</f>
        <v>36957</v>
      </c>
      <c r="B71" s="65" t="str">
        <f>INDEX('Master Data'!$A$2:$B$8,MATCH(WEEKDAY('BRA Power'!A71,3),'Master Data'!$A$2:$A$8,0),2)</f>
        <v>W</v>
      </c>
      <c r="D71" s="73">
        <v>872974</v>
      </c>
      <c r="E71" s="73">
        <v>0</v>
      </c>
      <c r="F71" s="73">
        <v>0</v>
      </c>
      <c r="G71" s="73">
        <v>-45116</v>
      </c>
      <c r="I71" s="73">
        <f t="shared" si="14"/>
        <v>-45116</v>
      </c>
      <c r="J71" s="73">
        <f t="shared" ref="J71:J134" si="26">IF(MONTH($A71)=MONTH($A70),SUM(I71-I70),I71)</f>
        <v>957</v>
      </c>
      <c r="K71" s="73">
        <f t="shared" si="15"/>
        <v>0</v>
      </c>
      <c r="L71" s="73">
        <f t="shared" si="16"/>
        <v>0</v>
      </c>
      <c r="M71" s="73">
        <f>SUM(J$6:J71)</f>
        <v>1110899</v>
      </c>
      <c r="N71" s="73">
        <f>SUM(J$6:J71)</f>
        <v>1110899</v>
      </c>
      <c r="P71" s="73">
        <f t="shared" si="17"/>
        <v>0.87297400000000003</v>
      </c>
      <c r="Q71" s="73">
        <f t="shared" si="18"/>
        <v>0</v>
      </c>
      <c r="R71" s="73">
        <f t="shared" si="19"/>
        <v>0</v>
      </c>
      <c r="S71" s="71">
        <f t="shared" si="20"/>
        <v>0.95699999999999996</v>
      </c>
      <c r="T71" s="71">
        <f t="shared" si="21"/>
        <v>0</v>
      </c>
      <c r="U71" s="71">
        <f t="shared" si="22"/>
        <v>-45.116</v>
      </c>
      <c r="V71" s="71">
        <f t="shared" si="23"/>
        <v>1110.8989999999999</v>
      </c>
      <c r="W71" s="71">
        <f t="shared" si="24"/>
        <v>1110.8989999999999</v>
      </c>
    </row>
    <row r="72" spans="1:23" hidden="1">
      <c r="A72" s="63">
        <f t="shared" si="25"/>
        <v>36958</v>
      </c>
      <c r="B72" s="65" t="str">
        <f>INDEX('Master Data'!$A$2:$B$8,MATCH(WEEKDAY('BRA Power'!A72,3),'Master Data'!$A$2:$A$8,0),2)</f>
        <v>Th</v>
      </c>
      <c r="D72" s="73">
        <v>873326</v>
      </c>
      <c r="E72" s="73">
        <v>0</v>
      </c>
      <c r="F72" s="73">
        <v>0</v>
      </c>
      <c r="G72" s="73">
        <v>-44158</v>
      </c>
      <c r="I72" s="73">
        <f t="shared" si="14"/>
        <v>-44158</v>
      </c>
      <c r="J72" s="73">
        <f t="shared" si="26"/>
        <v>958</v>
      </c>
      <c r="K72" s="73">
        <f t="shared" si="15"/>
        <v>0</v>
      </c>
      <c r="L72" s="73">
        <f t="shared" si="16"/>
        <v>0</v>
      </c>
      <c r="M72" s="73">
        <f>SUM(J$6:J72)</f>
        <v>1111857</v>
      </c>
      <c r="N72" s="73">
        <f>SUM(J$6:J72)</f>
        <v>1111857</v>
      </c>
      <c r="P72" s="73">
        <f t="shared" si="17"/>
        <v>0.87332600000000005</v>
      </c>
      <c r="Q72" s="73">
        <f t="shared" si="18"/>
        <v>0</v>
      </c>
      <c r="R72" s="73">
        <f t="shared" si="19"/>
        <v>0</v>
      </c>
      <c r="S72" s="71">
        <f t="shared" si="20"/>
        <v>0.95799999999999996</v>
      </c>
      <c r="T72" s="71">
        <f t="shared" si="21"/>
        <v>0</v>
      </c>
      <c r="U72" s="71">
        <f t="shared" si="22"/>
        <v>-44.158000000000001</v>
      </c>
      <c r="V72" s="71">
        <f t="shared" si="23"/>
        <v>1111.857</v>
      </c>
      <c r="W72" s="71">
        <f t="shared" si="24"/>
        <v>1111.857</v>
      </c>
    </row>
    <row r="73" spans="1:23" hidden="1">
      <c r="A73" s="63">
        <f t="shared" si="25"/>
        <v>36959</v>
      </c>
      <c r="B73" s="65" t="str">
        <f>INDEX('Master Data'!$A$2:$B$8,MATCH(WEEKDAY('BRA Power'!A73,3),'Master Data'!$A$2:$A$8,0),2)</f>
        <v>F</v>
      </c>
      <c r="D73" s="73">
        <v>873678</v>
      </c>
      <c r="E73" s="73">
        <v>0</v>
      </c>
      <c r="F73" s="73">
        <v>0</v>
      </c>
      <c r="G73" s="73">
        <v>6658551</v>
      </c>
      <c r="I73" s="73">
        <f t="shared" si="14"/>
        <v>6658551</v>
      </c>
      <c r="J73" s="73">
        <f t="shared" si="26"/>
        <v>6702709</v>
      </c>
      <c r="K73" s="73">
        <f t="shared" si="15"/>
        <v>0</v>
      </c>
      <c r="L73" s="73">
        <f t="shared" si="16"/>
        <v>0</v>
      </c>
      <c r="M73" s="73">
        <f>SUM(J$6:J73)</f>
        <v>7814566</v>
      </c>
      <c r="N73" s="73">
        <f>SUM(J$6:J73)</f>
        <v>7814566</v>
      </c>
      <c r="P73" s="73">
        <f t="shared" si="17"/>
        <v>0.87367799999999995</v>
      </c>
      <c r="Q73" s="73">
        <f t="shared" si="18"/>
        <v>0</v>
      </c>
      <c r="R73" s="73">
        <f t="shared" si="19"/>
        <v>0</v>
      </c>
      <c r="S73" s="71">
        <f t="shared" si="20"/>
        <v>6702.7089999999998</v>
      </c>
      <c r="T73" s="71">
        <f t="shared" si="21"/>
        <v>0</v>
      </c>
      <c r="U73" s="71">
        <f t="shared" si="22"/>
        <v>6658.5510000000004</v>
      </c>
      <c r="V73" s="71">
        <f t="shared" si="23"/>
        <v>7814.5659999999998</v>
      </c>
      <c r="W73" s="71">
        <f t="shared" si="24"/>
        <v>7814.5659999999998</v>
      </c>
    </row>
    <row r="74" spans="1:23" hidden="1">
      <c r="A74" s="63">
        <f t="shared" si="25"/>
        <v>36960</v>
      </c>
      <c r="B74" s="65" t="str">
        <f>INDEX('Master Data'!$A$2:$B$8,MATCH(WEEKDAY('BRA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6658551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7814566</v>
      </c>
      <c r="N74" s="73">
        <f>SUM(J$6:J74)</f>
        <v>7814566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6658.5510000000004</v>
      </c>
      <c r="V74" s="71">
        <f t="shared" si="23"/>
        <v>7814.5659999999998</v>
      </c>
      <c r="W74" s="71">
        <f t="shared" si="24"/>
        <v>7814.5659999999998</v>
      </c>
    </row>
    <row r="75" spans="1:23" hidden="1">
      <c r="A75" s="63">
        <f t="shared" si="25"/>
        <v>36961</v>
      </c>
      <c r="B75" s="65" t="str">
        <f>INDEX('Master Data'!$A$2:$B$8,MATCH(WEEKDAY('BRA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6658551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7814566</v>
      </c>
      <c r="N75" s="73">
        <f>SUM(J$6:J75)</f>
        <v>7814566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6658.5510000000004</v>
      </c>
      <c r="V75" s="71">
        <f t="shared" si="23"/>
        <v>7814.5659999999998</v>
      </c>
      <c r="W75" s="71">
        <f t="shared" si="24"/>
        <v>7814.5659999999998</v>
      </c>
    </row>
    <row r="76" spans="1:23" hidden="1">
      <c r="A76" s="63">
        <f t="shared" si="25"/>
        <v>36962</v>
      </c>
      <c r="B76" s="65" t="str">
        <f>INDEX('Master Data'!$A$2:$B$8,MATCH(WEEKDAY('BRA Power'!A76,3),'Master Data'!$A$2:$A$8,0),2)</f>
        <v>M</v>
      </c>
      <c r="D76" s="73">
        <v>874734</v>
      </c>
      <c r="E76" s="73">
        <v>0</v>
      </c>
      <c r="F76" s="73">
        <v>0</v>
      </c>
      <c r="G76" s="73">
        <v>7107344</v>
      </c>
      <c r="I76" s="73">
        <f t="shared" si="14"/>
        <v>7107344</v>
      </c>
      <c r="J76" s="73">
        <f t="shared" si="26"/>
        <v>448793</v>
      </c>
      <c r="K76" s="73">
        <f t="shared" si="15"/>
        <v>0</v>
      </c>
      <c r="L76" s="73">
        <f t="shared" si="16"/>
        <v>0</v>
      </c>
      <c r="M76" s="73">
        <f>SUM(J$6:J76)</f>
        <v>8263359</v>
      </c>
      <c r="N76" s="73">
        <f>SUM(J$6:J76)</f>
        <v>8263359</v>
      </c>
      <c r="P76" s="73">
        <f t="shared" si="17"/>
        <v>0.87473400000000001</v>
      </c>
      <c r="Q76" s="73">
        <f t="shared" si="18"/>
        <v>0</v>
      </c>
      <c r="R76" s="73">
        <f t="shared" si="19"/>
        <v>0</v>
      </c>
      <c r="S76" s="71">
        <f t="shared" si="20"/>
        <v>448.79300000000001</v>
      </c>
      <c r="T76" s="71">
        <f t="shared" si="21"/>
        <v>0</v>
      </c>
      <c r="U76" s="71">
        <f t="shared" si="22"/>
        <v>7107.3440000000001</v>
      </c>
      <c r="V76" s="71">
        <f t="shared" si="23"/>
        <v>8263.3590000000004</v>
      </c>
      <c r="W76" s="71">
        <f t="shared" si="24"/>
        <v>8263.3590000000004</v>
      </c>
    </row>
    <row r="77" spans="1:23" hidden="1">
      <c r="A77" s="63">
        <f t="shared" si="25"/>
        <v>36963</v>
      </c>
      <c r="B77" s="65" t="str">
        <f>INDEX('Master Data'!$A$2:$B$8,MATCH(WEEKDAY('BRA Power'!A77,3),'Master Data'!$A$2:$A$8,0),2)</f>
        <v>T</v>
      </c>
      <c r="D77" s="73">
        <v>875086</v>
      </c>
      <c r="E77" s="73">
        <v>0</v>
      </c>
      <c r="F77" s="73">
        <v>0</v>
      </c>
      <c r="G77" s="73">
        <v>7111129</v>
      </c>
      <c r="I77" s="73">
        <f t="shared" si="14"/>
        <v>7111129</v>
      </c>
      <c r="J77" s="73">
        <f t="shared" si="26"/>
        <v>3785</v>
      </c>
      <c r="K77" s="73">
        <f t="shared" si="15"/>
        <v>0</v>
      </c>
      <c r="L77" s="73">
        <f t="shared" si="16"/>
        <v>0</v>
      </c>
      <c r="M77" s="73">
        <f>SUM(J$6:J77)</f>
        <v>8267144</v>
      </c>
      <c r="N77" s="73">
        <f>SUM(J$6:J77)</f>
        <v>8267144</v>
      </c>
      <c r="P77" s="73">
        <f t="shared" si="17"/>
        <v>0.87508600000000003</v>
      </c>
      <c r="Q77" s="73">
        <f t="shared" si="18"/>
        <v>0</v>
      </c>
      <c r="R77" s="73">
        <f t="shared" si="19"/>
        <v>0</v>
      </c>
      <c r="S77" s="71">
        <f t="shared" si="20"/>
        <v>3.7850000000000001</v>
      </c>
      <c r="T77" s="71">
        <f t="shared" si="21"/>
        <v>0</v>
      </c>
      <c r="U77" s="71">
        <f t="shared" si="22"/>
        <v>7111.1289999999999</v>
      </c>
      <c r="V77" s="71">
        <f t="shared" si="23"/>
        <v>8267.1440000000002</v>
      </c>
      <c r="W77" s="71">
        <f t="shared" si="24"/>
        <v>8267.1440000000002</v>
      </c>
    </row>
    <row r="78" spans="1:23" hidden="1">
      <c r="A78" s="63">
        <f t="shared" si="25"/>
        <v>36964</v>
      </c>
      <c r="B78" s="65" t="str">
        <f>INDEX('Master Data'!$A$2:$B$8,MATCH(WEEKDAY('BRA Power'!A78,3),'Master Data'!$A$2:$A$8,0),2)</f>
        <v>W</v>
      </c>
      <c r="D78" s="73">
        <v>875438</v>
      </c>
      <c r="E78" s="73">
        <v>0</v>
      </c>
      <c r="F78" s="73">
        <v>0</v>
      </c>
      <c r="G78" s="73">
        <v>7114915</v>
      </c>
      <c r="I78" s="73">
        <f t="shared" si="14"/>
        <v>7114915</v>
      </c>
      <c r="J78" s="73">
        <f t="shared" si="26"/>
        <v>3786</v>
      </c>
      <c r="K78" s="73">
        <f t="shared" si="15"/>
        <v>0</v>
      </c>
      <c r="L78" s="73">
        <f t="shared" si="16"/>
        <v>0</v>
      </c>
      <c r="M78" s="73">
        <f>SUM(J$6:J78)</f>
        <v>8270930</v>
      </c>
      <c r="N78" s="73">
        <f>SUM(J$6:J78)</f>
        <v>8270930</v>
      </c>
      <c r="P78" s="73">
        <f t="shared" si="17"/>
        <v>0.87543800000000005</v>
      </c>
      <c r="Q78" s="73">
        <f t="shared" si="18"/>
        <v>0</v>
      </c>
      <c r="R78" s="73">
        <f t="shared" si="19"/>
        <v>0</v>
      </c>
      <c r="S78" s="71">
        <f t="shared" si="20"/>
        <v>3.786</v>
      </c>
      <c r="T78" s="71">
        <f t="shared" si="21"/>
        <v>0</v>
      </c>
      <c r="U78" s="71">
        <f t="shared" si="22"/>
        <v>7114.915</v>
      </c>
      <c r="V78" s="71">
        <f t="shared" si="23"/>
        <v>8270.93</v>
      </c>
      <c r="W78" s="71">
        <f t="shared" si="24"/>
        <v>8270.93</v>
      </c>
    </row>
    <row r="79" spans="1:23" hidden="1">
      <c r="A79" s="63">
        <f t="shared" si="25"/>
        <v>36965</v>
      </c>
      <c r="B79" s="65" t="str">
        <f>INDEX('Master Data'!$A$2:$B$8,MATCH(WEEKDAY('BRA Power'!A79,3),'Master Data'!$A$2:$A$8,0),2)</f>
        <v>Th</v>
      </c>
      <c r="D79" s="73">
        <v>875791</v>
      </c>
      <c r="E79" s="73">
        <v>0</v>
      </c>
      <c r="F79" s="73">
        <v>0</v>
      </c>
      <c r="G79" s="73">
        <v>7118704</v>
      </c>
      <c r="I79" s="73">
        <f t="shared" si="14"/>
        <v>7118704</v>
      </c>
      <c r="J79" s="73">
        <f t="shared" si="26"/>
        <v>3789</v>
      </c>
      <c r="K79" s="73">
        <f t="shared" si="15"/>
        <v>0</v>
      </c>
      <c r="L79" s="73">
        <f t="shared" si="16"/>
        <v>0</v>
      </c>
      <c r="M79" s="73">
        <f>SUM(J$6:J79)</f>
        <v>8274719</v>
      </c>
      <c r="N79" s="73">
        <f>SUM(J$6:J79)</f>
        <v>8274719</v>
      </c>
      <c r="P79" s="73">
        <f t="shared" si="17"/>
        <v>0.87579099999999999</v>
      </c>
      <c r="Q79" s="73">
        <f t="shared" si="18"/>
        <v>0</v>
      </c>
      <c r="R79" s="73">
        <f t="shared" si="19"/>
        <v>0</v>
      </c>
      <c r="S79" s="71">
        <f t="shared" si="20"/>
        <v>3.7890000000000001</v>
      </c>
      <c r="T79" s="71">
        <f t="shared" si="21"/>
        <v>0</v>
      </c>
      <c r="U79" s="71">
        <f t="shared" si="22"/>
        <v>7118.7039999999997</v>
      </c>
      <c r="V79" s="71">
        <f t="shared" si="23"/>
        <v>8274.7189999999991</v>
      </c>
      <c r="W79" s="71">
        <f t="shared" si="24"/>
        <v>8274.7189999999991</v>
      </c>
    </row>
    <row r="80" spans="1:23" hidden="1">
      <c r="A80" s="63">
        <f t="shared" si="25"/>
        <v>36966</v>
      </c>
      <c r="B80" s="65" t="str">
        <f>INDEX('Master Data'!$A$2:$B$8,MATCH(WEEKDAY('BRA Power'!A80,3),'Master Data'!$A$2:$A$8,0),2)</f>
        <v>F</v>
      </c>
      <c r="D80" s="73">
        <v>876144</v>
      </c>
      <c r="E80" s="73">
        <v>0</v>
      </c>
      <c r="F80" s="73">
        <v>0</v>
      </c>
      <c r="G80" s="73">
        <v>7122495</v>
      </c>
      <c r="I80" s="73">
        <f t="shared" si="14"/>
        <v>7122495</v>
      </c>
      <c r="J80" s="73">
        <f t="shared" si="26"/>
        <v>3791</v>
      </c>
      <c r="K80" s="73">
        <f t="shared" si="15"/>
        <v>0</v>
      </c>
      <c r="L80" s="73">
        <f t="shared" si="16"/>
        <v>0</v>
      </c>
      <c r="M80" s="73">
        <f>SUM(J$6:J80)</f>
        <v>8278510</v>
      </c>
      <c r="N80" s="73">
        <f>SUM(J$6:J80)</f>
        <v>8278510</v>
      </c>
      <c r="P80" s="73">
        <f t="shared" si="17"/>
        <v>0.87614400000000003</v>
      </c>
      <c r="Q80" s="73">
        <f t="shared" si="18"/>
        <v>0</v>
      </c>
      <c r="R80" s="73">
        <f t="shared" si="19"/>
        <v>0</v>
      </c>
      <c r="S80" s="71">
        <f t="shared" si="20"/>
        <v>3.7909999999999999</v>
      </c>
      <c r="T80" s="71">
        <f t="shared" si="21"/>
        <v>0</v>
      </c>
      <c r="U80" s="71">
        <f t="shared" si="22"/>
        <v>7122.4949999999999</v>
      </c>
      <c r="V80" s="71">
        <f t="shared" si="23"/>
        <v>8278.51</v>
      </c>
      <c r="W80" s="71">
        <f t="shared" si="24"/>
        <v>8278.51</v>
      </c>
    </row>
    <row r="81" spans="1:23" hidden="1">
      <c r="A81" s="63">
        <f t="shared" si="25"/>
        <v>36967</v>
      </c>
      <c r="B81" s="65" t="str">
        <f>INDEX('Master Data'!$A$2:$B$8,MATCH(WEEKDAY('BRA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7122495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8278510</v>
      </c>
      <c r="N81" s="73">
        <f>SUM(J$6:J81)</f>
        <v>8278510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7122.4949999999999</v>
      </c>
      <c r="V81" s="71">
        <f t="shared" si="23"/>
        <v>8278.51</v>
      </c>
      <c r="W81" s="71">
        <f t="shared" si="24"/>
        <v>8278.51</v>
      </c>
    </row>
    <row r="82" spans="1:23" hidden="1">
      <c r="A82" s="63">
        <f t="shared" si="25"/>
        <v>36968</v>
      </c>
      <c r="B82" s="65" t="str">
        <f>INDEX('Master Data'!$A$2:$B$8,MATCH(WEEKDAY('BRA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7122495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8278510</v>
      </c>
      <c r="N82" s="73">
        <f>SUM(J$6:J82)</f>
        <v>8278510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7122.4949999999999</v>
      </c>
      <c r="V82" s="71">
        <f t="shared" si="23"/>
        <v>8278.51</v>
      </c>
      <c r="W82" s="71">
        <f t="shared" si="24"/>
        <v>8278.51</v>
      </c>
    </row>
    <row r="83" spans="1:23" hidden="1">
      <c r="A83" s="63">
        <f t="shared" si="25"/>
        <v>36969</v>
      </c>
      <c r="B83" s="65" t="str">
        <f>INDEX('Master Data'!$A$2:$B$8,MATCH(WEEKDAY('BRA Power'!A83,3),'Master Data'!$A$2:$A$8,0),2)</f>
        <v>M</v>
      </c>
      <c r="D83" s="73">
        <v>877203</v>
      </c>
      <c r="E83" s="73">
        <v>0</v>
      </c>
      <c r="F83" s="73">
        <v>0</v>
      </c>
      <c r="G83" s="73">
        <v>7133874</v>
      </c>
      <c r="I83" s="73">
        <f t="shared" si="14"/>
        <v>7133874</v>
      </c>
      <c r="J83" s="73">
        <f t="shared" si="26"/>
        <v>11379</v>
      </c>
      <c r="K83" s="73">
        <f t="shared" si="15"/>
        <v>0</v>
      </c>
      <c r="L83" s="73">
        <f t="shared" si="16"/>
        <v>0</v>
      </c>
      <c r="M83" s="73">
        <f>SUM(J$6:J83)</f>
        <v>8289889</v>
      </c>
      <c r="N83" s="73">
        <f>SUM(J$6:J83)</f>
        <v>8289889</v>
      </c>
      <c r="P83" s="73">
        <f t="shared" si="17"/>
        <v>0.87720299999999995</v>
      </c>
      <c r="Q83" s="73">
        <f t="shared" si="18"/>
        <v>0</v>
      </c>
      <c r="R83" s="73">
        <f t="shared" si="19"/>
        <v>0</v>
      </c>
      <c r="S83" s="71">
        <f t="shared" si="20"/>
        <v>11.379</v>
      </c>
      <c r="T83" s="71">
        <f t="shared" si="21"/>
        <v>0</v>
      </c>
      <c r="U83" s="71">
        <f t="shared" si="22"/>
        <v>7133.8739999999998</v>
      </c>
      <c r="V83" s="71">
        <f t="shared" si="23"/>
        <v>8289.8889999999992</v>
      </c>
      <c r="W83" s="71">
        <f t="shared" si="24"/>
        <v>8289.8889999999992</v>
      </c>
    </row>
    <row r="84" spans="1:23" hidden="1">
      <c r="A84" s="63">
        <f t="shared" si="25"/>
        <v>36970</v>
      </c>
      <c r="B84" s="65" t="str">
        <f>INDEX('Master Data'!$A$2:$B$8,MATCH(WEEKDAY('BRA Power'!A84,3),'Master Data'!$A$2:$A$8,0),2)</f>
        <v>T</v>
      </c>
      <c r="D84" s="73">
        <v>877556</v>
      </c>
      <c r="E84" s="73">
        <v>0</v>
      </c>
      <c r="F84" s="73">
        <v>0</v>
      </c>
      <c r="G84" s="73">
        <v>7137671</v>
      </c>
      <c r="I84" s="73">
        <f t="shared" si="14"/>
        <v>7137671</v>
      </c>
      <c r="J84" s="73">
        <f t="shared" si="26"/>
        <v>3797</v>
      </c>
      <c r="K84" s="73">
        <f t="shared" si="15"/>
        <v>0</v>
      </c>
      <c r="L84" s="73">
        <f t="shared" si="16"/>
        <v>0</v>
      </c>
      <c r="M84" s="73">
        <f>SUM(J$6:J84)</f>
        <v>8293686</v>
      </c>
      <c r="N84" s="73">
        <f>SUM(J$6:J84)</f>
        <v>8293686</v>
      </c>
      <c r="P84" s="73">
        <f t="shared" si="17"/>
        <v>0.877556</v>
      </c>
      <c r="Q84" s="73">
        <f t="shared" si="18"/>
        <v>0</v>
      </c>
      <c r="R84" s="73">
        <f t="shared" si="19"/>
        <v>0</v>
      </c>
      <c r="S84" s="71">
        <f t="shared" si="20"/>
        <v>3.7970000000000002</v>
      </c>
      <c r="T84" s="71">
        <f t="shared" si="21"/>
        <v>0</v>
      </c>
      <c r="U84" s="71">
        <f t="shared" si="22"/>
        <v>7137.6710000000003</v>
      </c>
      <c r="V84" s="71">
        <f t="shared" si="23"/>
        <v>8293.6859999999997</v>
      </c>
      <c r="W84" s="71">
        <f t="shared" si="24"/>
        <v>8293.6859999999997</v>
      </c>
    </row>
    <row r="85" spans="1:23" hidden="1">
      <c r="A85" s="63">
        <f t="shared" si="25"/>
        <v>36971</v>
      </c>
      <c r="B85" s="65" t="str">
        <f>INDEX('Master Data'!$A$2:$B$8,MATCH(WEEKDAY('BRA Power'!A85,3),'Master Data'!$A$2:$A$8,0),2)</f>
        <v>W</v>
      </c>
      <c r="D85" s="73">
        <v>877910</v>
      </c>
      <c r="E85" s="73">
        <v>0</v>
      </c>
      <c r="F85" s="73">
        <v>0</v>
      </c>
      <c r="G85" s="73">
        <v>7141470</v>
      </c>
      <c r="I85" s="73">
        <f t="shared" si="14"/>
        <v>7141470</v>
      </c>
      <c r="J85" s="73">
        <f t="shared" si="26"/>
        <v>3799</v>
      </c>
      <c r="K85" s="73">
        <f t="shared" si="15"/>
        <v>0</v>
      </c>
      <c r="L85" s="73">
        <f t="shared" si="16"/>
        <v>0</v>
      </c>
      <c r="M85" s="73">
        <f>SUM(J$6:J85)</f>
        <v>8297485</v>
      </c>
      <c r="N85" s="73">
        <f>SUM(J$6:J85)</f>
        <v>8297485</v>
      </c>
      <c r="P85" s="73">
        <f t="shared" si="17"/>
        <v>0.87790999999999997</v>
      </c>
      <c r="Q85" s="73">
        <f t="shared" si="18"/>
        <v>0</v>
      </c>
      <c r="R85" s="73">
        <f t="shared" si="19"/>
        <v>0</v>
      </c>
      <c r="S85" s="71">
        <f t="shared" si="20"/>
        <v>3.7989999999999999</v>
      </c>
      <c r="T85" s="71">
        <f t="shared" si="21"/>
        <v>0</v>
      </c>
      <c r="U85" s="71">
        <f t="shared" si="22"/>
        <v>7141.47</v>
      </c>
      <c r="V85" s="71">
        <f t="shared" si="23"/>
        <v>8297.4850000000006</v>
      </c>
      <c r="W85" s="71">
        <f t="shared" si="24"/>
        <v>8297.4850000000006</v>
      </c>
    </row>
    <row r="86" spans="1:23" hidden="1">
      <c r="A86" s="63">
        <f t="shared" si="25"/>
        <v>36972</v>
      </c>
      <c r="B86" s="65" t="str">
        <f>INDEX('Master Data'!$A$2:$B$8,MATCH(WEEKDAY('BRA Power'!A86,3),'Master Data'!$A$2:$A$8,0),2)</f>
        <v>Th</v>
      </c>
      <c r="D86" s="73">
        <v>336834</v>
      </c>
      <c r="E86" s="73">
        <v>0</v>
      </c>
      <c r="F86" s="73">
        <v>0</v>
      </c>
      <c r="G86" s="73">
        <v>7145271</v>
      </c>
      <c r="I86" s="73">
        <f t="shared" si="14"/>
        <v>7145271</v>
      </c>
      <c r="J86" s="73">
        <f t="shared" si="26"/>
        <v>3801</v>
      </c>
      <c r="K86" s="73">
        <f t="shared" si="15"/>
        <v>0</v>
      </c>
      <c r="L86" s="73">
        <f t="shared" si="16"/>
        <v>0</v>
      </c>
      <c r="M86" s="73">
        <f>SUM(J$6:J86)</f>
        <v>8301286</v>
      </c>
      <c r="N86" s="73">
        <f>SUM(J$6:J86)</f>
        <v>8301286</v>
      </c>
      <c r="P86" s="73">
        <f t="shared" si="17"/>
        <v>0.33683400000000002</v>
      </c>
      <c r="Q86" s="73">
        <f t="shared" si="18"/>
        <v>0</v>
      </c>
      <c r="R86" s="73">
        <f t="shared" si="19"/>
        <v>0</v>
      </c>
      <c r="S86" s="71">
        <f t="shared" si="20"/>
        <v>3.8010000000000002</v>
      </c>
      <c r="T86" s="71">
        <f t="shared" si="21"/>
        <v>0</v>
      </c>
      <c r="U86" s="71">
        <f t="shared" si="22"/>
        <v>7145.2709999999997</v>
      </c>
      <c r="V86" s="71">
        <f t="shared" si="23"/>
        <v>8301.2860000000001</v>
      </c>
      <c r="W86" s="71">
        <f t="shared" si="24"/>
        <v>8301.2860000000001</v>
      </c>
    </row>
    <row r="87" spans="1:23" hidden="1">
      <c r="A87" s="63">
        <f t="shared" si="25"/>
        <v>36973</v>
      </c>
      <c r="B87" s="65" t="str">
        <f>INDEX('Master Data'!$A$2:$B$8,MATCH(WEEKDAY('BRA Power'!A87,3),'Master Data'!$A$2:$A$8,0),2)</f>
        <v>F</v>
      </c>
      <c r="D87" s="73">
        <v>336971</v>
      </c>
      <c r="E87" s="73">
        <v>0</v>
      </c>
      <c r="F87" s="73">
        <v>0</v>
      </c>
      <c r="G87" s="73">
        <v>7149072</v>
      </c>
      <c r="I87" s="73">
        <f t="shared" si="14"/>
        <v>7149072</v>
      </c>
      <c r="J87" s="73">
        <f t="shared" si="26"/>
        <v>3801</v>
      </c>
      <c r="K87" s="73">
        <f t="shared" si="15"/>
        <v>0</v>
      </c>
      <c r="L87" s="73">
        <f t="shared" si="16"/>
        <v>0</v>
      </c>
      <c r="M87" s="73">
        <f>SUM(J$6:J87)</f>
        <v>8305087</v>
      </c>
      <c r="N87" s="73">
        <f>SUM(J$6:J87)</f>
        <v>8305087</v>
      </c>
      <c r="P87" s="73">
        <f t="shared" si="17"/>
        <v>0.33697100000000002</v>
      </c>
      <c r="Q87" s="73">
        <f t="shared" si="18"/>
        <v>0</v>
      </c>
      <c r="R87" s="73">
        <f t="shared" si="19"/>
        <v>0</v>
      </c>
      <c r="S87" s="71">
        <f t="shared" si="20"/>
        <v>3.8010000000000002</v>
      </c>
      <c r="T87" s="71">
        <f t="shared" si="21"/>
        <v>0</v>
      </c>
      <c r="U87" s="71">
        <f t="shared" si="22"/>
        <v>7149.0720000000001</v>
      </c>
      <c r="V87" s="71">
        <f t="shared" si="23"/>
        <v>8305.0869999999995</v>
      </c>
      <c r="W87" s="71">
        <f t="shared" si="24"/>
        <v>8305.0869999999995</v>
      </c>
    </row>
    <row r="88" spans="1:23" hidden="1">
      <c r="A88" s="63">
        <f t="shared" si="25"/>
        <v>36974</v>
      </c>
      <c r="B88" s="65" t="str">
        <f>INDEX('Master Data'!$A$2:$B$8,MATCH(WEEKDAY('BRA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7149072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8305087</v>
      </c>
      <c r="N88" s="73">
        <f>SUM(J$6:J88)</f>
        <v>8305087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7149.0720000000001</v>
      </c>
      <c r="V88" s="71">
        <f t="shared" si="23"/>
        <v>8305.0869999999995</v>
      </c>
      <c r="W88" s="71">
        <f t="shared" si="24"/>
        <v>8305.0869999999995</v>
      </c>
    </row>
    <row r="89" spans="1:23" hidden="1">
      <c r="A89" s="63">
        <f t="shared" si="25"/>
        <v>36975</v>
      </c>
      <c r="B89" s="65" t="str">
        <f>INDEX('Master Data'!$A$2:$B$8,MATCH(WEEKDAY('BRA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7149072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8305087</v>
      </c>
      <c r="N89" s="73">
        <f>SUM(J$6:J89)</f>
        <v>8305087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7149.0720000000001</v>
      </c>
      <c r="V89" s="71">
        <f t="shared" si="23"/>
        <v>8305.0869999999995</v>
      </c>
      <c r="W89" s="71">
        <f t="shared" si="24"/>
        <v>8305.0869999999995</v>
      </c>
    </row>
    <row r="90" spans="1:23" hidden="1">
      <c r="A90" s="63">
        <f t="shared" si="25"/>
        <v>36976</v>
      </c>
      <c r="B90" s="65" t="str">
        <f>INDEX('Master Data'!$A$2:$B$8,MATCH(WEEKDAY('BRA Power'!A90,3),'Master Data'!$A$2:$A$8,0),2)</f>
        <v>M</v>
      </c>
      <c r="D90" s="73">
        <v>337385</v>
      </c>
      <c r="E90" s="73">
        <v>0</v>
      </c>
      <c r="F90" s="73">
        <v>0</v>
      </c>
      <c r="G90" s="73">
        <v>7160487</v>
      </c>
      <c r="I90" s="73">
        <f t="shared" si="14"/>
        <v>7160487</v>
      </c>
      <c r="J90" s="73">
        <f t="shared" si="26"/>
        <v>11415</v>
      </c>
      <c r="K90" s="73">
        <f t="shared" si="15"/>
        <v>0</v>
      </c>
      <c r="L90" s="73">
        <f t="shared" si="16"/>
        <v>0</v>
      </c>
      <c r="M90" s="73">
        <f>SUM(J$6:J90)</f>
        <v>8316502</v>
      </c>
      <c r="N90" s="73">
        <f>SUM(J$6:J90)</f>
        <v>8316502</v>
      </c>
      <c r="P90" s="73">
        <f t="shared" si="17"/>
        <v>0.33738499999999999</v>
      </c>
      <c r="Q90" s="73">
        <f t="shared" si="18"/>
        <v>0</v>
      </c>
      <c r="R90" s="73">
        <f t="shared" si="19"/>
        <v>0</v>
      </c>
      <c r="S90" s="71">
        <f t="shared" si="20"/>
        <v>11.414999999999999</v>
      </c>
      <c r="T90" s="71">
        <f t="shared" si="21"/>
        <v>0</v>
      </c>
      <c r="U90" s="71">
        <f t="shared" si="22"/>
        <v>7160.4870000000001</v>
      </c>
      <c r="V90" s="71">
        <f t="shared" si="23"/>
        <v>8316.5020000000004</v>
      </c>
      <c r="W90" s="71">
        <f t="shared" si="24"/>
        <v>8316.5020000000004</v>
      </c>
    </row>
    <row r="91" spans="1:23" hidden="1">
      <c r="A91" s="63">
        <f t="shared" si="25"/>
        <v>36977</v>
      </c>
      <c r="B91" s="65" t="str">
        <f>INDEX('Master Data'!$A$2:$B$8,MATCH(WEEKDAY('BRA Power'!A91,3),'Master Data'!$A$2:$A$8,0),2)</f>
        <v>T</v>
      </c>
      <c r="D91" s="73">
        <v>337523</v>
      </c>
      <c r="E91" s="73">
        <v>0</v>
      </c>
      <c r="F91" s="73">
        <v>0</v>
      </c>
      <c r="G91" s="73">
        <v>7164295</v>
      </c>
      <c r="I91" s="73">
        <f t="shared" si="14"/>
        <v>7164295</v>
      </c>
      <c r="J91" s="73">
        <f t="shared" si="26"/>
        <v>3808</v>
      </c>
      <c r="K91" s="73">
        <f t="shared" si="15"/>
        <v>0</v>
      </c>
      <c r="L91" s="73">
        <f t="shared" si="16"/>
        <v>0</v>
      </c>
      <c r="M91" s="73">
        <f>SUM(J$6:J91)</f>
        <v>8320310</v>
      </c>
      <c r="N91" s="73">
        <f>SUM(J$6:J91)</f>
        <v>8320310</v>
      </c>
      <c r="P91" s="73">
        <f t="shared" si="17"/>
        <v>0.33752300000000002</v>
      </c>
      <c r="Q91" s="73">
        <f t="shared" si="18"/>
        <v>0</v>
      </c>
      <c r="R91" s="73">
        <f t="shared" si="19"/>
        <v>0</v>
      </c>
      <c r="S91" s="71">
        <f t="shared" si="20"/>
        <v>3.8079999999999998</v>
      </c>
      <c r="T91" s="71">
        <f t="shared" si="21"/>
        <v>0</v>
      </c>
      <c r="U91" s="71">
        <f t="shared" si="22"/>
        <v>7164.2950000000001</v>
      </c>
      <c r="V91" s="71">
        <f t="shared" si="23"/>
        <v>8320.31</v>
      </c>
      <c r="W91" s="71">
        <f t="shared" si="24"/>
        <v>8320.31</v>
      </c>
    </row>
    <row r="92" spans="1:23" hidden="1">
      <c r="A92" s="63">
        <f t="shared" si="25"/>
        <v>36978</v>
      </c>
      <c r="B92" s="65" t="str">
        <f>INDEX('Master Data'!$A$2:$B$8,MATCH(WEEKDAY('BRA Power'!A92,3),'Master Data'!$A$2:$A$8,0),2)</f>
        <v>W</v>
      </c>
      <c r="D92" s="73">
        <v>337661</v>
      </c>
      <c r="E92" s="73">
        <v>0</v>
      </c>
      <c r="F92" s="73">
        <v>0</v>
      </c>
      <c r="G92" s="73">
        <v>7168105</v>
      </c>
      <c r="I92" s="73">
        <f t="shared" si="14"/>
        <v>7168105</v>
      </c>
      <c r="J92" s="73">
        <f t="shared" si="26"/>
        <v>3810</v>
      </c>
      <c r="K92" s="73">
        <f t="shared" si="15"/>
        <v>0</v>
      </c>
      <c r="L92" s="73">
        <f t="shared" si="16"/>
        <v>0</v>
      </c>
      <c r="M92" s="73">
        <f>SUM(J$6:J92)</f>
        <v>8324120</v>
      </c>
      <c r="N92" s="73">
        <f>SUM(J$6:J92)</f>
        <v>8324120</v>
      </c>
      <c r="P92" s="73">
        <f t="shared" si="17"/>
        <v>0.33766099999999999</v>
      </c>
      <c r="Q92" s="73">
        <f t="shared" si="18"/>
        <v>0</v>
      </c>
      <c r="R92" s="73">
        <f t="shared" si="19"/>
        <v>0</v>
      </c>
      <c r="S92" s="71">
        <f t="shared" si="20"/>
        <v>3.81</v>
      </c>
      <c r="T92" s="71">
        <f t="shared" si="21"/>
        <v>0</v>
      </c>
      <c r="U92" s="71">
        <f t="shared" si="22"/>
        <v>7168.1049999999996</v>
      </c>
      <c r="V92" s="71">
        <f t="shared" si="23"/>
        <v>8324.1200000000008</v>
      </c>
      <c r="W92" s="71">
        <f t="shared" si="24"/>
        <v>8324.1200000000008</v>
      </c>
    </row>
    <row r="93" spans="1:23" hidden="1">
      <c r="A93" s="63">
        <f t="shared" si="25"/>
        <v>36979</v>
      </c>
      <c r="B93" s="65" t="str">
        <f>INDEX('Master Data'!$A$2:$B$8,MATCH(WEEKDAY('BRA Power'!A93,3),'Master Data'!$A$2:$A$8,0),2)</f>
        <v>Th</v>
      </c>
      <c r="D93" s="73">
        <v>337799</v>
      </c>
      <c r="E93" s="73">
        <v>0</v>
      </c>
      <c r="F93" s="73">
        <v>0</v>
      </c>
      <c r="G93" s="73">
        <v>7171917</v>
      </c>
      <c r="I93" s="73">
        <f t="shared" si="14"/>
        <v>7171917</v>
      </c>
      <c r="J93" s="73">
        <f t="shared" si="26"/>
        <v>3812</v>
      </c>
      <c r="K93" s="73">
        <f t="shared" si="15"/>
        <v>0</v>
      </c>
      <c r="L93" s="73">
        <f t="shared" si="16"/>
        <v>0</v>
      </c>
      <c r="M93" s="73">
        <f>SUM(J$6:J93)</f>
        <v>8327932</v>
      </c>
      <c r="N93" s="73">
        <f>SUM(J$6:J93)</f>
        <v>8327932</v>
      </c>
      <c r="P93" s="73">
        <f t="shared" si="17"/>
        <v>0.33779900000000002</v>
      </c>
      <c r="Q93" s="73">
        <f t="shared" si="18"/>
        <v>0</v>
      </c>
      <c r="R93" s="73">
        <f t="shared" si="19"/>
        <v>0</v>
      </c>
      <c r="S93" s="71">
        <f t="shared" si="20"/>
        <v>3.8119999999999998</v>
      </c>
      <c r="T93" s="71">
        <f t="shared" si="21"/>
        <v>0</v>
      </c>
      <c r="U93" s="71">
        <f t="shared" si="22"/>
        <v>7171.9170000000004</v>
      </c>
      <c r="V93" s="71">
        <f t="shared" si="23"/>
        <v>8327.9320000000007</v>
      </c>
      <c r="W93" s="71">
        <f t="shared" si="24"/>
        <v>8327.9320000000007</v>
      </c>
    </row>
    <row r="94" spans="1:23">
      <c r="A94" s="63">
        <f t="shared" si="25"/>
        <v>36980</v>
      </c>
      <c r="B94" s="65" t="str">
        <f>INDEX('Master Data'!$A$2:$B$8,MATCH(WEEKDAY('BRA Power'!A94,3),'Master Data'!$A$2:$A$8,0),2)</f>
        <v>F</v>
      </c>
      <c r="D94" s="73">
        <v>326280</v>
      </c>
      <c r="E94" s="73">
        <v>0</v>
      </c>
      <c r="F94" s="73">
        <v>0</v>
      </c>
      <c r="G94" s="73">
        <v>7455269</v>
      </c>
      <c r="I94" s="73">
        <f t="shared" si="14"/>
        <v>7455269</v>
      </c>
      <c r="J94" s="73">
        <f t="shared" si="26"/>
        <v>283352</v>
      </c>
      <c r="K94" s="73">
        <f t="shared" si="15"/>
        <v>0</v>
      </c>
      <c r="L94" s="73">
        <f t="shared" si="16"/>
        <v>0</v>
      </c>
      <c r="M94" s="73">
        <f>SUM(J$6:J94)</f>
        <v>8611284</v>
      </c>
      <c r="N94" s="73">
        <f>SUM(J$6:J94)</f>
        <v>8611284</v>
      </c>
      <c r="P94" s="73">
        <f t="shared" si="17"/>
        <v>0.32628000000000001</v>
      </c>
      <c r="Q94" s="73">
        <f t="shared" si="18"/>
        <v>0</v>
      </c>
      <c r="R94" s="73">
        <f t="shared" si="19"/>
        <v>0</v>
      </c>
      <c r="S94" s="71">
        <f t="shared" si="20"/>
        <v>283.35199999999998</v>
      </c>
      <c r="T94" s="71">
        <f t="shared" si="21"/>
        <v>0</v>
      </c>
      <c r="U94" s="71">
        <f t="shared" si="22"/>
        <v>7455.2690000000002</v>
      </c>
      <c r="V94" s="71">
        <f t="shared" si="23"/>
        <v>8611.2839999999997</v>
      </c>
      <c r="W94" s="71">
        <f t="shared" si="24"/>
        <v>8611.2839999999997</v>
      </c>
    </row>
    <row r="95" spans="1:23" hidden="1">
      <c r="A95" s="63">
        <f t="shared" si="25"/>
        <v>36981</v>
      </c>
      <c r="B95" s="65" t="str">
        <f>INDEX('Master Data'!$A$2:$B$8,MATCH(WEEKDAY('BRA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7455269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8611284</v>
      </c>
      <c r="N95" s="73">
        <f>SUM(J$6:J95)</f>
        <v>8611284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7455.2690000000002</v>
      </c>
      <c r="V95" s="71">
        <f t="shared" si="23"/>
        <v>8611.2839999999997</v>
      </c>
      <c r="W95" s="71">
        <f t="shared" si="24"/>
        <v>8611.2839999999997</v>
      </c>
    </row>
    <row r="96" spans="1:23" hidden="1">
      <c r="A96" s="63">
        <f t="shared" si="25"/>
        <v>36982</v>
      </c>
      <c r="B96" s="65" t="str">
        <f>INDEX('Master Data'!$A$2:$B$8,MATCH(WEEKDAY('BRA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8611284</v>
      </c>
      <c r="N96" s="73">
        <f>SUM(J$6:J96)</f>
        <v>8611284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8611.2839999999997</v>
      </c>
      <c r="W96" s="71">
        <f t="shared" si="24"/>
        <v>8611.2839999999997</v>
      </c>
    </row>
    <row r="97" spans="1:23" hidden="1">
      <c r="A97" s="63">
        <f t="shared" si="25"/>
        <v>36983</v>
      </c>
      <c r="B97" s="65" t="str">
        <f>INDEX('Master Data'!$A$2:$B$8,MATCH(WEEKDAY('BRA Power'!A97,3),'Master Data'!$A$2:$A$8,0),2)</f>
        <v>M</v>
      </c>
      <c r="D97" s="102">
        <v>308104</v>
      </c>
      <c r="E97" s="102">
        <v>0</v>
      </c>
      <c r="F97" s="102">
        <v>0</v>
      </c>
      <c r="G97" s="102">
        <v>11177</v>
      </c>
      <c r="I97" s="73">
        <f t="shared" si="14"/>
        <v>11177</v>
      </c>
      <c r="J97" s="73">
        <f t="shared" si="26"/>
        <v>11177</v>
      </c>
      <c r="K97" s="73">
        <f t="shared" si="15"/>
        <v>0</v>
      </c>
      <c r="L97" s="73">
        <f t="shared" si="16"/>
        <v>0</v>
      </c>
      <c r="M97" s="73">
        <f>SUM(J$97:J97)</f>
        <v>11177</v>
      </c>
      <c r="N97" s="73">
        <f>SUM(J$6:J97)</f>
        <v>8622461</v>
      </c>
      <c r="P97" s="73">
        <f t="shared" si="17"/>
        <v>0.30810399999999999</v>
      </c>
      <c r="Q97" s="73">
        <f t="shared" si="18"/>
        <v>0</v>
      </c>
      <c r="R97" s="73">
        <f t="shared" si="19"/>
        <v>0</v>
      </c>
      <c r="S97" s="71">
        <f t="shared" si="20"/>
        <v>11.177</v>
      </c>
      <c r="T97" s="71">
        <f t="shared" si="21"/>
        <v>0</v>
      </c>
      <c r="U97" s="71">
        <f t="shared" si="22"/>
        <v>11.177</v>
      </c>
      <c r="V97" s="71">
        <f t="shared" si="23"/>
        <v>11.177</v>
      </c>
      <c r="W97" s="71">
        <f t="shared" si="24"/>
        <v>8622.4609999999993</v>
      </c>
    </row>
    <row r="98" spans="1:23" hidden="1">
      <c r="A98" s="63">
        <f t="shared" si="25"/>
        <v>36984</v>
      </c>
      <c r="B98" s="65" t="str">
        <f>INDEX('Master Data'!$A$2:$B$8,MATCH(WEEKDAY('BRA Power'!A98,3),'Master Data'!$A$2:$A$8,0),2)</f>
        <v>T</v>
      </c>
      <c r="D98" s="102">
        <v>308241</v>
      </c>
      <c r="E98" s="102">
        <v>0</v>
      </c>
      <c r="F98" s="102">
        <v>0</v>
      </c>
      <c r="G98" s="102">
        <v>14710</v>
      </c>
      <c r="I98" s="73">
        <f t="shared" si="14"/>
        <v>14710</v>
      </c>
      <c r="J98" s="73">
        <f t="shared" si="26"/>
        <v>3533</v>
      </c>
      <c r="K98" s="73">
        <f t="shared" si="15"/>
        <v>0</v>
      </c>
      <c r="L98" s="73">
        <f t="shared" si="16"/>
        <v>0</v>
      </c>
      <c r="M98" s="73">
        <f>SUM(J$97:J98)</f>
        <v>14710</v>
      </c>
      <c r="N98" s="73">
        <f>SUM(J$6:J98)</f>
        <v>8625994</v>
      </c>
      <c r="P98" s="73">
        <f t="shared" si="17"/>
        <v>0.30824099999999999</v>
      </c>
      <c r="Q98" s="73">
        <f t="shared" si="18"/>
        <v>0</v>
      </c>
      <c r="R98" s="73">
        <f t="shared" si="19"/>
        <v>0</v>
      </c>
      <c r="S98" s="71">
        <f t="shared" si="20"/>
        <v>3.5329999999999999</v>
      </c>
      <c r="T98" s="71">
        <f t="shared" si="21"/>
        <v>0</v>
      </c>
      <c r="U98" s="71">
        <f t="shared" si="22"/>
        <v>14.71</v>
      </c>
      <c r="V98" s="71">
        <f t="shared" si="23"/>
        <v>14.71</v>
      </c>
      <c r="W98" s="71">
        <f t="shared" si="24"/>
        <v>8625.9940000000006</v>
      </c>
    </row>
    <row r="99" spans="1:23" hidden="1">
      <c r="A99" s="63">
        <f t="shared" si="25"/>
        <v>36985</v>
      </c>
      <c r="B99" s="65" t="str">
        <f>INDEX('Master Data'!$A$2:$B$8,MATCH(WEEKDAY('BRA Power'!A99,3),'Master Data'!$A$2:$A$8,0),2)</f>
        <v>W</v>
      </c>
      <c r="D99" s="73">
        <v>308378</v>
      </c>
      <c r="E99" s="73">
        <v>0</v>
      </c>
      <c r="F99" s="73">
        <v>0</v>
      </c>
      <c r="G99" s="73">
        <v>18245</v>
      </c>
      <c r="I99" s="73">
        <f t="shared" si="14"/>
        <v>18245</v>
      </c>
      <c r="J99" s="73">
        <f t="shared" si="26"/>
        <v>3535</v>
      </c>
      <c r="K99" s="73">
        <f t="shared" si="15"/>
        <v>0</v>
      </c>
      <c r="L99" s="73">
        <f t="shared" si="16"/>
        <v>0</v>
      </c>
      <c r="M99" s="73">
        <f>SUM(J$97:J99)</f>
        <v>18245</v>
      </c>
      <c r="N99" s="73">
        <f>SUM(J$6:J99)</f>
        <v>8629529</v>
      </c>
      <c r="P99" s="73">
        <f t="shared" si="17"/>
        <v>0.30837799999999999</v>
      </c>
      <c r="Q99" s="73">
        <f t="shared" si="18"/>
        <v>0</v>
      </c>
      <c r="R99" s="73">
        <f t="shared" si="19"/>
        <v>0</v>
      </c>
      <c r="S99" s="71">
        <f t="shared" si="20"/>
        <v>3.5350000000000001</v>
      </c>
      <c r="T99" s="71">
        <f t="shared" si="21"/>
        <v>0</v>
      </c>
      <c r="U99" s="71">
        <f t="shared" si="22"/>
        <v>18.245000000000001</v>
      </c>
      <c r="V99" s="71">
        <f t="shared" si="23"/>
        <v>18.245000000000001</v>
      </c>
      <c r="W99" s="71">
        <f t="shared" si="24"/>
        <v>8629.5290000000005</v>
      </c>
    </row>
    <row r="100" spans="1:23" hidden="1">
      <c r="A100" s="63">
        <f t="shared" si="25"/>
        <v>36986</v>
      </c>
      <c r="B100" s="65" t="str">
        <f>INDEX('Master Data'!$A$2:$B$8,MATCH(WEEKDAY('BRA Power'!A100,3),'Master Data'!$A$2:$A$8,0),2)</f>
        <v>Th</v>
      </c>
      <c r="D100" s="73">
        <v>308515</v>
      </c>
      <c r="E100" s="73">
        <v>0</v>
      </c>
      <c r="F100" s="73">
        <v>0</v>
      </c>
      <c r="G100" s="73">
        <v>21783</v>
      </c>
      <c r="I100" s="73">
        <f t="shared" si="14"/>
        <v>21783</v>
      </c>
      <c r="J100" s="73">
        <f t="shared" si="26"/>
        <v>3538</v>
      </c>
      <c r="K100" s="73">
        <f t="shared" si="15"/>
        <v>0</v>
      </c>
      <c r="L100" s="73">
        <f t="shared" si="16"/>
        <v>0</v>
      </c>
      <c r="M100" s="73">
        <f>SUM(J$97:J100)</f>
        <v>21783</v>
      </c>
      <c r="N100" s="73">
        <f>SUM(J$6:J100)</f>
        <v>8633067</v>
      </c>
      <c r="P100" s="73">
        <f t="shared" si="17"/>
        <v>0.30851499999999998</v>
      </c>
      <c r="Q100" s="73">
        <f t="shared" si="18"/>
        <v>0</v>
      </c>
      <c r="R100" s="73">
        <f t="shared" si="19"/>
        <v>0</v>
      </c>
      <c r="S100" s="71">
        <f t="shared" si="20"/>
        <v>3.5379999999999998</v>
      </c>
      <c r="T100" s="71">
        <f t="shared" si="21"/>
        <v>0</v>
      </c>
      <c r="U100" s="71">
        <f t="shared" si="22"/>
        <v>21.783000000000001</v>
      </c>
      <c r="V100" s="71">
        <f t="shared" si="23"/>
        <v>21.783000000000001</v>
      </c>
      <c r="W100" s="71">
        <f t="shared" si="24"/>
        <v>8633.0669999999991</v>
      </c>
    </row>
    <row r="101" spans="1:23" hidden="1">
      <c r="A101" s="63">
        <f t="shared" si="25"/>
        <v>36987</v>
      </c>
      <c r="B101" s="65" t="str">
        <f>INDEX('Master Data'!$A$2:$B$8,MATCH(WEEKDAY('BRA Power'!A101,3),'Master Data'!$A$2:$A$8,0),2)</f>
        <v>F</v>
      </c>
      <c r="D101" s="73">
        <v>308652</v>
      </c>
      <c r="E101" s="73">
        <v>0</v>
      </c>
      <c r="F101" s="73">
        <v>0</v>
      </c>
      <c r="G101" s="73">
        <v>25321</v>
      </c>
      <c r="I101" s="73">
        <f t="shared" ref="I101:I164" si="27">IF(MONTH($A101)=MONTH($A100),IF(G101=0,I100,G101),G101)</f>
        <v>25321</v>
      </c>
      <c r="J101" s="73">
        <f t="shared" si="26"/>
        <v>3538</v>
      </c>
      <c r="K101" s="73">
        <f t="shared" si="15"/>
        <v>0</v>
      </c>
      <c r="L101" s="73">
        <f t="shared" si="16"/>
        <v>0</v>
      </c>
      <c r="M101" s="73">
        <f>SUM(J$97:J101)</f>
        <v>25321</v>
      </c>
      <c r="N101" s="73">
        <f>SUM(J$6:J101)</f>
        <v>8636605</v>
      </c>
      <c r="P101" s="73">
        <f t="shared" si="17"/>
        <v>0.30865199999999998</v>
      </c>
      <c r="Q101" s="73">
        <f t="shared" si="18"/>
        <v>0</v>
      </c>
      <c r="R101" s="73">
        <f t="shared" si="19"/>
        <v>0</v>
      </c>
      <c r="S101" s="71">
        <f t="shared" si="20"/>
        <v>3.5379999999999998</v>
      </c>
      <c r="T101" s="71">
        <f t="shared" si="21"/>
        <v>0</v>
      </c>
      <c r="U101" s="71">
        <f t="shared" si="22"/>
        <v>25.321000000000002</v>
      </c>
      <c r="V101" s="71">
        <f t="shared" si="23"/>
        <v>25.321000000000002</v>
      </c>
      <c r="W101" s="71">
        <f t="shared" si="24"/>
        <v>8636.6049999999996</v>
      </c>
    </row>
    <row r="102" spans="1:23" hidden="1">
      <c r="A102" s="63">
        <f t="shared" si="25"/>
        <v>36988</v>
      </c>
      <c r="B102" s="65" t="str">
        <f>INDEX('Master Data'!$A$2:$B$8,MATCH(WEEKDAY('BRA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25321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25321</v>
      </c>
      <c r="N102" s="73">
        <f>SUM(J$6:J102)</f>
        <v>8636605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25.321000000000002</v>
      </c>
      <c r="V102" s="71">
        <f t="shared" si="23"/>
        <v>25.321000000000002</v>
      </c>
      <c r="W102" s="71">
        <f t="shared" si="24"/>
        <v>8636.6049999999996</v>
      </c>
    </row>
    <row r="103" spans="1:23" hidden="1">
      <c r="A103" s="63">
        <f t="shared" si="25"/>
        <v>36989</v>
      </c>
      <c r="B103" s="65" t="str">
        <f>INDEX('Master Data'!$A$2:$B$8,MATCH(WEEKDAY('BRA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25321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25321</v>
      </c>
      <c r="N103" s="73">
        <f>SUM(J$6:J103)</f>
        <v>8636605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25.321000000000002</v>
      </c>
      <c r="V103" s="71">
        <f t="shared" si="23"/>
        <v>25.321000000000002</v>
      </c>
      <c r="W103" s="71">
        <f t="shared" si="24"/>
        <v>8636.6049999999996</v>
      </c>
    </row>
    <row r="104" spans="1:23" hidden="1">
      <c r="A104" s="63">
        <f t="shared" si="25"/>
        <v>36990</v>
      </c>
      <c r="B104" s="65" t="str">
        <f>INDEX('Master Data'!$A$2:$B$8,MATCH(WEEKDAY('BRA Power'!A104,3),'Master Data'!$A$2:$A$8,0),2)</f>
        <v>M</v>
      </c>
      <c r="D104" s="73">
        <v>309062</v>
      </c>
      <c r="E104" s="73">
        <v>0</v>
      </c>
      <c r="F104" s="73">
        <v>0</v>
      </c>
      <c r="G104" s="73">
        <v>35948</v>
      </c>
      <c r="I104" s="73">
        <f t="shared" si="27"/>
        <v>35948</v>
      </c>
      <c r="J104" s="73">
        <f t="shared" si="26"/>
        <v>10627</v>
      </c>
      <c r="K104" s="73">
        <f t="shared" si="15"/>
        <v>0</v>
      </c>
      <c r="L104" s="73">
        <f t="shared" si="16"/>
        <v>0</v>
      </c>
      <c r="M104" s="73">
        <f>SUM(J$97:J104)</f>
        <v>35948</v>
      </c>
      <c r="N104" s="73">
        <f>SUM(J$6:J104)</f>
        <v>8647232</v>
      </c>
      <c r="P104" s="73">
        <f t="shared" si="17"/>
        <v>0.309062</v>
      </c>
      <c r="Q104" s="73">
        <f t="shared" si="18"/>
        <v>0</v>
      </c>
      <c r="R104" s="73">
        <f t="shared" si="19"/>
        <v>0</v>
      </c>
      <c r="S104" s="71">
        <f t="shared" si="20"/>
        <v>10.627000000000001</v>
      </c>
      <c r="T104" s="71">
        <f t="shared" si="21"/>
        <v>0</v>
      </c>
      <c r="U104" s="71">
        <f t="shared" si="22"/>
        <v>35.948</v>
      </c>
      <c r="V104" s="71">
        <f t="shared" si="23"/>
        <v>35.948</v>
      </c>
      <c r="W104" s="71">
        <f t="shared" si="24"/>
        <v>8647.232</v>
      </c>
    </row>
    <row r="105" spans="1:23" hidden="1">
      <c r="A105" s="63">
        <f t="shared" si="25"/>
        <v>36991</v>
      </c>
      <c r="B105" s="65" t="str">
        <f>INDEX('Master Data'!$A$2:$B$8,MATCH(WEEKDAY('BRA Power'!A105,3),'Master Data'!$A$2:$A$8,0),2)</f>
        <v>T</v>
      </c>
      <c r="D105" s="73">
        <v>309200</v>
      </c>
      <c r="E105" s="73">
        <v>0</v>
      </c>
      <c r="F105" s="73">
        <v>0</v>
      </c>
      <c r="G105" s="73">
        <v>2037350</v>
      </c>
      <c r="I105" s="73">
        <f t="shared" si="27"/>
        <v>2037350</v>
      </c>
      <c r="J105" s="73">
        <f t="shared" si="26"/>
        <v>2001402</v>
      </c>
      <c r="K105" s="73">
        <f t="shared" si="15"/>
        <v>0</v>
      </c>
      <c r="L105" s="73">
        <f t="shared" si="16"/>
        <v>0</v>
      </c>
      <c r="M105" s="73">
        <f>SUM(J$97:J105)</f>
        <v>2037350</v>
      </c>
      <c r="N105" s="73">
        <f>SUM(J$6:J105)</f>
        <v>10648634</v>
      </c>
      <c r="P105" s="73">
        <f t="shared" si="17"/>
        <v>0.30919999999999997</v>
      </c>
      <c r="Q105" s="73">
        <f t="shared" si="18"/>
        <v>0</v>
      </c>
      <c r="R105" s="73">
        <f t="shared" si="19"/>
        <v>0</v>
      </c>
      <c r="S105" s="71">
        <f t="shared" si="20"/>
        <v>2001.402</v>
      </c>
      <c r="T105" s="71">
        <f t="shared" si="21"/>
        <v>0</v>
      </c>
      <c r="U105" s="71">
        <f t="shared" si="22"/>
        <v>2037.35</v>
      </c>
      <c r="V105" s="71">
        <f t="shared" si="23"/>
        <v>2037.35</v>
      </c>
      <c r="W105" s="71">
        <f t="shared" si="24"/>
        <v>10648.634</v>
      </c>
    </row>
    <row r="106" spans="1:23" hidden="1">
      <c r="A106" s="63">
        <f t="shared" si="25"/>
        <v>36992</v>
      </c>
      <c r="B106" s="65" t="str">
        <f>INDEX('Master Data'!$A$2:$B$8,MATCH(WEEKDAY('BRA Power'!A106,3),'Master Data'!$A$2:$A$8,0),2)</f>
        <v>W</v>
      </c>
      <c r="D106" s="73">
        <v>309337</v>
      </c>
      <c r="E106" s="73">
        <v>0</v>
      </c>
      <c r="F106" s="73">
        <v>0</v>
      </c>
      <c r="G106" s="73">
        <v>2041582</v>
      </c>
      <c r="I106" s="73">
        <f t="shared" si="27"/>
        <v>2041582</v>
      </c>
      <c r="J106" s="73">
        <f t="shared" si="26"/>
        <v>4232</v>
      </c>
      <c r="K106" s="73">
        <f t="shared" si="15"/>
        <v>0</v>
      </c>
      <c r="L106" s="73">
        <f t="shared" si="16"/>
        <v>0</v>
      </c>
      <c r="M106" s="73">
        <f>SUM(J$97:J106)</f>
        <v>2041582</v>
      </c>
      <c r="N106" s="73">
        <f>SUM(J$6:J106)</f>
        <v>10652866</v>
      </c>
      <c r="P106" s="73">
        <f t="shared" si="17"/>
        <v>0.30933699999999997</v>
      </c>
      <c r="Q106" s="73">
        <f t="shared" si="18"/>
        <v>0</v>
      </c>
      <c r="R106" s="73">
        <f t="shared" si="19"/>
        <v>0</v>
      </c>
      <c r="S106" s="71">
        <f t="shared" si="20"/>
        <v>4.2320000000000002</v>
      </c>
      <c r="T106" s="71">
        <f t="shared" si="21"/>
        <v>0</v>
      </c>
      <c r="U106" s="71">
        <f t="shared" si="22"/>
        <v>2041.5820000000001</v>
      </c>
      <c r="V106" s="71">
        <f t="shared" si="23"/>
        <v>2041.5820000000001</v>
      </c>
      <c r="W106" s="71">
        <f t="shared" si="24"/>
        <v>10652.866</v>
      </c>
    </row>
    <row r="107" spans="1:23" hidden="1">
      <c r="A107" s="63">
        <f t="shared" si="25"/>
        <v>36993</v>
      </c>
      <c r="B107" s="65" t="str">
        <f>INDEX('Master Data'!$A$2:$B$8,MATCH(WEEKDAY('BRA Power'!A107,3),'Master Data'!$A$2:$A$8,0),2)</f>
        <v>Th</v>
      </c>
      <c r="D107" s="73">
        <v>309474</v>
      </c>
      <c r="E107" s="73">
        <v>0</v>
      </c>
      <c r="F107" s="73">
        <v>0</v>
      </c>
      <c r="G107" s="73">
        <v>2045818</v>
      </c>
      <c r="I107" s="73">
        <f t="shared" si="27"/>
        <v>2045818</v>
      </c>
      <c r="J107" s="73">
        <f t="shared" si="26"/>
        <v>4236</v>
      </c>
      <c r="K107" s="73">
        <f t="shared" si="15"/>
        <v>0</v>
      </c>
      <c r="L107" s="73">
        <f t="shared" si="16"/>
        <v>0</v>
      </c>
      <c r="M107" s="73">
        <f>SUM(J$97:J107)</f>
        <v>2045818</v>
      </c>
      <c r="N107" s="73">
        <f>SUM(J$6:J107)</f>
        <v>10657102</v>
      </c>
      <c r="P107" s="73">
        <f t="shared" si="17"/>
        <v>0.30947400000000003</v>
      </c>
      <c r="Q107" s="73">
        <f t="shared" si="18"/>
        <v>0</v>
      </c>
      <c r="R107" s="73">
        <f t="shared" si="19"/>
        <v>0</v>
      </c>
      <c r="S107" s="71">
        <f t="shared" si="20"/>
        <v>4.2359999999999998</v>
      </c>
      <c r="T107" s="71">
        <f t="shared" si="21"/>
        <v>0</v>
      </c>
      <c r="U107" s="71">
        <f t="shared" si="22"/>
        <v>2045.818</v>
      </c>
      <c r="V107" s="71">
        <f t="shared" si="23"/>
        <v>2045.818</v>
      </c>
      <c r="W107" s="71">
        <f t="shared" si="24"/>
        <v>10657.102000000001</v>
      </c>
    </row>
    <row r="108" spans="1:23" hidden="1">
      <c r="A108" s="63">
        <f t="shared" si="25"/>
        <v>36994</v>
      </c>
      <c r="B108" s="65" t="str">
        <f>INDEX('Master Data'!$A$2:$B$8,MATCH(WEEKDAY('BRA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2045818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2045818</v>
      </c>
      <c r="N108" s="73">
        <f>SUM(J$6:J108)</f>
        <v>10657102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2045.818</v>
      </c>
      <c r="V108" s="71">
        <f t="shared" si="23"/>
        <v>2045.818</v>
      </c>
      <c r="W108" s="71">
        <f t="shared" si="24"/>
        <v>10657.102000000001</v>
      </c>
    </row>
    <row r="109" spans="1:23" hidden="1">
      <c r="A109" s="63">
        <f t="shared" si="25"/>
        <v>36995</v>
      </c>
      <c r="B109" s="65" t="str">
        <f>INDEX('Master Data'!$A$2:$B$8,MATCH(WEEKDAY('BRA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2045818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2045818</v>
      </c>
      <c r="N109" s="73">
        <f>SUM(J$6:J109)</f>
        <v>10657102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2045.818</v>
      </c>
      <c r="V109" s="71">
        <f t="shared" si="23"/>
        <v>2045.818</v>
      </c>
      <c r="W109" s="71">
        <f t="shared" si="24"/>
        <v>10657.102000000001</v>
      </c>
    </row>
    <row r="110" spans="1:23" hidden="1">
      <c r="A110" s="63">
        <f t="shared" si="25"/>
        <v>36996</v>
      </c>
      <c r="B110" s="65" t="str">
        <f>INDEX('Master Data'!$A$2:$B$8,MATCH(WEEKDAY('BRA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2045818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2045818</v>
      </c>
      <c r="N110" s="73">
        <f>SUM(J$6:J110)</f>
        <v>10657102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2045.818</v>
      </c>
      <c r="V110" s="71">
        <f t="shared" si="23"/>
        <v>2045.818</v>
      </c>
      <c r="W110" s="71">
        <f t="shared" si="24"/>
        <v>10657.102000000001</v>
      </c>
    </row>
    <row r="111" spans="1:23" hidden="1">
      <c r="A111" s="63">
        <f t="shared" si="25"/>
        <v>36997</v>
      </c>
      <c r="B111" s="65" t="str">
        <f>INDEX('Master Data'!$A$2:$B$8,MATCH(WEEKDAY('BRA Power'!A111,3),'Master Data'!$A$2:$A$8,0),2)</f>
        <v>M</v>
      </c>
      <c r="D111" s="73">
        <v>310024</v>
      </c>
      <c r="E111" s="73">
        <v>0</v>
      </c>
      <c r="F111" s="73">
        <v>0</v>
      </c>
      <c r="G111" s="73">
        <v>2062776</v>
      </c>
      <c r="I111" s="73">
        <f t="shared" si="27"/>
        <v>2062776</v>
      </c>
      <c r="J111" s="73">
        <f t="shared" si="26"/>
        <v>16958</v>
      </c>
      <c r="K111" s="73">
        <f t="shared" si="15"/>
        <v>0</v>
      </c>
      <c r="L111" s="73">
        <f t="shared" si="16"/>
        <v>0</v>
      </c>
      <c r="M111" s="73">
        <f>SUM(J$97:J111)</f>
        <v>2062776</v>
      </c>
      <c r="N111" s="73">
        <f>SUM(J$6:J111)</f>
        <v>10674060</v>
      </c>
      <c r="P111" s="73">
        <f t="shared" si="17"/>
        <v>0.31002400000000002</v>
      </c>
      <c r="Q111" s="73">
        <f t="shared" si="18"/>
        <v>0</v>
      </c>
      <c r="R111" s="73">
        <f t="shared" si="19"/>
        <v>0</v>
      </c>
      <c r="S111" s="71">
        <f t="shared" si="20"/>
        <v>16.957999999999998</v>
      </c>
      <c r="T111" s="71">
        <f t="shared" si="21"/>
        <v>0</v>
      </c>
      <c r="U111" s="71">
        <f t="shared" si="22"/>
        <v>2062.7759999999998</v>
      </c>
      <c r="V111" s="71">
        <f t="shared" si="23"/>
        <v>2062.7759999999998</v>
      </c>
      <c r="W111" s="71">
        <f t="shared" si="24"/>
        <v>10674.06</v>
      </c>
    </row>
    <row r="112" spans="1:23" hidden="1">
      <c r="A112" s="63">
        <f t="shared" si="25"/>
        <v>36998</v>
      </c>
      <c r="B112" s="65" t="str">
        <f>INDEX('Master Data'!$A$2:$B$8,MATCH(WEEKDAY('BRA Power'!A112,3),'Master Data'!$A$2:$A$8,0),2)</f>
        <v>T</v>
      </c>
      <c r="D112" s="73">
        <v>310161</v>
      </c>
      <c r="E112" s="73">
        <v>0</v>
      </c>
      <c r="F112" s="73">
        <v>0</v>
      </c>
      <c r="G112" s="73">
        <v>2067020</v>
      </c>
      <c r="I112" s="73">
        <f t="shared" si="27"/>
        <v>2067020</v>
      </c>
      <c r="J112" s="73">
        <f t="shared" si="26"/>
        <v>4244</v>
      </c>
      <c r="K112" s="73">
        <f t="shared" si="15"/>
        <v>0</v>
      </c>
      <c r="L112" s="73">
        <f t="shared" si="16"/>
        <v>0</v>
      </c>
      <c r="M112" s="73">
        <f>SUM(J$97:J112)</f>
        <v>2067020</v>
      </c>
      <c r="N112" s="73">
        <f>SUM(J$6:J112)</f>
        <v>10678304</v>
      </c>
      <c r="P112" s="73">
        <f t="shared" si="17"/>
        <v>0.31016100000000002</v>
      </c>
      <c r="Q112" s="73">
        <f t="shared" si="18"/>
        <v>0</v>
      </c>
      <c r="R112" s="73">
        <f t="shared" si="19"/>
        <v>0</v>
      </c>
      <c r="S112" s="71">
        <f t="shared" si="20"/>
        <v>4.2439999999999998</v>
      </c>
      <c r="T112" s="71">
        <f t="shared" si="21"/>
        <v>0</v>
      </c>
      <c r="U112" s="71">
        <f t="shared" si="22"/>
        <v>2067.02</v>
      </c>
      <c r="V112" s="71">
        <f t="shared" si="23"/>
        <v>2067.02</v>
      </c>
      <c r="W112" s="71">
        <f t="shared" si="24"/>
        <v>10678.304</v>
      </c>
    </row>
    <row r="113" spans="1:23" hidden="1">
      <c r="A113" s="63">
        <f t="shared" si="25"/>
        <v>36999</v>
      </c>
      <c r="B113" s="65" t="str">
        <f>INDEX('Master Data'!$A$2:$B$8,MATCH(WEEKDAY('BRA Power'!A113,3),'Master Data'!$A$2:$A$8,0),2)</f>
        <v>W</v>
      </c>
      <c r="D113" s="73">
        <v>310299</v>
      </c>
      <c r="E113" s="73">
        <v>0</v>
      </c>
      <c r="F113" s="73">
        <v>0</v>
      </c>
      <c r="G113" s="73">
        <v>2071266</v>
      </c>
      <c r="I113" s="73">
        <f t="shared" si="27"/>
        <v>2071266</v>
      </c>
      <c r="J113" s="73">
        <f t="shared" si="26"/>
        <v>4246</v>
      </c>
      <c r="K113" s="73">
        <f t="shared" si="15"/>
        <v>0</v>
      </c>
      <c r="L113" s="73">
        <f t="shared" si="16"/>
        <v>0</v>
      </c>
      <c r="M113" s="73">
        <f>SUM(J$97:J113)</f>
        <v>2071266</v>
      </c>
      <c r="N113" s="73">
        <f>SUM(J$6:J113)</f>
        <v>10682550</v>
      </c>
      <c r="P113" s="73">
        <f t="shared" si="17"/>
        <v>0.31029899999999999</v>
      </c>
      <c r="Q113" s="73">
        <f t="shared" si="18"/>
        <v>0</v>
      </c>
      <c r="R113" s="73">
        <f t="shared" si="19"/>
        <v>0</v>
      </c>
      <c r="S113" s="71">
        <f t="shared" si="20"/>
        <v>4.2460000000000004</v>
      </c>
      <c r="T113" s="71">
        <f t="shared" si="21"/>
        <v>0</v>
      </c>
      <c r="U113" s="71">
        <f t="shared" si="22"/>
        <v>2071.2660000000001</v>
      </c>
      <c r="V113" s="71">
        <f t="shared" si="23"/>
        <v>2071.2660000000001</v>
      </c>
      <c r="W113" s="71">
        <f t="shared" si="24"/>
        <v>10682.55</v>
      </c>
    </row>
    <row r="114" spans="1:23" hidden="1">
      <c r="A114" s="63">
        <f t="shared" si="25"/>
        <v>37000</v>
      </c>
      <c r="B114" s="65" t="str">
        <f>INDEX('Master Data'!$A$2:$B$8,MATCH(WEEKDAY('BRA Power'!A114,3),'Master Data'!$A$2:$A$8,0),2)</f>
        <v>Th</v>
      </c>
      <c r="D114" s="73">
        <v>310436</v>
      </c>
      <c r="E114" s="73">
        <v>0</v>
      </c>
      <c r="F114" s="73">
        <v>0</v>
      </c>
      <c r="G114" s="73">
        <v>2075514</v>
      </c>
      <c r="I114" s="73">
        <f t="shared" si="27"/>
        <v>2075514</v>
      </c>
      <c r="J114" s="73">
        <f t="shared" si="26"/>
        <v>4248</v>
      </c>
      <c r="K114" s="73">
        <f t="shared" si="15"/>
        <v>0</v>
      </c>
      <c r="L114" s="73">
        <f t="shared" si="16"/>
        <v>0</v>
      </c>
      <c r="M114" s="73">
        <f>SUM(J$97:J114)</f>
        <v>2075514</v>
      </c>
      <c r="N114" s="73">
        <f>SUM(J$6:J114)</f>
        <v>10686798</v>
      </c>
      <c r="P114" s="73">
        <f t="shared" si="17"/>
        <v>0.31043599999999999</v>
      </c>
      <c r="Q114" s="73">
        <f t="shared" si="18"/>
        <v>0</v>
      </c>
      <c r="R114" s="73">
        <f t="shared" si="19"/>
        <v>0</v>
      </c>
      <c r="S114" s="71">
        <f t="shared" si="20"/>
        <v>4.2480000000000002</v>
      </c>
      <c r="T114" s="71">
        <f t="shared" si="21"/>
        <v>0</v>
      </c>
      <c r="U114" s="71">
        <f t="shared" si="22"/>
        <v>2075.5140000000001</v>
      </c>
      <c r="V114" s="71">
        <f t="shared" si="23"/>
        <v>2075.5140000000001</v>
      </c>
      <c r="W114" s="71">
        <f t="shared" si="24"/>
        <v>10686.798000000001</v>
      </c>
    </row>
    <row r="115" spans="1:23" hidden="1">
      <c r="A115" s="63">
        <f t="shared" si="25"/>
        <v>37001</v>
      </c>
      <c r="B115" s="65" t="str">
        <f>INDEX('Master Data'!$A$2:$B$8,MATCH(WEEKDAY('BRA Power'!A115,3),'Master Data'!$A$2:$A$8,0),2)</f>
        <v>F</v>
      </c>
      <c r="D115" s="73">
        <v>310574</v>
      </c>
      <c r="E115" s="73">
        <v>0</v>
      </c>
      <c r="F115" s="73">
        <v>0</v>
      </c>
      <c r="G115" s="73">
        <v>2079765</v>
      </c>
      <c r="I115" s="73">
        <f t="shared" si="27"/>
        <v>2079765</v>
      </c>
      <c r="J115" s="73">
        <f t="shared" si="26"/>
        <v>4251</v>
      </c>
      <c r="K115" s="73">
        <f t="shared" si="15"/>
        <v>0</v>
      </c>
      <c r="L115" s="73">
        <f t="shared" si="16"/>
        <v>0</v>
      </c>
      <c r="M115" s="73">
        <f>SUM(J$97:J115)</f>
        <v>2079765</v>
      </c>
      <c r="N115" s="73">
        <f>SUM(J$6:J115)</f>
        <v>10691049</v>
      </c>
      <c r="P115" s="73">
        <f t="shared" si="17"/>
        <v>0.31057400000000002</v>
      </c>
      <c r="Q115" s="73">
        <f t="shared" si="18"/>
        <v>0</v>
      </c>
      <c r="R115" s="73">
        <f t="shared" si="19"/>
        <v>0</v>
      </c>
      <c r="S115" s="71">
        <f t="shared" si="20"/>
        <v>4.2510000000000003</v>
      </c>
      <c r="T115" s="71">
        <f t="shared" si="21"/>
        <v>0</v>
      </c>
      <c r="U115" s="71">
        <f t="shared" si="22"/>
        <v>2079.7649999999999</v>
      </c>
      <c r="V115" s="71">
        <f t="shared" si="23"/>
        <v>2079.7649999999999</v>
      </c>
      <c r="W115" s="71">
        <f t="shared" si="24"/>
        <v>10691.049000000001</v>
      </c>
    </row>
    <row r="116" spans="1:23" hidden="1">
      <c r="A116" s="63">
        <f t="shared" si="25"/>
        <v>37002</v>
      </c>
      <c r="B116" s="65" t="str">
        <f>INDEX('Master Data'!$A$2:$B$8,MATCH(WEEKDAY('BRA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2079765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2079765</v>
      </c>
      <c r="N116" s="73">
        <f>SUM(J$6:J116)</f>
        <v>10691049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2079.7649999999999</v>
      </c>
      <c r="V116" s="71">
        <f t="shared" si="23"/>
        <v>2079.7649999999999</v>
      </c>
      <c r="W116" s="71">
        <f t="shared" si="24"/>
        <v>10691.049000000001</v>
      </c>
    </row>
    <row r="117" spans="1:23" hidden="1">
      <c r="A117" s="63">
        <f t="shared" si="25"/>
        <v>37003</v>
      </c>
      <c r="B117" s="65" t="str">
        <f>INDEX('Master Data'!$A$2:$B$8,MATCH(WEEKDAY('BRA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2079765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2079765</v>
      </c>
      <c r="N117" s="73">
        <f>SUM(J$6:J117)</f>
        <v>10691049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2079.7649999999999</v>
      </c>
      <c r="V117" s="71">
        <f t="shared" si="23"/>
        <v>2079.7649999999999</v>
      </c>
      <c r="W117" s="71">
        <f t="shared" si="24"/>
        <v>10691.049000000001</v>
      </c>
    </row>
    <row r="118" spans="1:23" hidden="1">
      <c r="A118" s="63">
        <f t="shared" si="25"/>
        <v>37004</v>
      </c>
      <c r="B118" s="65" t="str">
        <f>INDEX('Master Data'!$A$2:$B$8,MATCH(WEEKDAY('BRA Power'!A118,3),'Master Data'!$A$2:$A$8,0),2)</f>
        <v>M</v>
      </c>
      <c r="D118" s="73">
        <v>310988</v>
      </c>
      <c r="E118" s="73">
        <v>0</v>
      </c>
      <c r="F118" s="73">
        <v>0</v>
      </c>
      <c r="G118" s="73">
        <v>2092527</v>
      </c>
      <c r="I118" s="73">
        <f t="shared" si="27"/>
        <v>2092527</v>
      </c>
      <c r="J118" s="73">
        <f t="shared" si="26"/>
        <v>12762</v>
      </c>
      <c r="K118" s="73">
        <f t="shared" si="15"/>
        <v>0</v>
      </c>
      <c r="L118" s="73">
        <f t="shared" si="16"/>
        <v>0</v>
      </c>
      <c r="M118" s="73">
        <f>SUM(J$97:J118)</f>
        <v>2092527</v>
      </c>
      <c r="N118" s="73">
        <f>SUM(J$6:J118)</f>
        <v>10703811</v>
      </c>
      <c r="P118" s="73">
        <f t="shared" si="17"/>
        <v>0.31098799999999999</v>
      </c>
      <c r="Q118" s="73">
        <f t="shared" si="18"/>
        <v>0</v>
      </c>
      <c r="R118" s="73">
        <f t="shared" si="19"/>
        <v>0</v>
      </c>
      <c r="S118" s="71">
        <f t="shared" si="20"/>
        <v>12.762</v>
      </c>
      <c r="T118" s="71">
        <f t="shared" si="21"/>
        <v>0</v>
      </c>
      <c r="U118" s="71">
        <f t="shared" si="22"/>
        <v>2092.527</v>
      </c>
      <c r="V118" s="71">
        <f t="shared" si="23"/>
        <v>2092.527</v>
      </c>
      <c r="W118" s="71">
        <f t="shared" si="24"/>
        <v>10703.811</v>
      </c>
    </row>
    <row r="119" spans="1:23" hidden="1">
      <c r="A119" s="63">
        <f t="shared" si="25"/>
        <v>37005</v>
      </c>
      <c r="B119" s="65" t="str">
        <f>INDEX('Master Data'!$A$2:$B$8,MATCH(WEEKDAY('BRA Power'!A119,3),'Master Data'!$A$2:$A$8,0),2)</f>
        <v>T</v>
      </c>
      <c r="D119" s="73">
        <v>311126</v>
      </c>
      <c r="E119" s="73">
        <v>0</v>
      </c>
      <c r="F119" s="73">
        <v>0</v>
      </c>
      <c r="G119" s="73">
        <v>2096786</v>
      </c>
      <c r="I119" s="73">
        <f t="shared" si="27"/>
        <v>2096786</v>
      </c>
      <c r="J119" s="73">
        <f t="shared" si="26"/>
        <v>4259</v>
      </c>
      <c r="K119" s="73">
        <f t="shared" si="15"/>
        <v>0</v>
      </c>
      <c r="L119" s="73">
        <f t="shared" si="16"/>
        <v>0</v>
      </c>
      <c r="M119" s="73">
        <f>SUM(J$97:J119)</f>
        <v>2096786</v>
      </c>
      <c r="N119" s="73">
        <f>SUM(J$6:J119)</f>
        <v>10708070</v>
      </c>
      <c r="P119" s="73">
        <f t="shared" si="17"/>
        <v>0.31112600000000001</v>
      </c>
      <c r="Q119" s="73">
        <f t="shared" si="18"/>
        <v>0</v>
      </c>
      <c r="R119" s="73">
        <f t="shared" si="19"/>
        <v>0</v>
      </c>
      <c r="S119" s="71">
        <f t="shared" si="20"/>
        <v>4.2590000000000003</v>
      </c>
      <c r="T119" s="71">
        <f t="shared" si="21"/>
        <v>0</v>
      </c>
      <c r="U119" s="71">
        <f t="shared" si="22"/>
        <v>2096.7860000000001</v>
      </c>
      <c r="V119" s="71">
        <f t="shared" si="23"/>
        <v>2096.7860000000001</v>
      </c>
      <c r="W119" s="71">
        <f t="shared" si="24"/>
        <v>10708.07</v>
      </c>
    </row>
    <row r="120" spans="1:23" hidden="1">
      <c r="A120" s="63">
        <f t="shared" si="25"/>
        <v>37006</v>
      </c>
      <c r="B120" s="65" t="str">
        <f>INDEX('Master Data'!$A$2:$B$8,MATCH(WEEKDAY('BRA Power'!A120,3),'Master Data'!$A$2:$A$8,0),2)</f>
        <v>W</v>
      </c>
      <c r="D120" s="73">
        <v>311264</v>
      </c>
      <c r="E120" s="73">
        <v>0</v>
      </c>
      <c r="F120" s="73">
        <v>0</v>
      </c>
      <c r="G120" s="73">
        <v>2101045</v>
      </c>
      <c r="I120" s="73">
        <f t="shared" si="27"/>
        <v>2101045</v>
      </c>
      <c r="J120" s="73">
        <f t="shared" si="26"/>
        <v>4259</v>
      </c>
      <c r="K120" s="73">
        <f t="shared" si="15"/>
        <v>0</v>
      </c>
      <c r="L120" s="73">
        <f t="shared" si="16"/>
        <v>0</v>
      </c>
      <c r="M120" s="73">
        <f>SUM(J$97:J120)</f>
        <v>2101045</v>
      </c>
      <c r="N120" s="73">
        <f>SUM(J$6:J120)</f>
        <v>10712329</v>
      </c>
      <c r="P120" s="73">
        <f t="shared" si="17"/>
        <v>0.31126399999999999</v>
      </c>
      <c r="Q120" s="73">
        <f t="shared" si="18"/>
        <v>0</v>
      </c>
      <c r="R120" s="73">
        <f t="shared" si="19"/>
        <v>0</v>
      </c>
      <c r="S120" s="71">
        <f t="shared" si="20"/>
        <v>4.2590000000000003</v>
      </c>
      <c r="T120" s="71">
        <f t="shared" si="21"/>
        <v>0</v>
      </c>
      <c r="U120" s="71">
        <f t="shared" si="22"/>
        <v>2101.0450000000001</v>
      </c>
      <c r="V120" s="71">
        <f t="shared" si="23"/>
        <v>2101.0450000000001</v>
      </c>
      <c r="W120" s="71">
        <f t="shared" si="24"/>
        <v>10712.329</v>
      </c>
    </row>
    <row r="121" spans="1:23" hidden="1">
      <c r="A121" s="63">
        <f t="shared" si="25"/>
        <v>37007</v>
      </c>
      <c r="B121" s="65" t="str">
        <f>INDEX('Master Data'!$A$2:$B$8,MATCH(WEEKDAY('BRA Power'!A121,3),'Master Data'!$A$2:$A$8,0),2)</f>
        <v>Th</v>
      </c>
      <c r="D121" s="73">
        <v>311402</v>
      </c>
      <c r="E121" s="73">
        <v>0</v>
      </c>
      <c r="F121" s="73">
        <v>0</v>
      </c>
      <c r="G121" s="73">
        <v>2105307</v>
      </c>
      <c r="I121" s="73">
        <f t="shared" si="27"/>
        <v>2105307</v>
      </c>
      <c r="J121" s="73">
        <f t="shared" si="26"/>
        <v>4262</v>
      </c>
      <c r="K121" s="73">
        <f t="shared" si="15"/>
        <v>0</v>
      </c>
      <c r="L121" s="73">
        <f t="shared" si="16"/>
        <v>0</v>
      </c>
      <c r="M121" s="73">
        <f>SUM(J$97:J121)</f>
        <v>2105307</v>
      </c>
      <c r="N121" s="73">
        <f>SUM(J$6:J121)</f>
        <v>10716591</v>
      </c>
      <c r="P121" s="73">
        <f t="shared" si="17"/>
        <v>0.31140200000000001</v>
      </c>
      <c r="Q121" s="73">
        <f t="shared" si="18"/>
        <v>0</v>
      </c>
      <c r="R121" s="73">
        <f t="shared" si="19"/>
        <v>0</v>
      </c>
      <c r="S121" s="71">
        <f t="shared" si="20"/>
        <v>4.2619999999999996</v>
      </c>
      <c r="T121" s="71">
        <f t="shared" si="21"/>
        <v>0</v>
      </c>
      <c r="U121" s="71">
        <f t="shared" si="22"/>
        <v>2105.3069999999998</v>
      </c>
      <c r="V121" s="71">
        <f t="shared" si="23"/>
        <v>2105.3069999999998</v>
      </c>
      <c r="W121" s="71">
        <f t="shared" si="24"/>
        <v>10716.591</v>
      </c>
    </row>
    <row r="122" spans="1:23" hidden="1">
      <c r="A122" s="63">
        <f t="shared" si="25"/>
        <v>37008</v>
      </c>
      <c r="B122" s="65" t="str">
        <f>INDEX('Master Data'!$A$2:$B$8,MATCH(WEEKDAY('BRA Power'!A122,3),'Master Data'!$A$2:$A$8,0),2)</f>
        <v>F</v>
      </c>
      <c r="D122" s="73">
        <v>311540</v>
      </c>
      <c r="E122" s="73">
        <v>0</v>
      </c>
      <c r="F122" s="73">
        <v>0</v>
      </c>
      <c r="G122" s="73">
        <v>2109571</v>
      </c>
      <c r="I122" s="73">
        <f t="shared" si="27"/>
        <v>2109571</v>
      </c>
      <c r="J122" s="73">
        <f t="shared" si="26"/>
        <v>4264</v>
      </c>
      <c r="K122" s="73">
        <f t="shared" si="15"/>
        <v>0</v>
      </c>
      <c r="L122" s="73">
        <f t="shared" si="16"/>
        <v>0</v>
      </c>
      <c r="M122" s="73">
        <f>SUM(J$97:J122)</f>
        <v>2109571</v>
      </c>
      <c r="N122" s="73">
        <f>SUM(J$6:J122)</f>
        <v>10720855</v>
      </c>
      <c r="P122" s="73">
        <f t="shared" si="17"/>
        <v>0.31153999999999998</v>
      </c>
      <c r="Q122" s="73">
        <f t="shared" si="18"/>
        <v>0</v>
      </c>
      <c r="R122" s="73">
        <f t="shared" si="19"/>
        <v>0</v>
      </c>
      <c r="S122" s="71">
        <f t="shared" si="20"/>
        <v>4.2640000000000002</v>
      </c>
      <c r="T122" s="71">
        <f t="shared" si="21"/>
        <v>0</v>
      </c>
      <c r="U122" s="71">
        <f t="shared" si="22"/>
        <v>2109.5709999999999</v>
      </c>
      <c r="V122" s="71">
        <f t="shared" si="23"/>
        <v>2109.5709999999999</v>
      </c>
      <c r="W122" s="71">
        <f t="shared" si="24"/>
        <v>10720.855</v>
      </c>
    </row>
    <row r="123" spans="1:23" hidden="1">
      <c r="A123" s="63">
        <f t="shared" si="25"/>
        <v>37009</v>
      </c>
      <c r="B123" s="65" t="str">
        <f>INDEX('Master Data'!$A$2:$B$8,MATCH(WEEKDAY('BRA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2109571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2109571</v>
      </c>
      <c r="N123" s="73">
        <f>SUM(J$6:J123)</f>
        <v>10720855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2109.5709999999999</v>
      </c>
      <c r="V123" s="71">
        <f t="shared" si="23"/>
        <v>2109.5709999999999</v>
      </c>
      <c r="W123" s="71">
        <f t="shared" si="24"/>
        <v>10720.855</v>
      </c>
    </row>
    <row r="124" spans="1:23" hidden="1">
      <c r="A124" s="63">
        <f t="shared" si="25"/>
        <v>37010</v>
      </c>
      <c r="B124" s="65" t="str">
        <f>INDEX('Master Data'!$A$2:$B$8,MATCH(WEEKDAY('BRA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2109571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2109571</v>
      </c>
      <c r="N124" s="73">
        <f>SUM(J$6:J124)</f>
        <v>10720855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2109.5709999999999</v>
      </c>
      <c r="V124" s="71">
        <f t="shared" si="23"/>
        <v>2109.5709999999999</v>
      </c>
      <c r="W124" s="71">
        <f t="shared" si="24"/>
        <v>10720.855</v>
      </c>
    </row>
    <row r="125" spans="1:23">
      <c r="A125" s="63">
        <f t="shared" si="25"/>
        <v>37011</v>
      </c>
      <c r="B125" s="65" t="str">
        <f>INDEX('Master Data'!$A$2:$B$8,MATCH(WEEKDAY('BRA Power'!A125,3),'Master Data'!$A$2:$A$8,0),2)</f>
        <v>M</v>
      </c>
      <c r="D125" s="73">
        <v>285015</v>
      </c>
      <c r="E125" s="73">
        <v>0</v>
      </c>
      <c r="F125" s="73">
        <v>0</v>
      </c>
      <c r="G125" s="73">
        <f>1667985-1133</f>
        <v>1666852</v>
      </c>
      <c r="I125" s="73">
        <f t="shared" si="27"/>
        <v>1666852</v>
      </c>
      <c r="J125" s="73">
        <f t="shared" si="26"/>
        <v>-442719</v>
      </c>
      <c r="K125" s="73">
        <f t="shared" si="15"/>
        <v>0</v>
      </c>
      <c r="L125" s="73">
        <f t="shared" si="16"/>
        <v>0</v>
      </c>
      <c r="M125" s="73">
        <f>SUM(J$97:J125)</f>
        <v>1666852</v>
      </c>
      <c r="N125" s="73">
        <f>SUM(J$6:J125)</f>
        <v>10278136</v>
      </c>
      <c r="P125" s="73">
        <f t="shared" si="17"/>
        <v>0.28501500000000002</v>
      </c>
      <c r="Q125" s="73">
        <f t="shared" si="18"/>
        <v>0</v>
      </c>
      <c r="R125" s="73">
        <f t="shared" si="19"/>
        <v>0</v>
      </c>
      <c r="S125" s="71">
        <f t="shared" si="20"/>
        <v>-442.71899999999999</v>
      </c>
      <c r="T125" s="71">
        <f t="shared" si="21"/>
        <v>0</v>
      </c>
      <c r="U125" s="71">
        <f t="shared" si="22"/>
        <v>1666.8520000000001</v>
      </c>
      <c r="V125" s="71">
        <f t="shared" si="23"/>
        <v>1666.8520000000001</v>
      </c>
      <c r="W125" s="71">
        <f t="shared" si="24"/>
        <v>10278.136</v>
      </c>
    </row>
    <row r="126" spans="1:23" hidden="1">
      <c r="A126" s="63">
        <f t="shared" si="25"/>
        <v>37012</v>
      </c>
      <c r="B126" s="65" t="str">
        <f>INDEX('Master Data'!$A$2:$B$8,MATCH(WEEKDAY('BRA Power'!A126,3),'Master Data'!$A$2:$A$8,0),2)</f>
        <v>T</v>
      </c>
      <c r="D126" s="73">
        <v>285162</v>
      </c>
      <c r="E126" s="73">
        <v>0</v>
      </c>
      <c r="F126" s="73">
        <v>0</v>
      </c>
      <c r="G126" s="73">
        <v>4427</v>
      </c>
      <c r="I126" s="73">
        <f t="shared" si="27"/>
        <v>4427</v>
      </c>
      <c r="J126" s="73">
        <f t="shared" si="26"/>
        <v>4427</v>
      </c>
      <c r="K126" s="73">
        <f t="shared" si="15"/>
        <v>0</v>
      </c>
      <c r="L126" s="73">
        <f t="shared" si="16"/>
        <v>0</v>
      </c>
      <c r="M126" s="73">
        <f>SUM(J$97:J126)</f>
        <v>1671279</v>
      </c>
      <c r="N126" s="73">
        <f>SUM(J$6:J126)</f>
        <v>10282563</v>
      </c>
      <c r="P126" s="73">
        <f t="shared" si="17"/>
        <v>0.28516200000000003</v>
      </c>
      <c r="Q126" s="73">
        <f t="shared" si="18"/>
        <v>0</v>
      </c>
      <c r="R126" s="73">
        <f t="shared" si="19"/>
        <v>0</v>
      </c>
      <c r="S126" s="71">
        <f t="shared" si="20"/>
        <v>4.4269999999999996</v>
      </c>
      <c r="T126" s="71">
        <f t="shared" si="21"/>
        <v>0</v>
      </c>
      <c r="U126" s="71">
        <f t="shared" si="22"/>
        <v>4.4269999999999996</v>
      </c>
      <c r="V126" s="71">
        <f t="shared" si="23"/>
        <v>1671.279</v>
      </c>
      <c r="W126" s="71">
        <f t="shared" si="24"/>
        <v>10282.563</v>
      </c>
    </row>
    <row r="127" spans="1:23" hidden="1">
      <c r="A127" s="63">
        <f t="shared" si="25"/>
        <v>37013</v>
      </c>
      <c r="B127" s="65" t="str">
        <f>INDEX('Master Data'!$A$2:$B$8,MATCH(WEEKDAY('BRA Power'!A127,3),'Master Data'!$A$2:$A$8,0),2)</f>
        <v>W</v>
      </c>
      <c r="D127" s="73">
        <v>340528</v>
      </c>
      <c r="E127" s="73">
        <v>0</v>
      </c>
      <c r="F127" s="73">
        <v>0</v>
      </c>
      <c r="G127" s="104">
        <f>1438426-100000</f>
        <v>1338426</v>
      </c>
      <c r="I127" s="73">
        <f t="shared" si="27"/>
        <v>1338426</v>
      </c>
      <c r="J127" s="73">
        <f t="shared" si="26"/>
        <v>1333999</v>
      </c>
      <c r="K127" s="73">
        <f t="shared" si="15"/>
        <v>0</v>
      </c>
      <c r="L127" s="73">
        <f t="shared" si="16"/>
        <v>0</v>
      </c>
      <c r="M127" s="73">
        <f>SUM(J$97:J127)</f>
        <v>3005278</v>
      </c>
      <c r="N127" s="73">
        <f>SUM(J$6:J127)</f>
        <v>11616562</v>
      </c>
      <c r="P127" s="73">
        <f t="shared" si="17"/>
        <v>0.340528</v>
      </c>
      <c r="Q127" s="73">
        <f t="shared" si="18"/>
        <v>0</v>
      </c>
      <c r="R127" s="73">
        <f t="shared" si="19"/>
        <v>0</v>
      </c>
      <c r="S127" s="71">
        <f t="shared" si="20"/>
        <v>1333.999</v>
      </c>
      <c r="T127" s="71">
        <f t="shared" si="21"/>
        <v>0</v>
      </c>
      <c r="U127" s="71">
        <f t="shared" si="22"/>
        <v>1338.4259999999999</v>
      </c>
      <c r="V127" s="71">
        <f t="shared" si="23"/>
        <v>3005.2779999999998</v>
      </c>
      <c r="W127" s="71">
        <f t="shared" si="24"/>
        <v>11616.562</v>
      </c>
    </row>
    <row r="128" spans="1:23" hidden="1">
      <c r="A128" s="63">
        <f t="shared" si="25"/>
        <v>37014</v>
      </c>
      <c r="B128" s="65" t="str">
        <f>INDEX('Master Data'!$A$2:$B$8,MATCH(WEEKDAY('BRA Power'!A128,3),'Master Data'!$A$2:$A$8,0),2)</f>
        <v>Th</v>
      </c>
      <c r="D128" s="73">
        <v>340697</v>
      </c>
      <c r="E128" s="73">
        <v>0</v>
      </c>
      <c r="F128" s="73">
        <v>0</v>
      </c>
      <c r="G128" s="73">
        <f>1443091-100000</f>
        <v>1343091</v>
      </c>
      <c r="I128" s="73">
        <f t="shared" si="27"/>
        <v>1343091</v>
      </c>
      <c r="J128" s="73">
        <f t="shared" si="26"/>
        <v>4665</v>
      </c>
      <c r="K128" s="73">
        <f t="shared" si="15"/>
        <v>0</v>
      </c>
      <c r="L128" s="73">
        <f t="shared" si="16"/>
        <v>0</v>
      </c>
      <c r="M128" s="73">
        <f>SUM(J$97:J128)</f>
        <v>3009943</v>
      </c>
      <c r="N128" s="73">
        <f>SUM(J$6:J128)</f>
        <v>11621227</v>
      </c>
      <c r="P128" s="73">
        <f t="shared" si="17"/>
        <v>0.34069700000000003</v>
      </c>
      <c r="Q128" s="73">
        <f t="shared" si="18"/>
        <v>0</v>
      </c>
      <c r="R128" s="73">
        <f t="shared" si="19"/>
        <v>0</v>
      </c>
      <c r="S128" s="71">
        <f t="shared" si="20"/>
        <v>4.665</v>
      </c>
      <c r="T128" s="71">
        <f t="shared" si="21"/>
        <v>0</v>
      </c>
      <c r="U128" s="71">
        <f t="shared" si="22"/>
        <v>1343.0909999999999</v>
      </c>
      <c r="V128" s="71">
        <f t="shared" si="23"/>
        <v>3009.9430000000002</v>
      </c>
      <c r="W128" s="71">
        <f t="shared" si="24"/>
        <v>11621.227000000001</v>
      </c>
    </row>
    <row r="129" spans="1:23" hidden="1">
      <c r="A129" s="63">
        <f t="shared" si="25"/>
        <v>37015</v>
      </c>
      <c r="B129" s="65" t="str">
        <f>INDEX('Master Data'!$A$2:$B$8,MATCH(WEEKDAY('BRA Power'!A129,3),'Master Data'!$A$2:$A$8,0),2)</f>
        <v>F</v>
      </c>
      <c r="D129" s="73">
        <v>340866</v>
      </c>
      <c r="E129" s="73">
        <v>0</v>
      </c>
      <c r="F129" s="73">
        <v>0</v>
      </c>
      <c r="G129" s="73">
        <v>10877888</v>
      </c>
      <c r="I129" s="73">
        <f t="shared" si="27"/>
        <v>10877888</v>
      </c>
      <c r="J129" s="73">
        <f t="shared" si="26"/>
        <v>9534797</v>
      </c>
      <c r="K129" s="73">
        <f t="shared" si="15"/>
        <v>0</v>
      </c>
      <c r="L129" s="73">
        <f t="shared" si="16"/>
        <v>0</v>
      </c>
      <c r="M129" s="73">
        <f>SUM(J$97:J129)</f>
        <v>12544740</v>
      </c>
      <c r="N129" s="73">
        <f>SUM(J$6:J129)</f>
        <v>21156024</v>
      </c>
      <c r="P129" s="73">
        <f t="shared" si="17"/>
        <v>0.340866</v>
      </c>
      <c r="Q129" s="73">
        <f t="shared" si="18"/>
        <v>0</v>
      </c>
      <c r="R129" s="73">
        <f t="shared" si="19"/>
        <v>0</v>
      </c>
      <c r="S129" s="71">
        <f t="shared" si="20"/>
        <v>9534.7970000000005</v>
      </c>
      <c r="T129" s="71">
        <f t="shared" si="21"/>
        <v>0</v>
      </c>
      <c r="U129" s="71">
        <f t="shared" si="22"/>
        <v>10877.888000000001</v>
      </c>
      <c r="V129" s="71">
        <f t="shared" si="23"/>
        <v>12544.74</v>
      </c>
      <c r="W129" s="71">
        <f t="shared" si="24"/>
        <v>21156.024000000001</v>
      </c>
    </row>
    <row r="130" spans="1:23" hidden="1">
      <c r="A130" s="63">
        <f t="shared" si="25"/>
        <v>37016</v>
      </c>
      <c r="B130" s="65" t="str">
        <f>INDEX('Master Data'!$A$2:$B$8,MATCH(WEEKDAY('BRA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10877888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12544740</v>
      </c>
      <c r="N130" s="73">
        <f>SUM(J$6:J130)</f>
        <v>21156024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10877.888000000001</v>
      </c>
      <c r="V130" s="71">
        <f t="shared" si="23"/>
        <v>12544.74</v>
      </c>
      <c r="W130" s="71">
        <f t="shared" si="24"/>
        <v>21156.024000000001</v>
      </c>
    </row>
    <row r="131" spans="1:23" hidden="1">
      <c r="A131" s="63">
        <f t="shared" si="25"/>
        <v>37017</v>
      </c>
      <c r="B131" s="65" t="str">
        <f>INDEX('Master Data'!$A$2:$B$8,MATCH(WEEKDAY('BRA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10877888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12544740</v>
      </c>
      <c r="N131" s="73">
        <f>SUM(J$6:J131)</f>
        <v>21156024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10877.888000000001</v>
      </c>
      <c r="V131" s="71">
        <f t="shared" si="23"/>
        <v>12544.74</v>
      </c>
      <c r="W131" s="71">
        <f t="shared" si="24"/>
        <v>21156.024000000001</v>
      </c>
    </row>
    <row r="132" spans="1:23" hidden="1">
      <c r="A132" s="63">
        <f t="shared" si="25"/>
        <v>37018</v>
      </c>
      <c r="B132" s="65" t="str">
        <f>INDEX('Master Data'!$A$2:$B$8,MATCH(WEEKDAY('BRA Power'!A132,3),'Master Data'!$A$2:$A$8,0),2)</f>
        <v>M</v>
      </c>
      <c r="D132" s="73">
        <v>341373</v>
      </c>
      <c r="E132" s="73">
        <v>0</v>
      </c>
      <c r="F132" s="73">
        <v>0</v>
      </c>
      <c r="G132" s="73">
        <f>11003481-100000</f>
        <v>10903481</v>
      </c>
      <c r="I132" s="73">
        <f t="shared" si="27"/>
        <v>10903481</v>
      </c>
      <c r="J132" s="73">
        <f t="shared" si="26"/>
        <v>25593</v>
      </c>
      <c r="K132" s="73">
        <f t="shared" si="15"/>
        <v>0</v>
      </c>
      <c r="L132" s="73">
        <f t="shared" si="16"/>
        <v>0</v>
      </c>
      <c r="M132" s="73">
        <f>SUM(J$97:J132)</f>
        <v>12570333</v>
      </c>
      <c r="N132" s="73">
        <f>SUM(J$6:J132)</f>
        <v>21181617</v>
      </c>
      <c r="P132" s="73">
        <f t="shared" si="17"/>
        <v>0.34137299999999998</v>
      </c>
      <c r="Q132" s="73">
        <f t="shared" si="18"/>
        <v>0</v>
      </c>
      <c r="R132" s="73">
        <f t="shared" si="19"/>
        <v>0</v>
      </c>
      <c r="S132" s="71">
        <f t="shared" si="20"/>
        <v>25.593</v>
      </c>
      <c r="T132" s="71">
        <f t="shared" si="21"/>
        <v>0</v>
      </c>
      <c r="U132" s="71">
        <f t="shared" si="22"/>
        <v>10903.481</v>
      </c>
      <c r="V132" s="71">
        <f t="shared" si="23"/>
        <v>12570.333000000001</v>
      </c>
      <c r="W132" s="71">
        <f t="shared" si="24"/>
        <v>21181.616999999998</v>
      </c>
    </row>
    <row r="133" spans="1:23" hidden="1">
      <c r="A133" s="63">
        <f t="shared" si="25"/>
        <v>37019</v>
      </c>
      <c r="B133" s="65" t="str">
        <f>INDEX('Master Data'!$A$2:$B$8,MATCH(WEEKDAY('BRA Power'!A133,3),'Master Data'!$A$2:$A$8,0),2)</f>
        <v>T</v>
      </c>
      <c r="D133" s="73">
        <v>341542</v>
      </c>
      <c r="E133" s="73">
        <v>0</v>
      </c>
      <c r="F133" s="73">
        <v>0</v>
      </c>
      <c r="G133" s="73">
        <f>11012019-100000</f>
        <v>10912019</v>
      </c>
      <c r="I133" s="73">
        <f t="shared" si="27"/>
        <v>10912019</v>
      </c>
      <c r="J133" s="73">
        <f t="shared" si="26"/>
        <v>8538</v>
      </c>
      <c r="K133" s="73">
        <f t="shared" si="15"/>
        <v>0</v>
      </c>
      <c r="L133" s="73">
        <f t="shared" si="16"/>
        <v>0</v>
      </c>
      <c r="M133" s="73">
        <f>SUM(J$97:J133)</f>
        <v>12578871</v>
      </c>
      <c r="N133" s="73">
        <f>SUM(J$6:J133)</f>
        <v>21190155</v>
      </c>
      <c r="P133" s="73">
        <f t="shared" si="17"/>
        <v>0.34154200000000001</v>
      </c>
      <c r="Q133" s="73">
        <f t="shared" si="18"/>
        <v>0</v>
      </c>
      <c r="R133" s="73">
        <f t="shared" si="19"/>
        <v>0</v>
      </c>
      <c r="S133" s="71">
        <f t="shared" si="20"/>
        <v>8.5380000000000003</v>
      </c>
      <c r="T133" s="71">
        <f t="shared" si="21"/>
        <v>0</v>
      </c>
      <c r="U133" s="71">
        <f t="shared" si="22"/>
        <v>10912.019</v>
      </c>
      <c r="V133" s="71">
        <f t="shared" si="23"/>
        <v>12578.870999999999</v>
      </c>
      <c r="W133" s="71">
        <f t="shared" si="24"/>
        <v>21190.154999999999</v>
      </c>
    </row>
    <row r="134" spans="1:23" hidden="1">
      <c r="A134" s="63">
        <f t="shared" si="25"/>
        <v>37020</v>
      </c>
      <c r="B134" s="65" t="str">
        <f>INDEX('Master Data'!$A$2:$B$8,MATCH(WEEKDAY('BRA Power'!A134,3),'Master Data'!$A$2:$A$8,0),2)</f>
        <v>W</v>
      </c>
      <c r="D134" s="73">
        <v>341712</v>
      </c>
      <c r="E134" s="73">
        <v>0</v>
      </c>
      <c r="F134" s="73">
        <v>0</v>
      </c>
      <c r="G134" s="73">
        <f>11020564-100000</f>
        <v>10920564</v>
      </c>
      <c r="I134" s="73">
        <f t="shared" si="27"/>
        <v>10920564</v>
      </c>
      <c r="J134" s="73">
        <f t="shared" si="26"/>
        <v>8545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12587416</v>
      </c>
      <c r="N134" s="73">
        <f>SUM(J$6:J134)</f>
        <v>21198700</v>
      </c>
      <c r="P134" s="73">
        <f t="shared" ref="P134:P197" si="30">D134/P$3</f>
        <v>0.34171200000000002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8.5449999999999999</v>
      </c>
      <c r="T134" s="71">
        <f t="shared" ref="T134:T197" si="34">L134/$R$3</f>
        <v>0</v>
      </c>
      <c r="U134" s="71">
        <f t="shared" ref="U134:U197" si="35">I134/$R$3</f>
        <v>10920.564</v>
      </c>
      <c r="V134" s="71">
        <f t="shared" ref="V134:V197" si="36">M134/$R$3</f>
        <v>12587.415999999999</v>
      </c>
      <c r="W134" s="71">
        <f t="shared" ref="W134:W197" si="37">N134/$R$3</f>
        <v>21198.7</v>
      </c>
    </row>
    <row r="135" spans="1:23" hidden="1">
      <c r="A135" s="63">
        <f t="shared" ref="A135:A198" si="38">A134+1</f>
        <v>37021</v>
      </c>
      <c r="B135" s="65" t="str">
        <f>INDEX('Master Data'!$A$2:$B$8,MATCH(WEEKDAY('BRA Power'!A135,3),'Master Data'!$A$2:$A$8,0),2)</f>
        <v>Th</v>
      </c>
      <c r="D135" s="73">
        <v>341881</v>
      </c>
      <c r="E135" s="73">
        <v>0</v>
      </c>
      <c r="F135" s="73">
        <v>0</v>
      </c>
      <c r="G135" s="73">
        <f>11029111-100000</f>
        <v>10929111</v>
      </c>
      <c r="I135" s="73">
        <f t="shared" si="27"/>
        <v>10929111</v>
      </c>
      <c r="J135" s="73">
        <f t="shared" ref="J135:J198" si="39">IF(MONTH($A135)=MONTH($A134),SUM(I135-I134),I135)</f>
        <v>8547</v>
      </c>
      <c r="K135" s="73">
        <f t="shared" si="28"/>
        <v>0</v>
      </c>
      <c r="L135" s="73">
        <f t="shared" si="29"/>
        <v>0</v>
      </c>
      <c r="M135" s="73">
        <f>SUM(J$97:J135)</f>
        <v>12595963</v>
      </c>
      <c r="N135" s="73">
        <f>SUM(J$6:J135)</f>
        <v>21207247</v>
      </c>
      <c r="P135" s="73">
        <f t="shared" si="30"/>
        <v>0.34188099999999999</v>
      </c>
      <c r="Q135" s="73">
        <f t="shared" si="31"/>
        <v>0</v>
      </c>
      <c r="R135" s="73">
        <f t="shared" si="32"/>
        <v>0</v>
      </c>
      <c r="S135" s="71">
        <f t="shared" si="33"/>
        <v>8.5470000000000006</v>
      </c>
      <c r="T135" s="71">
        <f t="shared" si="34"/>
        <v>0</v>
      </c>
      <c r="U135" s="71">
        <f t="shared" si="35"/>
        <v>10929.111000000001</v>
      </c>
      <c r="V135" s="71">
        <f t="shared" si="36"/>
        <v>12595.963</v>
      </c>
      <c r="W135" s="71">
        <f t="shared" si="37"/>
        <v>21207.246999999999</v>
      </c>
    </row>
    <row r="136" spans="1:23" hidden="1">
      <c r="A136" s="63">
        <f t="shared" si="38"/>
        <v>37022</v>
      </c>
      <c r="B136" s="65" t="str">
        <f>INDEX('Master Data'!$A$2:$B$8,MATCH(WEEKDAY('BRA Power'!A136,3),'Master Data'!$A$2:$A$8,0),2)</f>
        <v>F</v>
      </c>
      <c r="D136" s="73">
        <v>342051</v>
      </c>
      <c r="E136" s="73">
        <v>0</v>
      </c>
      <c r="F136" s="73">
        <v>0</v>
      </c>
      <c r="G136" s="73">
        <f>11037664-100000</f>
        <v>10937664</v>
      </c>
      <c r="I136" s="73">
        <f t="shared" si="27"/>
        <v>10937664</v>
      </c>
      <c r="J136" s="73">
        <f t="shared" si="39"/>
        <v>8553</v>
      </c>
      <c r="K136" s="73">
        <f t="shared" si="28"/>
        <v>0</v>
      </c>
      <c r="L136" s="73">
        <f t="shared" si="29"/>
        <v>0</v>
      </c>
      <c r="M136" s="73">
        <f>SUM(J$97:J136)</f>
        <v>12604516</v>
      </c>
      <c r="N136" s="73">
        <f>SUM(J$6:J136)</f>
        <v>21215800</v>
      </c>
      <c r="P136" s="73">
        <f t="shared" si="30"/>
        <v>0.34205099999999999</v>
      </c>
      <c r="Q136" s="73">
        <f t="shared" si="31"/>
        <v>0</v>
      </c>
      <c r="R136" s="73">
        <f t="shared" si="32"/>
        <v>0</v>
      </c>
      <c r="S136" s="71">
        <f t="shared" si="33"/>
        <v>8.5530000000000008</v>
      </c>
      <c r="T136" s="71">
        <f t="shared" si="34"/>
        <v>0</v>
      </c>
      <c r="U136" s="71">
        <f t="shared" si="35"/>
        <v>10937.664000000001</v>
      </c>
      <c r="V136" s="71">
        <f t="shared" si="36"/>
        <v>12604.516</v>
      </c>
      <c r="W136" s="71">
        <f t="shared" si="37"/>
        <v>21215.8</v>
      </c>
    </row>
    <row r="137" spans="1:23" hidden="1">
      <c r="A137" s="63">
        <f t="shared" si="38"/>
        <v>37023</v>
      </c>
      <c r="B137" s="65" t="str">
        <f>INDEX('Master Data'!$A$2:$B$8,MATCH(WEEKDAY('BRA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10937664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12604516</v>
      </c>
      <c r="N137" s="73">
        <f>SUM(J$6:J137)</f>
        <v>21215800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10937.664000000001</v>
      </c>
      <c r="V137" s="71">
        <f t="shared" si="36"/>
        <v>12604.516</v>
      </c>
      <c r="W137" s="71">
        <f t="shared" si="37"/>
        <v>21215.8</v>
      </c>
    </row>
    <row r="138" spans="1:23" hidden="1">
      <c r="A138" s="63">
        <f t="shared" si="38"/>
        <v>37024</v>
      </c>
      <c r="B138" s="65" t="str">
        <f>INDEX('Master Data'!$A$2:$B$8,MATCH(WEEKDAY('BRA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10937664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12604516</v>
      </c>
      <c r="N138" s="73">
        <f>SUM(J$6:J138)</f>
        <v>21215800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10937.664000000001</v>
      </c>
      <c r="V138" s="71">
        <f t="shared" si="36"/>
        <v>12604.516</v>
      </c>
      <c r="W138" s="71">
        <f t="shared" si="37"/>
        <v>21215.8</v>
      </c>
    </row>
    <row r="139" spans="1:23" hidden="1">
      <c r="A139" s="63">
        <f t="shared" si="38"/>
        <v>37025</v>
      </c>
      <c r="B139" s="65" t="str">
        <f>INDEX('Master Data'!$A$2:$B$8,MATCH(WEEKDAY('BRA Power'!A139,3),'Master Data'!$A$2:$A$8,0),2)</f>
        <v>M</v>
      </c>
      <c r="D139" s="73">
        <v>342560</v>
      </c>
      <c r="E139" s="73">
        <v>0</v>
      </c>
      <c r="F139" s="73">
        <v>0</v>
      </c>
      <c r="G139" s="73">
        <f>11063346-100000</f>
        <v>10963346</v>
      </c>
      <c r="I139" s="73">
        <f t="shared" si="27"/>
        <v>10963346</v>
      </c>
      <c r="J139" s="73">
        <f t="shared" si="39"/>
        <v>25682</v>
      </c>
      <c r="K139" s="73">
        <f t="shared" si="28"/>
        <v>0</v>
      </c>
      <c r="L139" s="73">
        <f t="shared" si="29"/>
        <v>0</v>
      </c>
      <c r="M139" s="73">
        <f>SUM(J$97:J139)</f>
        <v>12630198</v>
      </c>
      <c r="N139" s="73">
        <f>SUM(J$6:J139)</f>
        <v>21241482</v>
      </c>
      <c r="P139" s="73">
        <f t="shared" si="30"/>
        <v>0.34255999999999998</v>
      </c>
      <c r="Q139" s="73">
        <f t="shared" si="31"/>
        <v>0</v>
      </c>
      <c r="R139" s="73">
        <f t="shared" si="32"/>
        <v>0</v>
      </c>
      <c r="S139" s="71">
        <f t="shared" si="33"/>
        <v>25.681999999999999</v>
      </c>
      <c r="T139" s="71">
        <f t="shared" si="34"/>
        <v>0</v>
      </c>
      <c r="U139" s="71">
        <f t="shared" si="35"/>
        <v>10963.346</v>
      </c>
      <c r="V139" s="71">
        <f t="shared" si="36"/>
        <v>12630.198</v>
      </c>
      <c r="W139" s="71">
        <f t="shared" si="37"/>
        <v>21241.482</v>
      </c>
    </row>
    <row r="140" spans="1:23" hidden="1">
      <c r="A140" s="63">
        <f t="shared" si="38"/>
        <v>37026</v>
      </c>
      <c r="B140" s="65" t="str">
        <f>INDEX('Master Data'!$A$2:$B$8,MATCH(WEEKDAY('BRA Power'!A140,3),'Master Data'!$A$2:$A$8,0),2)</f>
        <v>T</v>
      </c>
      <c r="D140" s="73">
        <v>342730</v>
      </c>
      <c r="E140" s="73">
        <v>0</v>
      </c>
      <c r="F140" s="73">
        <v>0</v>
      </c>
      <c r="G140" s="73">
        <f>11071916-100000</f>
        <v>10971916</v>
      </c>
      <c r="I140" s="73">
        <f t="shared" si="27"/>
        <v>10971916</v>
      </c>
      <c r="J140" s="73">
        <f t="shared" si="39"/>
        <v>8570</v>
      </c>
      <c r="K140" s="73">
        <f t="shared" si="28"/>
        <v>0</v>
      </c>
      <c r="L140" s="73">
        <f t="shared" si="29"/>
        <v>0</v>
      </c>
      <c r="M140" s="73">
        <f>SUM(J$97:J140)</f>
        <v>12638768</v>
      </c>
      <c r="N140" s="73">
        <f>SUM(J$6:J140)</f>
        <v>21250052</v>
      </c>
      <c r="P140" s="73">
        <f t="shared" si="30"/>
        <v>0.34272999999999998</v>
      </c>
      <c r="Q140" s="73">
        <f t="shared" si="31"/>
        <v>0</v>
      </c>
      <c r="R140" s="73">
        <f t="shared" si="32"/>
        <v>0</v>
      </c>
      <c r="S140" s="71">
        <f t="shared" si="33"/>
        <v>8.57</v>
      </c>
      <c r="T140" s="71">
        <f t="shared" si="34"/>
        <v>0</v>
      </c>
      <c r="U140" s="71">
        <f t="shared" si="35"/>
        <v>10971.915999999999</v>
      </c>
      <c r="V140" s="71">
        <f t="shared" si="36"/>
        <v>12638.768</v>
      </c>
      <c r="W140" s="71">
        <f t="shared" si="37"/>
        <v>21250.052</v>
      </c>
    </row>
    <row r="141" spans="1:23" hidden="1">
      <c r="A141" s="63">
        <f t="shared" si="38"/>
        <v>37027</v>
      </c>
      <c r="B141" s="65" t="str">
        <f>INDEX('Master Data'!$A$2:$B$8,MATCH(WEEKDAY('BRA Power'!A141,3),'Master Data'!$A$2:$A$8,0),2)</f>
        <v>W</v>
      </c>
      <c r="D141" s="73">
        <v>342900</v>
      </c>
      <c r="E141" s="73">
        <v>0</v>
      </c>
      <c r="F141" s="73">
        <v>0</v>
      </c>
      <c r="G141" s="73">
        <f>11080489-100000</f>
        <v>10980489</v>
      </c>
      <c r="I141" s="73">
        <f t="shared" si="27"/>
        <v>10980489</v>
      </c>
      <c r="J141" s="73">
        <f t="shared" si="39"/>
        <v>8573</v>
      </c>
      <c r="K141" s="73">
        <f t="shared" si="28"/>
        <v>0</v>
      </c>
      <c r="L141" s="73">
        <f t="shared" si="29"/>
        <v>0</v>
      </c>
      <c r="M141" s="73">
        <f>SUM(J$97:J141)</f>
        <v>12647341</v>
      </c>
      <c r="N141" s="73">
        <f>SUM(J$6:J141)</f>
        <v>21258625</v>
      </c>
      <c r="P141" s="73">
        <f t="shared" si="30"/>
        <v>0.34289999999999998</v>
      </c>
      <c r="Q141" s="73">
        <f t="shared" si="31"/>
        <v>0</v>
      </c>
      <c r="R141" s="73">
        <f t="shared" si="32"/>
        <v>0</v>
      </c>
      <c r="S141" s="71">
        <f t="shared" si="33"/>
        <v>8.5730000000000004</v>
      </c>
      <c r="T141" s="71">
        <f t="shared" si="34"/>
        <v>0</v>
      </c>
      <c r="U141" s="71">
        <f t="shared" si="35"/>
        <v>10980.489</v>
      </c>
      <c r="V141" s="71">
        <f t="shared" si="36"/>
        <v>12647.341</v>
      </c>
      <c r="W141" s="71">
        <f t="shared" si="37"/>
        <v>21258.625</v>
      </c>
    </row>
    <row r="142" spans="1:23" hidden="1">
      <c r="A142" s="63">
        <f t="shared" si="38"/>
        <v>37028</v>
      </c>
      <c r="B142" s="65" t="str">
        <f>INDEX('Master Data'!$A$2:$B$8,MATCH(WEEKDAY('BRA Power'!A142,3),'Master Data'!$A$2:$A$8,0),2)</f>
        <v>Th</v>
      </c>
      <c r="D142" s="73">
        <v>186440</v>
      </c>
      <c r="E142" s="73">
        <v>0</v>
      </c>
      <c r="F142" s="73">
        <v>0</v>
      </c>
      <c r="G142" s="73">
        <f>-7536301-100000</f>
        <v>-7636301</v>
      </c>
      <c r="I142" s="73">
        <f t="shared" si="27"/>
        <v>-7636301</v>
      </c>
      <c r="J142" s="73">
        <f t="shared" si="39"/>
        <v>-18616790</v>
      </c>
      <c r="K142" s="73">
        <f t="shared" si="28"/>
        <v>0</v>
      </c>
      <c r="L142" s="73">
        <f t="shared" si="29"/>
        <v>0</v>
      </c>
      <c r="M142" s="73">
        <f>SUM(J$97:J142)</f>
        <v>-5969449</v>
      </c>
      <c r="N142" s="73">
        <f>SUM(J$6:J142)</f>
        <v>2641835</v>
      </c>
      <c r="P142" s="73">
        <f t="shared" si="30"/>
        <v>0.18643999999999999</v>
      </c>
      <c r="Q142" s="73">
        <f t="shared" si="31"/>
        <v>0</v>
      </c>
      <c r="R142" s="73">
        <f t="shared" si="32"/>
        <v>0</v>
      </c>
      <c r="S142" s="71">
        <f t="shared" si="33"/>
        <v>-18616.79</v>
      </c>
      <c r="T142" s="71">
        <f t="shared" si="34"/>
        <v>0</v>
      </c>
      <c r="U142" s="71">
        <f t="shared" si="35"/>
        <v>-7636.3010000000004</v>
      </c>
      <c r="V142" s="71">
        <f t="shared" si="36"/>
        <v>-5969.4489999999996</v>
      </c>
      <c r="W142" s="71">
        <f t="shared" si="37"/>
        <v>2641.835</v>
      </c>
    </row>
    <row r="143" spans="1:23" hidden="1">
      <c r="A143" s="63">
        <f t="shared" si="38"/>
        <v>37029</v>
      </c>
      <c r="B143" s="65" t="str">
        <f>INDEX('Master Data'!$A$2:$B$8,MATCH(WEEKDAY('BRA Power'!A143,3),'Master Data'!$A$2:$A$8,0),2)</f>
        <v>F</v>
      </c>
      <c r="D143" s="73">
        <v>186540</v>
      </c>
      <c r="E143" s="73">
        <v>0</v>
      </c>
      <c r="F143" s="73">
        <v>0</v>
      </c>
      <c r="G143" s="73">
        <f>-7534498-100000</f>
        <v>-7634498</v>
      </c>
      <c r="I143" s="73">
        <f t="shared" si="27"/>
        <v>-7634498</v>
      </c>
      <c r="J143" s="73">
        <f t="shared" si="39"/>
        <v>1803</v>
      </c>
      <c r="K143" s="73">
        <f t="shared" si="28"/>
        <v>0</v>
      </c>
      <c r="L143" s="73">
        <f t="shared" si="29"/>
        <v>0</v>
      </c>
      <c r="M143" s="73">
        <f>SUM(J$97:J143)</f>
        <v>-5967646</v>
      </c>
      <c r="N143" s="73">
        <f>SUM(J$6:J143)</f>
        <v>2643638</v>
      </c>
      <c r="P143" s="73">
        <f t="shared" si="30"/>
        <v>0.18654000000000001</v>
      </c>
      <c r="Q143" s="73">
        <f t="shared" si="31"/>
        <v>0</v>
      </c>
      <c r="R143" s="73">
        <f t="shared" si="32"/>
        <v>0</v>
      </c>
      <c r="S143" s="71">
        <f t="shared" si="33"/>
        <v>1.8029999999999999</v>
      </c>
      <c r="T143" s="71">
        <f t="shared" si="34"/>
        <v>0</v>
      </c>
      <c r="U143" s="71">
        <f t="shared" si="35"/>
        <v>-7634.4979999999996</v>
      </c>
      <c r="V143" s="71">
        <f t="shared" si="36"/>
        <v>-5967.6459999999997</v>
      </c>
      <c r="W143" s="71">
        <f t="shared" si="37"/>
        <v>2643.6379999999999</v>
      </c>
    </row>
    <row r="144" spans="1:23" hidden="1">
      <c r="A144" s="63">
        <f t="shared" si="38"/>
        <v>37030</v>
      </c>
      <c r="B144" s="65" t="str">
        <f>INDEX('Master Data'!$A$2:$B$8,MATCH(WEEKDAY('BRA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-7634498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-5967646</v>
      </c>
      <c r="N144" s="73">
        <f>SUM(J$6:J144)</f>
        <v>2643638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-7634.4979999999996</v>
      </c>
      <c r="V144" s="71">
        <f t="shared" si="36"/>
        <v>-5967.6459999999997</v>
      </c>
      <c r="W144" s="71">
        <f t="shared" si="37"/>
        <v>2643.6379999999999</v>
      </c>
    </row>
    <row r="145" spans="1:23" hidden="1">
      <c r="A145" s="63">
        <f t="shared" si="38"/>
        <v>37031</v>
      </c>
      <c r="B145" s="65" t="str">
        <f>INDEX('Master Data'!$A$2:$B$8,MATCH(WEEKDAY('BRA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-7634498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-5967646</v>
      </c>
      <c r="N145" s="73">
        <f>SUM(J$6:J145)</f>
        <v>2643638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-7634.4979999999996</v>
      </c>
      <c r="V145" s="71">
        <f t="shared" si="36"/>
        <v>-5967.6459999999997</v>
      </c>
      <c r="W145" s="71">
        <f t="shared" si="37"/>
        <v>2643.6379999999999</v>
      </c>
    </row>
    <row r="146" spans="1:23" hidden="1">
      <c r="A146" s="63">
        <f t="shared" si="38"/>
        <v>37032</v>
      </c>
      <c r="B146" s="65" t="str">
        <f>INDEX('Master Data'!$A$2:$B$8,MATCH(WEEKDAY('BRA Power'!A146,3),'Master Data'!$A$2:$A$8,0),2)</f>
        <v>M</v>
      </c>
      <c r="D146" s="73">
        <v>186841</v>
      </c>
      <c r="E146" s="73">
        <v>0</v>
      </c>
      <c r="F146" s="73">
        <v>0</v>
      </c>
      <c r="G146" s="73">
        <f>-7436453-100000</f>
        <v>-7536453</v>
      </c>
      <c r="I146" s="73">
        <f t="shared" si="27"/>
        <v>-7536453</v>
      </c>
      <c r="J146" s="73">
        <f t="shared" si="39"/>
        <v>98045</v>
      </c>
      <c r="K146" s="73">
        <f t="shared" si="28"/>
        <v>0</v>
      </c>
      <c r="L146" s="73">
        <f t="shared" si="29"/>
        <v>0</v>
      </c>
      <c r="M146" s="73">
        <f>SUM(J$97:J146)</f>
        <v>-5869601</v>
      </c>
      <c r="N146" s="73">
        <f>SUM(J$6:J146)</f>
        <v>2741683</v>
      </c>
      <c r="P146" s="73">
        <f t="shared" si="30"/>
        <v>0.18684100000000001</v>
      </c>
      <c r="Q146" s="73">
        <f t="shared" si="31"/>
        <v>0</v>
      </c>
      <c r="R146" s="73">
        <f t="shared" si="32"/>
        <v>0</v>
      </c>
      <c r="S146" s="71">
        <f t="shared" si="33"/>
        <v>98.045000000000002</v>
      </c>
      <c r="T146" s="71">
        <f t="shared" si="34"/>
        <v>0</v>
      </c>
      <c r="U146" s="71">
        <f t="shared" si="35"/>
        <v>-7536.4530000000004</v>
      </c>
      <c r="V146" s="71">
        <f t="shared" si="36"/>
        <v>-5869.6009999999997</v>
      </c>
      <c r="W146" s="71">
        <f t="shared" si="37"/>
        <v>2741.683</v>
      </c>
    </row>
    <row r="147" spans="1:23" hidden="1">
      <c r="A147" s="63">
        <f t="shared" si="38"/>
        <v>37033</v>
      </c>
      <c r="B147" s="65" t="str">
        <f>INDEX('Master Data'!$A$2:$B$8,MATCH(WEEKDAY('BRA Power'!A147,3),'Master Data'!$A$2:$A$8,0),2)</f>
        <v>T</v>
      </c>
      <c r="D147" s="73">
        <v>186941</v>
      </c>
      <c r="E147" s="73">
        <v>0</v>
      </c>
      <c r="F147" s="73">
        <v>0</v>
      </c>
      <c r="G147" s="73">
        <v>-5546618</v>
      </c>
      <c r="I147" s="73">
        <f t="shared" si="27"/>
        <v>-5546618</v>
      </c>
      <c r="J147" s="73">
        <f t="shared" si="39"/>
        <v>1989835</v>
      </c>
      <c r="K147" s="73">
        <f t="shared" si="28"/>
        <v>0</v>
      </c>
      <c r="L147" s="73">
        <f t="shared" si="29"/>
        <v>0</v>
      </c>
      <c r="M147" s="73">
        <f>SUM(J$97:J147)</f>
        <v>-3879766</v>
      </c>
      <c r="N147" s="73">
        <f>SUM(J$6:J147)</f>
        <v>4731518</v>
      </c>
      <c r="P147" s="73">
        <f t="shared" si="30"/>
        <v>0.186941</v>
      </c>
      <c r="Q147" s="73">
        <f t="shared" si="31"/>
        <v>0</v>
      </c>
      <c r="R147" s="73">
        <f t="shared" si="32"/>
        <v>0</v>
      </c>
      <c r="S147" s="71">
        <f t="shared" si="33"/>
        <v>1989.835</v>
      </c>
      <c r="T147" s="71">
        <f t="shared" si="34"/>
        <v>0</v>
      </c>
      <c r="U147" s="71">
        <f t="shared" si="35"/>
        <v>-5546.6180000000004</v>
      </c>
      <c r="V147" s="71">
        <f t="shared" si="36"/>
        <v>-3879.7660000000001</v>
      </c>
      <c r="W147" s="71">
        <f t="shared" si="37"/>
        <v>4731.518</v>
      </c>
    </row>
    <row r="148" spans="1:23" hidden="1">
      <c r="A148" s="63">
        <f t="shared" si="38"/>
        <v>37034</v>
      </c>
      <c r="B148" s="65" t="str">
        <f>INDEX('Master Data'!$A$2:$B$8,MATCH(WEEKDAY('BRA Power'!A148,3),'Master Data'!$A$2:$A$8,0),2)</f>
        <v>W</v>
      </c>
      <c r="D148" s="73">
        <v>187041</v>
      </c>
      <c r="E148" s="73">
        <v>45258.02375256607</v>
      </c>
      <c r="F148" s="73">
        <v>0</v>
      </c>
      <c r="G148" s="73">
        <v>13074844</v>
      </c>
      <c r="I148" s="73">
        <f t="shared" si="27"/>
        <v>13074844</v>
      </c>
      <c r="J148" s="73">
        <f t="shared" si="39"/>
        <v>18621462</v>
      </c>
      <c r="K148" s="73">
        <f t="shared" si="28"/>
        <v>0</v>
      </c>
      <c r="L148" s="73">
        <f t="shared" si="29"/>
        <v>0</v>
      </c>
      <c r="M148" s="73">
        <f>SUM(J$97:J148)</f>
        <v>14741696</v>
      </c>
      <c r="N148" s="73">
        <f>SUM(J$6:J148)</f>
        <v>23352980</v>
      </c>
      <c r="P148" s="73">
        <f t="shared" si="30"/>
        <v>0.18704100000000001</v>
      </c>
      <c r="Q148" s="73">
        <f t="shared" si="31"/>
        <v>4.5258023752566073E-2</v>
      </c>
      <c r="R148" s="73">
        <f t="shared" si="32"/>
        <v>0</v>
      </c>
      <c r="S148" s="71">
        <f t="shared" si="33"/>
        <v>18621.462</v>
      </c>
      <c r="T148" s="71">
        <f t="shared" si="34"/>
        <v>0</v>
      </c>
      <c r="U148" s="71">
        <f t="shared" si="35"/>
        <v>13074.843999999999</v>
      </c>
      <c r="V148" s="71">
        <f t="shared" si="36"/>
        <v>14741.696</v>
      </c>
      <c r="W148" s="71">
        <f t="shared" si="37"/>
        <v>23352.98</v>
      </c>
    </row>
    <row r="149" spans="1:23" hidden="1">
      <c r="A149" s="63">
        <f t="shared" si="38"/>
        <v>37035</v>
      </c>
      <c r="B149" s="65" t="str">
        <f>INDEX('Master Data'!$A$2:$B$8,MATCH(WEEKDAY('BRA Power'!A149,3),'Master Data'!$A$2:$A$8,0),2)</f>
        <v>Th</v>
      </c>
      <c r="D149" s="73">
        <v>187141</v>
      </c>
      <c r="E149" s="73">
        <v>45258.02375256607</v>
      </c>
      <c r="F149" s="73">
        <v>0</v>
      </c>
      <c r="G149" s="73">
        <v>13077715</v>
      </c>
      <c r="I149" s="73">
        <f t="shared" si="27"/>
        <v>13077715</v>
      </c>
      <c r="J149" s="73">
        <f t="shared" si="39"/>
        <v>2871</v>
      </c>
      <c r="K149" s="73">
        <f t="shared" si="28"/>
        <v>0</v>
      </c>
      <c r="L149" s="73">
        <f t="shared" si="29"/>
        <v>0</v>
      </c>
      <c r="M149" s="73">
        <f>SUM(J$97:J149)</f>
        <v>14744567</v>
      </c>
      <c r="N149" s="73">
        <f>SUM(J$6:J149)</f>
        <v>23355851</v>
      </c>
      <c r="P149" s="73">
        <f t="shared" si="30"/>
        <v>0.187141</v>
      </c>
      <c r="Q149" s="73">
        <f t="shared" si="31"/>
        <v>4.5258023752566073E-2</v>
      </c>
      <c r="R149" s="73">
        <f t="shared" si="32"/>
        <v>0</v>
      </c>
      <c r="S149" s="71">
        <f t="shared" si="33"/>
        <v>2.871</v>
      </c>
      <c r="T149" s="71">
        <f t="shared" si="34"/>
        <v>0</v>
      </c>
      <c r="U149" s="71">
        <f t="shared" si="35"/>
        <v>13077.715</v>
      </c>
      <c r="V149" s="71">
        <f t="shared" si="36"/>
        <v>14744.566999999999</v>
      </c>
      <c r="W149" s="71">
        <f t="shared" si="37"/>
        <v>23355.850999999999</v>
      </c>
    </row>
    <row r="150" spans="1:23" hidden="1">
      <c r="A150" s="63">
        <f t="shared" si="38"/>
        <v>37036</v>
      </c>
      <c r="B150" s="65" t="str">
        <f>INDEX('Master Data'!$A$2:$B$8,MATCH(WEEKDAY('BRA Power'!A150,3),'Master Data'!$A$2:$A$8,0),2)</f>
        <v>F</v>
      </c>
      <c r="D150" s="73">
        <v>187242</v>
      </c>
      <c r="E150" s="73">
        <v>45258.02375256607</v>
      </c>
      <c r="F150" s="73">
        <v>0</v>
      </c>
      <c r="G150" s="73">
        <v>13080587</v>
      </c>
      <c r="I150" s="73">
        <f t="shared" si="27"/>
        <v>13080587</v>
      </c>
      <c r="J150" s="73">
        <f t="shared" si="39"/>
        <v>2872</v>
      </c>
      <c r="K150" s="73">
        <f t="shared" si="28"/>
        <v>0</v>
      </c>
      <c r="L150" s="73">
        <f t="shared" si="29"/>
        <v>0</v>
      </c>
      <c r="M150" s="73">
        <f>SUM(J$97:J150)</f>
        <v>14747439</v>
      </c>
      <c r="N150" s="73">
        <f>SUM(J$6:J150)</f>
        <v>23358723</v>
      </c>
      <c r="P150" s="73">
        <f t="shared" si="30"/>
        <v>0.18724199999999999</v>
      </c>
      <c r="Q150" s="73">
        <f t="shared" si="31"/>
        <v>4.5258023752566073E-2</v>
      </c>
      <c r="R150" s="73">
        <f t="shared" si="32"/>
        <v>0</v>
      </c>
      <c r="S150" s="71">
        <f t="shared" si="33"/>
        <v>2.8719999999999999</v>
      </c>
      <c r="T150" s="71">
        <f t="shared" si="34"/>
        <v>0</v>
      </c>
      <c r="U150" s="71">
        <f t="shared" si="35"/>
        <v>13080.587</v>
      </c>
      <c r="V150" s="71">
        <f t="shared" si="36"/>
        <v>14747.439</v>
      </c>
      <c r="W150" s="71">
        <f t="shared" si="37"/>
        <v>23358.723000000002</v>
      </c>
    </row>
    <row r="151" spans="1:23" hidden="1">
      <c r="A151" s="63">
        <f t="shared" si="38"/>
        <v>37037</v>
      </c>
      <c r="B151" s="65" t="str">
        <f>INDEX('Master Data'!$A$2:$B$8,MATCH(WEEKDAY('BRA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13080587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14747439</v>
      </c>
      <c r="N151" s="73">
        <f>SUM(J$6:J151)</f>
        <v>23358723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13080.587</v>
      </c>
      <c r="V151" s="71">
        <f t="shared" si="36"/>
        <v>14747.439</v>
      </c>
      <c r="W151" s="71">
        <f t="shared" si="37"/>
        <v>23358.723000000002</v>
      </c>
    </row>
    <row r="152" spans="1:23" hidden="1">
      <c r="A152" s="63">
        <f t="shared" si="38"/>
        <v>37038</v>
      </c>
      <c r="B152" s="65" t="str">
        <f>INDEX('Master Data'!$A$2:$B$8,MATCH(WEEKDAY('BRA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13080587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14747439</v>
      </c>
      <c r="N152" s="73">
        <f>SUM(J$6:J152)</f>
        <v>23358723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13080.587</v>
      </c>
      <c r="V152" s="71">
        <f t="shared" si="36"/>
        <v>14747.439</v>
      </c>
      <c r="W152" s="71">
        <f t="shared" si="37"/>
        <v>23358.723000000002</v>
      </c>
    </row>
    <row r="153" spans="1:23" hidden="1">
      <c r="A153" s="63">
        <f t="shared" si="38"/>
        <v>37039</v>
      </c>
      <c r="B153" s="65" t="str">
        <f>INDEX('Master Data'!$A$2:$B$8,MATCH(WEEKDAY('BRA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13080587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14747439</v>
      </c>
      <c r="N153" s="73">
        <f>SUM(J$6:J153)</f>
        <v>23358723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13080.587</v>
      </c>
      <c r="V153" s="71">
        <f t="shared" si="36"/>
        <v>14747.439</v>
      </c>
      <c r="W153" s="71">
        <f t="shared" si="37"/>
        <v>23358.723000000002</v>
      </c>
    </row>
    <row r="154" spans="1:23" hidden="1">
      <c r="A154" s="63">
        <f t="shared" si="38"/>
        <v>37040</v>
      </c>
      <c r="B154" s="65" t="str">
        <f>INDEX('Master Data'!$A$2:$B$8,MATCH(WEEKDAY('BRA Power'!A154,3),'Master Data'!$A$2:$A$8,0),2)</f>
        <v>T</v>
      </c>
      <c r="D154" s="73">
        <v>187644</v>
      </c>
      <c r="E154" s="73">
        <v>45400.947710031316</v>
      </c>
      <c r="F154" s="73">
        <v>0</v>
      </c>
      <c r="G154" s="73">
        <f>13192091-100000</f>
        <v>13092091</v>
      </c>
      <c r="I154" s="73">
        <f t="shared" si="27"/>
        <v>13092091</v>
      </c>
      <c r="J154" s="73">
        <f t="shared" si="39"/>
        <v>11504</v>
      </c>
      <c r="K154" s="73">
        <f t="shared" si="28"/>
        <v>0</v>
      </c>
      <c r="L154" s="73">
        <f t="shared" si="29"/>
        <v>0</v>
      </c>
      <c r="M154" s="73">
        <f>SUM(J$97:J154)</f>
        <v>14758943</v>
      </c>
      <c r="N154" s="73">
        <f>SUM(J$6:J154)</f>
        <v>23370227</v>
      </c>
      <c r="P154" s="73">
        <f t="shared" si="30"/>
        <v>0.18764400000000001</v>
      </c>
      <c r="Q154" s="73">
        <f t="shared" si="31"/>
        <v>4.5400947710031316E-2</v>
      </c>
      <c r="R154" s="73">
        <f t="shared" si="32"/>
        <v>0</v>
      </c>
      <c r="S154" s="71">
        <f t="shared" si="33"/>
        <v>11.504</v>
      </c>
      <c r="T154" s="71">
        <f t="shared" si="34"/>
        <v>0</v>
      </c>
      <c r="U154" s="71">
        <f t="shared" si="35"/>
        <v>13092.091</v>
      </c>
      <c r="V154" s="71">
        <f t="shared" si="36"/>
        <v>14758.942999999999</v>
      </c>
      <c r="W154" s="71">
        <f t="shared" si="37"/>
        <v>23370.226999999999</v>
      </c>
    </row>
    <row r="155" spans="1:23" hidden="1">
      <c r="A155" s="63">
        <f t="shared" si="38"/>
        <v>37041</v>
      </c>
      <c r="B155" s="65" t="str">
        <f>INDEX('Master Data'!$A$2:$B$8,MATCH(WEEKDAY('BRA Power'!A155,3),'Master Data'!$A$2:$A$8,0),2)</f>
        <v>W</v>
      </c>
      <c r="D155" s="73">
        <v>187745</v>
      </c>
      <c r="E155" s="73">
        <v>45424.812244082685</v>
      </c>
      <c r="F155" s="73">
        <v>0</v>
      </c>
      <c r="G155" s="73">
        <f>13194970-100000</f>
        <v>13094970</v>
      </c>
      <c r="I155" s="73">
        <f t="shared" si="27"/>
        <v>13094970</v>
      </c>
      <c r="J155" s="73">
        <f t="shared" si="39"/>
        <v>2879</v>
      </c>
      <c r="K155" s="73">
        <f t="shared" si="28"/>
        <v>0</v>
      </c>
      <c r="L155" s="73">
        <f t="shared" si="29"/>
        <v>0</v>
      </c>
      <c r="M155" s="73">
        <f>SUM(J$97:J155)</f>
        <v>14761822</v>
      </c>
      <c r="N155" s="73">
        <f>SUM(J$6:J155)</f>
        <v>23373106</v>
      </c>
      <c r="P155" s="73">
        <f t="shared" si="30"/>
        <v>0.187745</v>
      </c>
      <c r="Q155" s="73">
        <f t="shared" si="31"/>
        <v>4.5424812244082687E-2</v>
      </c>
      <c r="R155" s="73">
        <f t="shared" si="32"/>
        <v>0</v>
      </c>
      <c r="S155" s="71">
        <f t="shared" si="33"/>
        <v>2.879</v>
      </c>
      <c r="T155" s="71">
        <f t="shared" si="34"/>
        <v>0</v>
      </c>
      <c r="U155" s="71">
        <f t="shared" si="35"/>
        <v>13094.97</v>
      </c>
      <c r="V155" s="71">
        <f t="shared" si="36"/>
        <v>14761.822</v>
      </c>
      <c r="W155" s="71">
        <f t="shared" si="37"/>
        <v>23373.106</v>
      </c>
    </row>
    <row r="156" spans="1:23">
      <c r="A156" s="63">
        <f t="shared" si="38"/>
        <v>37042</v>
      </c>
      <c r="B156" s="65" t="str">
        <f>INDEX('Master Data'!$A$2:$B$8,MATCH(WEEKDAY('BRA Power'!A156,3),'Master Data'!$A$2:$A$8,0),2)</f>
        <v>Th</v>
      </c>
      <c r="D156" s="73">
        <v>180538</v>
      </c>
      <c r="E156" s="73">
        <v>45324.585655928051</v>
      </c>
      <c r="F156" s="73">
        <v>0</v>
      </c>
      <c r="G156" s="73">
        <f>13053560.3-100000</f>
        <v>12953560.300000001</v>
      </c>
      <c r="I156" s="73">
        <f t="shared" si="27"/>
        <v>12953560.300000001</v>
      </c>
      <c r="J156" s="73">
        <f t="shared" si="39"/>
        <v>-141409.69999999925</v>
      </c>
      <c r="K156" s="73">
        <f t="shared" si="28"/>
        <v>0</v>
      </c>
      <c r="L156" s="73">
        <f t="shared" si="29"/>
        <v>0</v>
      </c>
      <c r="M156" s="73">
        <f>SUM(J$97:J156)</f>
        <v>14620412.300000001</v>
      </c>
      <c r="N156" s="73">
        <f>SUM(J$6:J156)</f>
        <v>23231696.300000001</v>
      </c>
      <c r="P156" s="73">
        <f t="shared" si="30"/>
        <v>0.180538</v>
      </c>
      <c r="Q156" s="73">
        <f t="shared" si="31"/>
        <v>4.5324585655928049E-2</v>
      </c>
      <c r="R156" s="73">
        <f t="shared" si="32"/>
        <v>0</v>
      </c>
      <c r="S156" s="71">
        <f t="shared" si="33"/>
        <v>-141.40969999999925</v>
      </c>
      <c r="T156" s="71">
        <f t="shared" si="34"/>
        <v>0</v>
      </c>
      <c r="U156" s="71">
        <f t="shared" si="35"/>
        <v>12953.560300000001</v>
      </c>
      <c r="V156" s="71">
        <f t="shared" si="36"/>
        <v>14620.4123</v>
      </c>
      <c r="W156" s="71">
        <f t="shared" si="37"/>
        <v>23231.6963</v>
      </c>
    </row>
    <row r="157" spans="1:23" hidden="1">
      <c r="A157" s="63">
        <f t="shared" si="38"/>
        <v>37043</v>
      </c>
      <c r="B157" s="65" t="str">
        <f>INDEX('Master Data'!$A$2:$B$8,MATCH(WEEKDAY('BRA Power'!A157,3),'Master Data'!$A$2:$A$8,0),2)</f>
        <v>F</v>
      </c>
      <c r="D157" s="73">
        <v>180640</v>
      </c>
      <c r="E157" s="73">
        <v>45348.26412437611</v>
      </c>
      <c r="F157" s="73">
        <v>0</v>
      </c>
      <c r="G157" s="73">
        <v>2673</v>
      </c>
      <c r="I157" s="73">
        <f t="shared" si="27"/>
        <v>2673</v>
      </c>
      <c r="J157" s="73">
        <f t="shared" si="39"/>
        <v>2673</v>
      </c>
      <c r="K157" s="73">
        <f t="shared" si="28"/>
        <v>0</v>
      </c>
      <c r="L157" s="73">
        <f t="shared" si="29"/>
        <v>0</v>
      </c>
      <c r="M157" s="73">
        <f>SUM(J$97:J157)</f>
        <v>14623085.300000001</v>
      </c>
      <c r="N157" s="73">
        <f>SUM(J$6:J157)</f>
        <v>23234369.300000001</v>
      </c>
      <c r="P157" s="73">
        <f t="shared" si="30"/>
        <v>0.18064</v>
      </c>
      <c r="Q157" s="73">
        <f t="shared" si="31"/>
        <v>4.5348264124376113E-2</v>
      </c>
      <c r="R157" s="73">
        <f t="shared" si="32"/>
        <v>0</v>
      </c>
      <c r="S157" s="71">
        <f t="shared" si="33"/>
        <v>2.673</v>
      </c>
      <c r="T157" s="71">
        <f t="shared" si="34"/>
        <v>0</v>
      </c>
      <c r="U157" s="71">
        <f t="shared" si="35"/>
        <v>2.673</v>
      </c>
      <c r="V157" s="71">
        <f t="shared" si="36"/>
        <v>14623.085300000001</v>
      </c>
      <c r="W157" s="71">
        <f t="shared" si="37"/>
        <v>23234.369300000002</v>
      </c>
    </row>
    <row r="158" spans="1:23" hidden="1">
      <c r="A158" s="63">
        <f t="shared" si="38"/>
        <v>37044</v>
      </c>
      <c r="B158" s="65" t="str">
        <f>INDEX('Master Data'!$A$2:$B$8,MATCH(WEEKDAY('BRA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2673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14623085.300000001</v>
      </c>
      <c r="N158" s="73">
        <f>SUM(J$6:J158)</f>
        <v>23234369.300000001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2.673</v>
      </c>
      <c r="V158" s="71">
        <f t="shared" si="36"/>
        <v>14623.085300000001</v>
      </c>
      <c r="W158" s="71">
        <f t="shared" si="37"/>
        <v>23234.369300000002</v>
      </c>
    </row>
    <row r="159" spans="1:23" hidden="1">
      <c r="A159" s="63">
        <f t="shared" si="38"/>
        <v>37045</v>
      </c>
      <c r="B159" s="65" t="str">
        <f>INDEX('Master Data'!$A$2:$B$8,MATCH(WEEKDAY('BRA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2673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14623085.300000001</v>
      </c>
      <c r="N159" s="73">
        <f>SUM(J$6:J159)</f>
        <v>23234369.300000001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2.673</v>
      </c>
      <c r="V159" s="71">
        <f t="shared" si="36"/>
        <v>14623.085300000001</v>
      </c>
      <c r="W159" s="71">
        <f t="shared" si="37"/>
        <v>23234.369300000002</v>
      </c>
    </row>
    <row r="160" spans="1:23" hidden="1">
      <c r="A160" s="63">
        <f t="shared" si="38"/>
        <v>37046</v>
      </c>
      <c r="B160" s="65" t="str">
        <f>INDEX('Master Data'!$A$2:$B$8,MATCH(WEEKDAY('BRA Power'!A160,3),'Master Data'!$A$2:$A$8,0),2)</f>
        <v>M</v>
      </c>
      <c r="D160" s="73">
        <v>180945</v>
      </c>
      <c r="E160" s="73">
        <v>45419.374244842773</v>
      </c>
      <c r="F160" s="73">
        <v>0</v>
      </c>
      <c r="G160" s="73">
        <v>10698</v>
      </c>
      <c r="I160" s="73">
        <f t="shared" si="27"/>
        <v>10698</v>
      </c>
      <c r="J160" s="73">
        <f t="shared" si="39"/>
        <v>8025</v>
      </c>
      <c r="K160" s="73">
        <f t="shared" si="28"/>
        <v>0</v>
      </c>
      <c r="L160" s="73">
        <f t="shared" si="29"/>
        <v>0</v>
      </c>
      <c r="M160" s="73">
        <f>SUM(J$97:J160)</f>
        <v>14631110.300000001</v>
      </c>
      <c r="N160" s="73">
        <f>SUM(J$6:J160)</f>
        <v>23242394.300000001</v>
      </c>
      <c r="P160" s="73">
        <f t="shared" si="30"/>
        <v>0.18094499999999999</v>
      </c>
      <c r="Q160" s="73">
        <f t="shared" si="31"/>
        <v>4.541937424484277E-2</v>
      </c>
      <c r="R160" s="73">
        <f t="shared" si="32"/>
        <v>0</v>
      </c>
      <c r="S160" s="71">
        <f t="shared" si="33"/>
        <v>8.0250000000000004</v>
      </c>
      <c r="T160" s="71">
        <f t="shared" si="34"/>
        <v>0</v>
      </c>
      <c r="U160" s="71">
        <f t="shared" si="35"/>
        <v>10.698</v>
      </c>
      <c r="V160" s="71">
        <f t="shared" si="36"/>
        <v>14631.1103</v>
      </c>
      <c r="W160" s="71">
        <f t="shared" si="37"/>
        <v>23242.3943</v>
      </c>
    </row>
    <row r="161" spans="1:23" hidden="1">
      <c r="A161" s="63">
        <f t="shared" si="38"/>
        <v>37047</v>
      </c>
      <c r="B161" s="65" t="str">
        <f>INDEX('Master Data'!$A$2:$B$8,MATCH(WEEKDAY('BRA Power'!A161,3),'Master Data'!$A$2:$A$8,0),2)</f>
        <v>T</v>
      </c>
      <c r="D161" s="73">
        <v>181046.40516457439</v>
      </c>
      <c r="E161" s="73">
        <v>45443.10254532953</v>
      </c>
      <c r="F161" s="73">
        <v>0</v>
      </c>
      <c r="G161" s="73">
        <v>919486</v>
      </c>
      <c r="I161" s="73">
        <f t="shared" si="27"/>
        <v>919486</v>
      </c>
      <c r="J161" s="73">
        <f t="shared" si="39"/>
        <v>908788</v>
      </c>
      <c r="K161" s="73">
        <f t="shared" si="28"/>
        <v>0</v>
      </c>
      <c r="L161" s="73">
        <f t="shared" si="29"/>
        <v>0</v>
      </c>
      <c r="M161" s="73">
        <f>SUM(J$97:J161)</f>
        <v>15539898.300000001</v>
      </c>
      <c r="N161" s="73">
        <f>SUM(J$6:J161)</f>
        <v>24151182.300000001</v>
      </c>
      <c r="P161" s="73">
        <f t="shared" si="30"/>
        <v>0.18104640516457438</v>
      </c>
      <c r="Q161" s="73">
        <f t="shared" si="31"/>
        <v>4.5443102545329531E-2</v>
      </c>
      <c r="R161" s="73">
        <f t="shared" si="32"/>
        <v>0</v>
      </c>
      <c r="S161" s="71">
        <f t="shared" si="33"/>
        <v>908.78800000000001</v>
      </c>
      <c r="T161" s="71">
        <f t="shared" si="34"/>
        <v>0</v>
      </c>
      <c r="U161" s="71">
        <f t="shared" si="35"/>
        <v>919.48599999999999</v>
      </c>
      <c r="V161" s="71">
        <f t="shared" si="36"/>
        <v>15539.898300000001</v>
      </c>
      <c r="W161" s="71">
        <f t="shared" si="37"/>
        <v>24151.1823</v>
      </c>
    </row>
    <row r="162" spans="1:23" hidden="1">
      <c r="A162" s="63">
        <f t="shared" si="38"/>
        <v>37048</v>
      </c>
      <c r="B162" s="65" t="str">
        <f>INDEX('Master Data'!$A$2:$B$8,MATCH(WEEKDAY('BRA Power'!A162,3),'Master Data'!$A$2:$A$8,0),2)</f>
        <v>W</v>
      </c>
      <c r="D162" s="73">
        <v>181148</v>
      </c>
      <c r="E162" s="73">
        <v>45466.843320302462</v>
      </c>
      <c r="F162" s="73">
        <v>0</v>
      </c>
      <c r="G162" s="73">
        <v>922635</v>
      </c>
      <c r="I162" s="73">
        <f t="shared" si="27"/>
        <v>922635</v>
      </c>
      <c r="J162" s="73">
        <f t="shared" si="39"/>
        <v>3149</v>
      </c>
      <c r="K162" s="73">
        <f t="shared" si="28"/>
        <v>0</v>
      </c>
      <c r="L162" s="73">
        <f t="shared" si="29"/>
        <v>0</v>
      </c>
      <c r="M162" s="73">
        <f>SUM(J$97:J162)</f>
        <v>15543047.300000001</v>
      </c>
      <c r="N162" s="73">
        <f>SUM(J$6:J162)</f>
        <v>24154331.300000001</v>
      </c>
      <c r="P162" s="73">
        <f t="shared" si="30"/>
        <v>0.181148</v>
      </c>
      <c r="Q162" s="73">
        <f t="shared" si="31"/>
        <v>4.5466843320302465E-2</v>
      </c>
      <c r="R162" s="73">
        <f t="shared" si="32"/>
        <v>0</v>
      </c>
      <c r="S162" s="71">
        <f t="shared" si="33"/>
        <v>3.149</v>
      </c>
      <c r="T162" s="71">
        <f t="shared" si="34"/>
        <v>0</v>
      </c>
      <c r="U162" s="71">
        <f t="shared" si="35"/>
        <v>922.63499999999999</v>
      </c>
      <c r="V162" s="71">
        <f t="shared" si="36"/>
        <v>15543.0473</v>
      </c>
      <c r="W162" s="71">
        <f t="shared" si="37"/>
        <v>24154.331300000002</v>
      </c>
    </row>
    <row r="163" spans="1:23" hidden="1">
      <c r="A163" s="63">
        <f t="shared" si="38"/>
        <v>37049</v>
      </c>
      <c r="B163" s="65" t="str">
        <f>INDEX('Master Data'!$A$2:$B$8,MATCH(WEEKDAY('BRA Power'!A163,3),'Master Data'!$A$2:$A$8,0),2)</f>
        <v>Th</v>
      </c>
      <c r="D163" s="73">
        <v>181250</v>
      </c>
      <c r="E163" s="73">
        <v>45490.596576359254</v>
      </c>
      <c r="F163" s="73">
        <v>0</v>
      </c>
      <c r="G163" s="73">
        <v>925787</v>
      </c>
      <c r="I163" s="73">
        <f t="shared" si="27"/>
        <v>925787</v>
      </c>
      <c r="J163" s="73">
        <f t="shared" si="39"/>
        <v>3152</v>
      </c>
      <c r="K163" s="73">
        <f t="shared" si="28"/>
        <v>0</v>
      </c>
      <c r="L163" s="73">
        <f t="shared" si="29"/>
        <v>0</v>
      </c>
      <c r="M163" s="73">
        <f>SUM(J$97:J163)</f>
        <v>15546199.300000001</v>
      </c>
      <c r="N163" s="73">
        <f>SUM(J$6:J163)</f>
        <v>24157483.300000001</v>
      </c>
      <c r="P163" s="73">
        <f t="shared" si="30"/>
        <v>0.18124999999999999</v>
      </c>
      <c r="Q163" s="73">
        <f t="shared" si="31"/>
        <v>4.5490596576359253E-2</v>
      </c>
      <c r="R163" s="73">
        <f t="shared" si="32"/>
        <v>0</v>
      </c>
      <c r="S163" s="71">
        <f t="shared" si="33"/>
        <v>3.1520000000000001</v>
      </c>
      <c r="T163" s="71">
        <f t="shared" si="34"/>
        <v>0</v>
      </c>
      <c r="U163" s="71">
        <f t="shared" si="35"/>
        <v>925.78700000000003</v>
      </c>
      <c r="V163" s="71">
        <f t="shared" si="36"/>
        <v>15546.1993</v>
      </c>
      <c r="W163" s="71">
        <f t="shared" si="37"/>
        <v>24157.4833</v>
      </c>
    </row>
    <row r="164" spans="1:23" hidden="1">
      <c r="A164" s="63">
        <f t="shared" si="38"/>
        <v>37050</v>
      </c>
      <c r="B164" s="65" t="str">
        <f>INDEX('Master Data'!$A$2:$B$8,MATCH(WEEKDAY('BRA Power'!A164,3),'Master Data'!$A$2:$A$8,0),2)</f>
        <v>F</v>
      </c>
      <c r="D164" s="73">
        <v>181352.05340775865</v>
      </c>
      <c r="E164" s="73">
        <v>45514.362320101005</v>
      </c>
      <c r="F164" s="73">
        <v>0</v>
      </c>
      <c r="G164" s="73">
        <v>928941</v>
      </c>
      <c r="I164" s="73">
        <f t="shared" si="27"/>
        <v>928941</v>
      </c>
      <c r="J164" s="73">
        <f t="shared" si="39"/>
        <v>3154</v>
      </c>
      <c r="K164" s="73">
        <f t="shared" si="28"/>
        <v>0</v>
      </c>
      <c r="L164" s="73">
        <f t="shared" si="29"/>
        <v>0</v>
      </c>
      <c r="M164" s="73">
        <f>SUM(J$97:J164)</f>
        <v>15549353.300000001</v>
      </c>
      <c r="N164" s="73">
        <f>SUM(J$6:J164)</f>
        <v>24160637.300000001</v>
      </c>
      <c r="P164" s="73">
        <f t="shared" si="30"/>
        <v>0.18135205340775865</v>
      </c>
      <c r="Q164" s="73">
        <f t="shared" si="31"/>
        <v>4.5514362320101004E-2</v>
      </c>
      <c r="R164" s="73">
        <f t="shared" si="32"/>
        <v>0</v>
      </c>
      <c r="S164" s="71">
        <f t="shared" si="33"/>
        <v>3.1539999999999999</v>
      </c>
      <c r="T164" s="71">
        <f t="shared" si="34"/>
        <v>0</v>
      </c>
      <c r="U164" s="71">
        <f t="shared" si="35"/>
        <v>928.94100000000003</v>
      </c>
      <c r="V164" s="71">
        <f t="shared" si="36"/>
        <v>15549.353300000001</v>
      </c>
      <c r="W164" s="71">
        <f t="shared" si="37"/>
        <v>24160.637300000002</v>
      </c>
    </row>
    <row r="165" spans="1:23" hidden="1">
      <c r="A165" s="63">
        <f t="shared" si="38"/>
        <v>37051</v>
      </c>
      <c r="B165" s="65" t="str">
        <f>INDEX('Master Data'!$A$2:$B$8,MATCH(WEEKDAY('BRA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928941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15549353.300000001</v>
      </c>
      <c r="N165" s="73">
        <f>SUM(J$6:J165)</f>
        <v>24160637.300000001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928.94100000000003</v>
      </c>
      <c r="V165" s="71">
        <f t="shared" si="36"/>
        <v>15549.353300000001</v>
      </c>
      <c r="W165" s="71">
        <f t="shared" si="37"/>
        <v>24160.637300000002</v>
      </c>
    </row>
    <row r="166" spans="1:23" hidden="1">
      <c r="A166" s="63">
        <f t="shared" si="38"/>
        <v>37052</v>
      </c>
      <c r="B166" s="65" t="str">
        <f>INDEX('Master Data'!$A$2:$B$8,MATCH(WEEKDAY('BRA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928941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15549353.300000001</v>
      </c>
      <c r="N166" s="73">
        <f>SUM(J$6:J166)</f>
        <v>24160637.300000001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928.94100000000003</v>
      </c>
      <c r="V166" s="71">
        <f t="shared" si="36"/>
        <v>15549.353300000001</v>
      </c>
      <c r="W166" s="71">
        <f t="shared" si="37"/>
        <v>24160.637300000002</v>
      </c>
    </row>
    <row r="167" spans="1:23" hidden="1">
      <c r="A167" s="63">
        <f t="shared" si="38"/>
        <v>37053</v>
      </c>
      <c r="B167" s="65" t="str">
        <f>INDEX('Master Data'!$A$2:$B$8,MATCH(WEEKDAY('BRA Power'!A167,3),'Master Data'!$A$2:$A$8,0),2)</f>
        <v>M</v>
      </c>
      <c r="D167" s="73">
        <v>181658.22144437244</v>
      </c>
      <c r="E167" s="73">
        <v>45585.73454350009</v>
      </c>
      <c r="F167" s="73">
        <v>0</v>
      </c>
      <c r="G167" s="73">
        <v>938409</v>
      </c>
      <c r="I167" s="73">
        <f t="shared" si="40"/>
        <v>938409</v>
      </c>
      <c r="J167" s="73">
        <f t="shared" si="39"/>
        <v>9468</v>
      </c>
      <c r="K167" s="73">
        <f t="shared" si="28"/>
        <v>0</v>
      </c>
      <c r="L167" s="73">
        <f t="shared" si="29"/>
        <v>0</v>
      </c>
      <c r="M167" s="73">
        <f>SUM(J$97:J167)</f>
        <v>15558821.300000001</v>
      </c>
      <c r="N167" s="73">
        <f>SUM(J$6:J167)</f>
        <v>24170105.300000001</v>
      </c>
      <c r="P167" s="73">
        <f t="shared" si="30"/>
        <v>0.18165822144437244</v>
      </c>
      <c r="Q167" s="73">
        <f t="shared" si="31"/>
        <v>4.5585734543500088E-2</v>
      </c>
      <c r="R167" s="73">
        <f t="shared" si="32"/>
        <v>0</v>
      </c>
      <c r="S167" s="71">
        <f t="shared" si="33"/>
        <v>9.468</v>
      </c>
      <c r="T167" s="71">
        <f t="shared" si="34"/>
        <v>0</v>
      </c>
      <c r="U167" s="71">
        <f t="shared" si="35"/>
        <v>938.40899999999999</v>
      </c>
      <c r="V167" s="71">
        <f t="shared" si="36"/>
        <v>15558.821300000001</v>
      </c>
      <c r="W167" s="71">
        <f t="shared" si="37"/>
        <v>24170.105299999999</v>
      </c>
    </row>
    <row r="168" spans="1:23" hidden="1">
      <c r="A168" s="63">
        <f t="shared" si="38"/>
        <v>37054</v>
      </c>
      <c r="B168" s="65" t="str">
        <f>INDEX('Master Data'!$A$2:$B$8,MATCH(WEEKDAY('BRA Power'!A168,3),'Master Data'!$A$2:$A$8,0),2)</f>
        <v>T</v>
      </c>
      <c r="D168" s="73">
        <v>181760.39311991658</v>
      </c>
      <c r="E168" s="73">
        <v>45609.550304063319</v>
      </c>
      <c r="F168" s="73">
        <v>0</v>
      </c>
      <c r="G168" s="73">
        <v>941569</v>
      </c>
      <c r="I168" s="73">
        <f t="shared" si="40"/>
        <v>941569</v>
      </c>
      <c r="J168" s="73">
        <f t="shared" si="39"/>
        <v>3160</v>
      </c>
      <c r="K168" s="73">
        <f t="shared" si="28"/>
        <v>0</v>
      </c>
      <c r="L168" s="73">
        <f t="shared" si="29"/>
        <v>0</v>
      </c>
      <c r="M168" s="73">
        <f>SUM(J$97:J168)</f>
        <v>15561981.300000001</v>
      </c>
      <c r="N168" s="73">
        <f>SUM(J$6:J168)</f>
        <v>24173265.300000001</v>
      </c>
      <c r="P168" s="73">
        <f t="shared" si="30"/>
        <v>0.18176039311991657</v>
      </c>
      <c r="Q168" s="73">
        <f t="shared" si="31"/>
        <v>4.5609550304063322E-2</v>
      </c>
      <c r="R168" s="73">
        <f t="shared" si="32"/>
        <v>0</v>
      </c>
      <c r="S168" s="71">
        <f t="shared" si="33"/>
        <v>3.16</v>
      </c>
      <c r="T168" s="71">
        <f t="shared" si="34"/>
        <v>0</v>
      </c>
      <c r="U168" s="71">
        <f t="shared" si="35"/>
        <v>941.56899999999996</v>
      </c>
      <c r="V168" s="71">
        <f t="shared" si="36"/>
        <v>15561.981300000001</v>
      </c>
      <c r="W168" s="71">
        <f t="shared" si="37"/>
        <v>24173.265299999999</v>
      </c>
    </row>
    <row r="169" spans="1:23" hidden="1">
      <c r="A169" s="63">
        <f t="shared" si="38"/>
        <v>37055</v>
      </c>
      <c r="B169" s="65" t="str">
        <f>INDEX('Master Data'!$A$2:$B$8,MATCH(WEEKDAY('BRA Power'!A169,3),'Master Data'!$A$2:$A$8,0),2)</f>
        <v>W</v>
      </c>
      <c r="D169" s="73">
        <v>181862.62268208206</v>
      </c>
      <c r="E169" s="73">
        <v>45633.378585369894</v>
      </c>
      <c r="F169" s="73">
        <v>0</v>
      </c>
      <c r="G169" s="73">
        <v>944730</v>
      </c>
      <c r="I169" s="73">
        <f t="shared" si="40"/>
        <v>944730</v>
      </c>
      <c r="J169" s="73">
        <f t="shared" si="39"/>
        <v>3161</v>
      </c>
      <c r="K169" s="73">
        <f t="shared" si="28"/>
        <v>0</v>
      </c>
      <c r="L169" s="73">
        <f t="shared" si="29"/>
        <v>0</v>
      </c>
      <c r="M169" s="73">
        <f>SUM(J$97:J169)</f>
        <v>15565142.300000001</v>
      </c>
      <c r="N169" s="73">
        <f>SUM(J$6:J169)</f>
        <v>24176426.300000001</v>
      </c>
      <c r="P169" s="73">
        <f t="shared" si="30"/>
        <v>0.18186262268208206</v>
      </c>
      <c r="Q169" s="73">
        <f t="shared" si="31"/>
        <v>4.5633378585369894E-2</v>
      </c>
      <c r="R169" s="73">
        <f t="shared" si="32"/>
        <v>0</v>
      </c>
      <c r="S169" s="71">
        <f t="shared" si="33"/>
        <v>3.161</v>
      </c>
      <c r="T169" s="71">
        <f t="shared" si="34"/>
        <v>0</v>
      </c>
      <c r="U169" s="71">
        <f t="shared" si="35"/>
        <v>944.73</v>
      </c>
      <c r="V169" s="71">
        <f t="shared" si="36"/>
        <v>15565.142300000001</v>
      </c>
      <c r="W169" s="71">
        <f t="shared" si="37"/>
        <v>24176.426299999999</v>
      </c>
    </row>
    <row r="170" spans="1:23" hidden="1">
      <c r="A170" s="63">
        <f t="shared" si="38"/>
        <v>37056</v>
      </c>
      <c r="B170" s="65" t="str">
        <f>INDEX('Master Data'!$A$2:$B$8,MATCH(WEEKDAY('BRA Power'!A170,3),'Master Data'!$A$2:$A$8,0),2)</f>
        <v>Th</v>
      </c>
      <c r="D170" s="73">
        <v>181964.91016386816</v>
      </c>
      <c r="E170" s="73">
        <v>45657.219394042055</v>
      </c>
      <c r="F170" s="73">
        <v>0</v>
      </c>
      <c r="G170" s="73">
        <v>947892</v>
      </c>
      <c r="I170" s="73">
        <f t="shared" si="40"/>
        <v>947892</v>
      </c>
      <c r="J170" s="73">
        <f t="shared" si="39"/>
        <v>3162</v>
      </c>
      <c r="K170" s="73">
        <f t="shared" si="28"/>
        <v>0</v>
      </c>
      <c r="L170" s="73">
        <f t="shared" si="29"/>
        <v>0</v>
      </c>
      <c r="M170" s="73">
        <f>SUM(J$97:J170)</f>
        <v>15568304.300000001</v>
      </c>
      <c r="N170" s="73">
        <f>SUM(J$6:J170)</f>
        <v>24179588.300000001</v>
      </c>
      <c r="P170" s="73">
        <f t="shared" si="30"/>
        <v>0.18196491016386815</v>
      </c>
      <c r="Q170" s="73">
        <f t="shared" si="31"/>
        <v>4.5657219394042055E-2</v>
      </c>
      <c r="R170" s="73">
        <f t="shared" si="32"/>
        <v>0</v>
      </c>
      <c r="S170" s="71">
        <f t="shared" si="33"/>
        <v>3.1619999999999999</v>
      </c>
      <c r="T170" s="71">
        <f t="shared" si="34"/>
        <v>0</v>
      </c>
      <c r="U170" s="71">
        <f t="shared" si="35"/>
        <v>947.89200000000005</v>
      </c>
      <c r="V170" s="71">
        <f t="shared" si="36"/>
        <v>15568.304300000002</v>
      </c>
      <c r="W170" s="71">
        <f t="shared" si="37"/>
        <v>24179.588299999999</v>
      </c>
    </row>
    <row r="171" spans="1:23" hidden="1">
      <c r="A171" s="63">
        <f t="shared" si="38"/>
        <v>37057</v>
      </c>
      <c r="B171" s="65" t="str">
        <f>INDEX('Master Data'!$A$2:$B$8,MATCH(WEEKDAY('BRA Power'!A171,3),'Master Data'!$A$2:$A$8,0),2)</f>
        <v>F</v>
      </c>
      <c r="D171" s="73">
        <v>182067.25559829312</v>
      </c>
      <c r="E171" s="73">
        <v>45681.072736705544</v>
      </c>
      <c r="F171" s="73">
        <v>0</v>
      </c>
      <c r="G171" s="73">
        <v>951056</v>
      </c>
      <c r="I171" s="73">
        <f t="shared" si="40"/>
        <v>951056</v>
      </c>
      <c r="J171" s="73">
        <f t="shared" si="39"/>
        <v>3164</v>
      </c>
      <c r="K171" s="73">
        <f t="shared" si="28"/>
        <v>0</v>
      </c>
      <c r="L171" s="73">
        <f t="shared" si="29"/>
        <v>0</v>
      </c>
      <c r="M171" s="73">
        <f>SUM(J$97:J171)</f>
        <v>15571468.300000001</v>
      </c>
      <c r="N171" s="73">
        <f>SUM(J$6:J171)</f>
        <v>24182752.300000001</v>
      </c>
      <c r="P171" s="73">
        <f t="shared" si="30"/>
        <v>0.18206725559829312</v>
      </c>
      <c r="Q171" s="73">
        <f t="shared" si="31"/>
        <v>4.5681072736705547E-2</v>
      </c>
      <c r="R171" s="73">
        <f t="shared" si="32"/>
        <v>0</v>
      </c>
      <c r="S171" s="71">
        <f t="shared" si="33"/>
        <v>3.1640000000000001</v>
      </c>
      <c r="T171" s="71">
        <f t="shared" si="34"/>
        <v>0</v>
      </c>
      <c r="U171" s="71">
        <f t="shared" si="35"/>
        <v>951.05600000000004</v>
      </c>
      <c r="V171" s="71">
        <f t="shared" si="36"/>
        <v>15571.4683</v>
      </c>
      <c r="W171" s="71">
        <f t="shared" si="37"/>
        <v>24182.7523</v>
      </c>
    </row>
    <row r="172" spans="1:23" hidden="1">
      <c r="A172" s="63">
        <f t="shared" si="38"/>
        <v>37058</v>
      </c>
      <c r="B172" s="65" t="str">
        <f>INDEX('Master Data'!$A$2:$B$8,MATCH(WEEKDAY('BRA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951056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15571468.300000001</v>
      </c>
      <c r="N172" s="73">
        <f>SUM(J$6:J172)</f>
        <v>24182752.300000001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951.05600000000004</v>
      </c>
      <c r="V172" s="71">
        <f t="shared" si="36"/>
        <v>15571.4683</v>
      </c>
      <c r="W172" s="71">
        <f t="shared" si="37"/>
        <v>24182.7523</v>
      </c>
    </row>
    <row r="173" spans="1:23" hidden="1">
      <c r="A173" s="63">
        <f t="shared" si="38"/>
        <v>37059</v>
      </c>
      <c r="B173" s="65" t="str">
        <f>INDEX('Master Data'!$A$2:$B$8,MATCH(WEEKDAY('BRA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951056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15571468.300000001</v>
      </c>
      <c r="N173" s="73">
        <f>SUM(J$6:J173)</f>
        <v>24182752.300000001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951.05600000000004</v>
      </c>
      <c r="V173" s="71">
        <f t="shared" si="36"/>
        <v>15571.4683</v>
      </c>
      <c r="W173" s="71">
        <f t="shared" si="37"/>
        <v>24182.7523</v>
      </c>
    </row>
    <row r="174" spans="1:23" hidden="1">
      <c r="A174" s="63">
        <f t="shared" si="38"/>
        <v>37060</v>
      </c>
      <c r="B174" s="65" t="str">
        <f>INDEX('Master Data'!$A$2:$B$8,MATCH(WEEKDAY('BRA Power'!A174,3),'Master Data'!$A$2:$A$8,0),2)</f>
        <v>M</v>
      </c>
      <c r="D174" s="73">
        <v>182374.63994786778</v>
      </c>
      <c r="E174" s="73">
        <v>45752.708034954449</v>
      </c>
      <c r="F174" s="73">
        <v>0</v>
      </c>
      <c r="G174" s="73">
        <v>960557</v>
      </c>
      <c r="I174" s="73">
        <f t="shared" si="40"/>
        <v>960557</v>
      </c>
      <c r="J174" s="73">
        <f t="shared" si="39"/>
        <v>9501</v>
      </c>
      <c r="K174" s="73">
        <f t="shared" si="28"/>
        <v>0</v>
      </c>
      <c r="L174" s="73">
        <f t="shared" si="29"/>
        <v>0</v>
      </c>
      <c r="M174" s="73">
        <f>SUM(J$97:J174)</f>
        <v>15580969.300000001</v>
      </c>
      <c r="N174" s="73">
        <f>SUM(J$6:J174)</f>
        <v>24192253.300000001</v>
      </c>
      <c r="P174" s="73">
        <f t="shared" si="30"/>
        <v>0.18237463994786779</v>
      </c>
      <c r="Q174" s="73">
        <f t="shared" si="31"/>
        <v>4.5752708034954445E-2</v>
      </c>
      <c r="R174" s="73">
        <f t="shared" si="32"/>
        <v>0</v>
      </c>
      <c r="S174" s="71">
        <f t="shared" si="33"/>
        <v>9.5009999999999994</v>
      </c>
      <c r="T174" s="71">
        <f t="shared" si="34"/>
        <v>0</v>
      </c>
      <c r="U174" s="71">
        <f t="shared" si="35"/>
        <v>960.55700000000002</v>
      </c>
      <c r="V174" s="71">
        <f t="shared" si="36"/>
        <v>15580.969300000001</v>
      </c>
      <c r="W174" s="71">
        <f t="shared" si="37"/>
        <v>24192.2533</v>
      </c>
    </row>
    <row r="175" spans="1:23" hidden="1">
      <c r="A175" s="63">
        <f t="shared" si="38"/>
        <v>37061</v>
      </c>
      <c r="B175" s="65" t="str">
        <f>INDEX('Master Data'!$A$2:$B$8,MATCH(WEEKDAY('BRA Power'!A175,3),'Master Data'!$A$2:$A$8,0),2)</f>
        <v>T</v>
      </c>
      <c r="D175" s="73">
        <v>182477</v>
      </c>
      <c r="E175" s="73">
        <v>45776.611579911347</v>
      </c>
      <c r="F175" s="73">
        <v>0</v>
      </c>
      <c r="G175" s="73">
        <v>963727</v>
      </c>
      <c r="I175" s="73">
        <f t="shared" si="40"/>
        <v>963727</v>
      </c>
      <c r="J175" s="73">
        <f t="shared" si="39"/>
        <v>3170</v>
      </c>
      <c r="K175" s="73">
        <f t="shared" si="28"/>
        <v>0</v>
      </c>
      <c r="L175" s="73">
        <f t="shared" si="29"/>
        <v>0</v>
      </c>
      <c r="M175" s="73">
        <f>SUM(J$97:J175)</f>
        <v>15584139.300000001</v>
      </c>
      <c r="N175" s="73">
        <f>SUM(J$6:J175)</f>
        <v>24195423.300000001</v>
      </c>
      <c r="P175" s="73">
        <f t="shared" si="30"/>
        <v>0.182477</v>
      </c>
      <c r="Q175" s="73">
        <f t="shared" si="31"/>
        <v>4.577661157991135E-2</v>
      </c>
      <c r="R175" s="73">
        <f t="shared" si="32"/>
        <v>0</v>
      </c>
      <c r="S175" s="71">
        <f t="shared" si="33"/>
        <v>3.17</v>
      </c>
      <c r="T175" s="71">
        <f t="shared" si="34"/>
        <v>0</v>
      </c>
      <c r="U175" s="71">
        <f t="shared" si="35"/>
        <v>963.72699999999998</v>
      </c>
      <c r="V175" s="71">
        <f t="shared" si="36"/>
        <v>15584.139300000001</v>
      </c>
      <c r="W175" s="71">
        <f t="shared" si="37"/>
        <v>24195.423300000002</v>
      </c>
    </row>
    <row r="176" spans="1:23" hidden="1">
      <c r="A176" s="63">
        <f t="shared" si="38"/>
        <v>37062</v>
      </c>
      <c r="B176" s="65" t="str">
        <f>INDEX('Master Data'!$A$2:$B$8,MATCH(WEEKDAY('BRA Power'!A176,3),'Master Data'!$A$2:$A$8,0),2)</f>
        <v>W</v>
      </c>
      <c r="D176" s="73">
        <v>182580</v>
      </c>
      <c r="E176" s="73">
        <v>45800.527692041243</v>
      </c>
      <c r="F176" s="73">
        <v>0</v>
      </c>
      <c r="G176" s="73">
        <v>966899</v>
      </c>
      <c r="I176" s="73">
        <f t="shared" si="40"/>
        <v>966899</v>
      </c>
      <c r="J176" s="73">
        <f t="shared" si="39"/>
        <v>3172</v>
      </c>
      <c r="K176" s="73">
        <f t="shared" si="28"/>
        <v>0</v>
      </c>
      <c r="L176" s="73">
        <f t="shared" si="29"/>
        <v>0</v>
      </c>
      <c r="M176" s="73">
        <f>SUM(J$97:J176)</f>
        <v>15587311.300000001</v>
      </c>
      <c r="N176" s="73">
        <f>SUM(J$6:J176)</f>
        <v>24198595.300000001</v>
      </c>
      <c r="P176" s="73">
        <f t="shared" si="30"/>
        <v>0.18257999999999999</v>
      </c>
      <c r="Q176" s="73">
        <f t="shared" si="31"/>
        <v>4.5800527692041244E-2</v>
      </c>
      <c r="R176" s="73">
        <f t="shared" si="32"/>
        <v>0</v>
      </c>
      <c r="S176" s="71">
        <f t="shared" si="33"/>
        <v>3.1720000000000002</v>
      </c>
      <c r="T176" s="71">
        <f t="shared" si="34"/>
        <v>0</v>
      </c>
      <c r="U176" s="71">
        <f t="shared" si="35"/>
        <v>966.899</v>
      </c>
      <c r="V176" s="71">
        <f t="shared" si="36"/>
        <v>15587.311300000001</v>
      </c>
      <c r="W176" s="71">
        <f t="shared" si="37"/>
        <v>24198.595300000001</v>
      </c>
    </row>
    <row r="177" spans="1:23" hidden="1">
      <c r="A177" s="63">
        <f t="shared" si="38"/>
        <v>37063</v>
      </c>
      <c r="B177" s="65" t="str">
        <f>INDEX('Master Data'!$A$2:$B$8,MATCH(WEEKDAY('BRA Power'!A177,3),'Master Data'!$A$2:$A$8,0),2)</f>
        <v>Th</v>
      </c>
      <c r="D177" s="73">
        <v>182683</v>
      </c>
      <c r="E177" s="73">
        <v>45824.456377991053</v>
      </c>
      <c r="F177" s="73">
        <v>0</v>
      </c>
      <c r="G177" s="73">
        <v>970072</v>
      </c>
      <c r="I177" s="73">
        <f t="shared" si="40"/>
        <v>970072</v>
      </c>
      <c r="J177" s="73">
        <f t="shared" si="39"/>
        <v>3173</v>
      </c>
      <c r="K177" s="73">
        <f t="shared" si="28"/>
        <v>0</v>
      </c>
      <c r="L177" s="73">
        <f t="shared" si="29"/>
        <v>0</v>
      </c>
      <c r="M177" s="73">
        <f>SUM(J$97:J177)</f>
        <v>15590484.300000001</v>
      </c>
      <c r="N177" s="73">
        <f>SUM(J$6:J177)</f>
        <v>24201768.300000001</v>
      </c>
      <c r="P177" s="73">
        <f t="shared" si="30"/>
        <v>0.18268300000000001</v>
      </c>
      <c r="Q177" s="73">
        <f t="shared" si="31"/>
        <v>4.5824456377991055E-2</v>
      </c>
      <c r="R177" s="73">
        <f t="shared" si="32"/>
        <v>0</v>
      </c>
      <c r="S177" s="71">
        <f t="shared" si="33"/>
        <v>3.173</v>
      </c>
      <c r="T177" s="71">
        <f t="shared" si="34"/>
        <v>0</v>
      </c>
      <c r="U177" s="71">
        <f t="shared" si="35"/>
        <v>970.072</v>
      </c>
      <c r="V177" s="71">
        <f t="shared" si="36"/>
        <v>15590.4843</v>
      </c>
      <c r="W177" s="71">
        <f t="shared" si="37"/>
        <v>24201.7683</v>
      </c>
    </row>
    <row r="178" spans="1:23" hidden="1">
      <c r="A178" s="63">
        <f t="shared" si="38"/>
        <v>37064</v>
      </c>
      <c r="B178" s="65" t="str">
        <f>INDEX('Master Data'!$A$2:$B$8,MATCH(WEEKDAY('BRA Power'!A178,3),'Master Data'!$A$2:$A$8,0),2)</f>
        <v>F</v>
      </c>
      <c r="D178" s="73">
        <v>182785</v>
      </c>
      <c r="E178" s="73">
        <v>45848.397644411292</v>
      </c>
      <c r="F178" s="73">
        <v>0</v>
      </c>
      <c r="G178" s="73">
        <v>973247</v>
      </c>
      <c r="I178" s="73">
        <f t="shared" si="40"/>
        <v>973247</v>
      </c>
      <c r="J178" s="73">
        <f t="shared" si="39"/>
        <v>3175</v>
      </c>
      <c r="K178" s="73">
        <f t="shared" si="28"/>
        <v>0</v>
      </c>
      <c r="L178" s="73">
        <f t="shared" si="29"/>
        <v>0</v>
      </c>
      <c r="M178" s="73">
        <f>SUM(J$97:J178)</f>
        <v>15593659.300000001</v>
      </c>
      <c r="N178" s="73">
        <f>SUM(J$6:J178)</f>
        <v>24204943.300000001</v>
      </c>
      <c r="P178" s="73">
        <f t="shared" si="30"/>
        <v>0.182785</v>
      </c>
      <c r="Q178" s="73">
        <f t="shared" si="31"/>
        <v>4.5848397644411294E-2</v>
      </c>
      <c r="R178" s="73">
        <f t="shared" si="32"/>
        <v>0</v>
      </c>
      <c r="S178" s="71">
        <f t="shared" si="33"/>
        <v>3.1749999999999998</v>
      </c>
      <c r="T178" s="71">
        <f t="shared" si="34"/>
        <v>0</v>
      </c>
      <c r="U178" s="71">
        <f t="shared" si="35"/>
        <v>973.24699999999996</v>
      </c>
      <c r="V178" s="71">
        <f t="shared" si="36"/>
        <v>15593.659300000001</v>
      </c>
      <c r="W178" s="71">
        <f t="shared" si="37"/>
        <v>24204.943299999999</v>
      </c>
    </row>
    <row r="179" spans="1:23" hidden="1">
      <c r="A179" s="63">
        <f t="shared" si="38"/>
        <v>37065</v>
      </c>
      <c r="B179" s="65" t="str">
        <f>INDEX('Master Data'!$A$2:$B$8,MATCH(WEEKDAY('BRA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973247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15593659.300000001</v>
      </c>
      <c r="N179" s="73">
        <f>SUM(J$6:J179)</f>
        <v>24204943.300000001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973.24699999999996</v>
      </c>
      <c r="V179" s="71">
        <f t="shared" si="36"/>
        <v>15593.659300000001</v>
      </c>
      <c r="W179" s="71">
        <f t="shared" si="37"/>
        <v>24204.943299999999</v>
      </c>
    </row>
    <row r="180" spans="1:23" hidden="1">
      <c r="A180" s="63">
        <f t="shared" si="38"/>
        <v>37066</v>
      </c>
      <c r="B180" s="65" t="str">
        <f>INDEX('Master Data'!$A$2:$B$8,MATCH(WEEKDAY('BRA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973247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15593659.300000001</v>
      </c>
      <c r="N180" s="73">
        <f>SUM(J$6:J180)</f>
        <v>24204943.300000001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973.24699999999996</v>
      </c>
      <c r="V180" s="71">
        <f t="shared" si="36"/>
        <v>15593.659300000001</v>
      </c>
      <c r="W180" s="71">
        <f t="shared" si="37"/>
        <v>24204.943299999999</v>
      </c>
    </row>
    <row r="181" spans="1:23" hidden="1">
      <c r="A181" s="63">
        <f t="shared" si="38"/>
        <v>37067</v>
      </c>
      <c r="B181" s="65" t="str">
        <f>INDEX('Master Data'!$A$2:$B$8,MATCH(WEEKDAY('BRA Power'!A181,3),'Master Data'!$A$2:$A$8,0),2)</f>
        <v>M</v>
      </c>
      <c r="D181" s="73">
        <v>183094</v>
      </c>
      <c r="E181" s="73">
        <v>45920.296993052041</v>
      </c>
      <c r="F181" s="73">
        <v>0</v>
      </c>
      <c r="G181" s="73">
        <v>982781</v>
      </c>
      <c r="I181" s="73">
        <f t="shared" si="40"/>
        <v>982781</v>
      </c>
      <c r="J181" s="73">
        <f t="shared" si="39"/>
        <v>9534</v>
      </c>
      <c r="K181" s="73">
        <f t="shared" si="28"/>
        <v>0</v>
      </c>
      <c r="L181" s="73">
        <f t="shared" si="29"/>
        <v>0</v>
      </c>
      <c r="M181" s="73">
        <f>SUM(J$97:J181)</f>
        <v>15603193.300000001</v>
      </c>
      <c r="N181" s="73">
        <f>SUM(J$6:J181)</f>
        <v>24214477.300000001</v>
      </c>
      <c r="P181" s="73">
        <f t="shared" si="30"/>
        <v>0.18309400000000001</v>
      </c>
      <c r="Q181" s="73">
        <f t="shared" si="31"/>
        <v>4.5920296993052043E-2</v>
      </c>
      <c r="R181" s="73">
        <f t="shared" si="32"/>
        <v>0</v>
      </c>
      <c r="S181" s="71">
        <f t="shared" si="33"/>
        <v>9.5340000000000007</v>
      </c>
      <c r="T181" s="71">
        <f t="shared" si="34"/>
        <v>0</v>
      </c>
      <c r="U181" s="71">
        <f t="shared" si="35"/>
        <v>982.78099999999995</v>
      </c>
      <c r="V181" s="71">
        <f t="shared" si="36"/>
        <v>15603.193300000001</v>
      </c>
      <c r="W181" s="71">
        <f t="shared" si="37"/>
        <v>24214.477300000002</v>
      </c>
    </row>
    <row r="182" spans="1:23" hidden="1">
      <c r="A182" s="63">
        <f t="shared" si="38"/>
        <v>37068</v>
      </c>
      <c r="B182" s="65" t="str">
        <f>INDEX('Master Data'!$A$2:$B$8,MATCH(WEEKDAY('BRA Power'!A182,3),'Master Data'!$A$2:$A$8,0),2)</f>
        <v>T</v>
      </c>
      <c r="D182" s="73">
        <v>183197</v>
      </c>
      <c r="E182" s="73">
        <v>45944.288647929265</v>
      </c>
      <c r="F182" s="73">
        <v>0</v>
      </c>
      <c r="G182" s="73">
        <v>985962</v>
      </c>
      <c r="I182" s="73">
        <f t="shared" si="40"/>
        <v>985962</v>
      </c>
      <c r="J182" s="73">
        <f t="shared" si="39"/>
        <v>3181</v>
      </c>
      <c r="K182" s="73">
        <f t="shared" si="28"/>
        <v>0</v>
      </c>
      <c r="L182" s="73">
        <f t="shared" si="29"/>
        <v>0</v>
      </c>
      <c r="M182" s="73">
        <f>SUM(J$97:J182)</f>
        <v>15606374.300000001</v>
      </c>
      <c r="N182" s="73">
        <f>SUM(J$6:J182)</f>
        <v>24217658.300000001</v>
      </c>
      <c r="P182" s="73">
        <f t="shared" si="30"/>
        <v>0.183197</v>
      </c>
      <c r="Q182" s="73">
        <f t="shared" si="31"/>
        <v>4.5944288647929266E-2</v>
      </c>
      <c r="R182" s="73">
        <f t="shared" si="32"/>
        <v>0</v>
      </c>
      <c r="S182" s="71">
        <f t="shared" si="33"/>
        <v>3.181</v>
      </c>
      <c r="T182" s="71">
        <f t="shared" si="34"/>
        <v>0</v>
      </c>
      <c r="U182" s="71">
        <f t="shared" si="35"/>
        <v>985.96199999999999</v>
      </c>
      <c r="V182" s="71">
        <f t="shared" si="36"/>
        <v>15606.374300000001</v>
      </c>
      <c r="W182" s="71">
        <f t="shared" si="37"/>
        <v>24217.658299999999</v>
      </c>
    </row>
    <row r="183" spans="1:23" hidden="1">
      <c r="A183" s="63">
        <f t="shared" si="38"/>
        <v>37069</v>
      </c>
      <c r="B183" s="65" t="str">
        <f>INDEX('Master Data'!$A$2:$B$8,MATCH(WEEKDAY('BRA Power'!A183,3),'Master Data'!$A$2:$A$8,0),2)</f>
        <v>W</v>
      </c>
      <c r="D183" s="73">
        <v>183299.93316172413</v>
      </c>
      <c r="E183" s="73">
        <v>45968.292916582315</v>
      </c>
      <c r="F183" s="73">
        <v>0</v>
      </c>
      <c r="G183" s="73">
        <v>989144</v>
      </c>
      <c r="I183" s="73">
        <f t="shared" si="40"/>
        <v>989144</v>
      </c>
      <c r="J183" s="73">
        <f t="shared" si="39"/>
        <v>3182</v>
      </c>
      <c r="K183" s="73">
        <f t="shared" si="28"/>
        <v>0</v>
      </c>
      <c r="L183" s="73">
        <f t="shared" si="29"/>
        <v>0</v>
      </c>
      <c r="M183" s="73">
        <f>SUM(J$97:J183)</f>
        <v>15609556.300000001</v>
      </c>
      <c r="N183" s="73">
        <f>SUM(J$6:J183)</f>
        <v>24220840.300000001</v>
      </c>
      <c r="P183" s="73">
        <f t="shared" si="30"/>
        <v>0.18329993316172413</v>
      </c>
      <c r="Q183" s="71">
        <f t="shared" si="31"/>
        <v>4.5968292916582318E-2</v>
      </c>
      <c r="R183" s="73">
        <f t="shared" si="32"/>
        <v>0</v>
      </c>
      <c r="S183" s="71">
        <f t="shared" si="33"/>
        <v>3.1819999999999999</v>
      </c>
      <c r="T183" s="71">
        <f t="shared" si="34"/>
        <v>0</v>
      </c>
      <c r="U183" s="71">
        <f t="shared" si="35"/>
        <v>989.14400000000001</v>
      </c>
      <c r="V183" s="71">
        <f t="shared" si="36"/>
        <v>15609.5563</v>
      </c>
      <c r="W183" s="71">
        <f t="shared" si="37"/>
        <v>24220.8403</v>
      </c>
    </row>
    <row r="184" spans="1:23" hidden="1">
      <c r="A184" s="63">
        <f t="shared" si="38"/>
        <v>37070</v>
      </c>
      <c r="B184" s="65" t="str">
        <f>INDEX('Master Data'!$A$2:$B$8,MATCH(WEEKDAY('BRA Power'!A184,3),'Master Data'!$A$2:$A$8,0),2)</f>
        <v>Th</v>
      </c>
      <c r="D184" s="73">
        <v>183403.03499373785</v>
      </c>
      <c r="E184" s="73">
        <v>45992.309805682897</v>
      </c>
      <c r="F184" s="73">
        <v>0</v>
      </c>
      <c r="G184" s="73">
        <v>992329</v>
      </c>
      <c r="I184" s="73">
        <f t="shared" si="40"/>
        <v>992329</v>
      </c>
      <c r="J184" s="73">
        <f t="shared" si="39"/>
        <v>3185</v>
      </c>
      <c r="K184" s="73">
        <f t="shared" si="28"/>
        <v>0</v>
      </c>
      <c r="L184" s="73">
        <f t="shared" si="29"/>
        <v>0</v>
      </c>
      <c r="M184" s="73">
        <f>SUM(J$97:J184)</f>
        <v>15612741.300000001</v>
      </c>
      <c r="N184" s="73">
        <f>SUM(J$6:J184)</f>
        <v>24224025.300000001</v>
      </c>
      <c r="P184" s="73">
        <f t="shared" si="30"/>
        <v>0.18340303499373786</v>
      </c>
      <c r="Q184" s="73">
        <f t="shared" si="31"/>
        <v>4.5992309805682897E-2</v>
      </c>
      <c r="R184" s="73">
        <f t="shared" si="32"/>
        <v>0</v>
      </c>
      <c r="S184" s="71">
        <f t="shared" si="33"/>
        <v>3.1850000000000001</v>
      </c>
      <c r="T184" s="71">
        <f t="shared" si="34"/>
        <v>0</v>
      </c>
      <c r="U184" s="71">
        <f t="shared" si="35"/>
        <v>992.32899999999995</v>
      </c>
      <c r="V184" s="71">
        <f t="shared" si="36"/>
        <v>15612.741300000002</v>
      </c>
      <c r="W184" s="71">
        <f t="shared" si="37"/>
        <v>24224.025300000001</v>
      </c>
    </row>
    <row r="185" spans="1:23" hidden="1">
      <c r="A185" s="63">
        <f t="shared" si="38"/>
        <v>37071</v>
      </c>
      <c r="B185" s="65" t="str">
        <f>INDEX('Master Data'!$A$2:$B$8,MATCH(WEEKDAY('BRA Power'!A185,3),'Master Data'!$A$2:$A$8,0),2)</f>
        <v>F</v>
      </c>
      <c r="D185" s="73">
        <v>183506</v>
      </c>
      <c r="E185" s="73">
        <v>45832.388497081731</v>
      </c>
      <c r="F185" s="73">
        <v>0</v>
      </c>
      <c r="G185" s="73">
        <v>1210509</v>
      </c>
      <c r="I185" s="73">
        <f t="shared" si="40"/>
        <v>1210509</v>
      </c>
      <c r="J185" s="73">
        <f t="shared" si="39"/>
        <v>218180</v>
      </c>
      <c r="K185" s="73">
        <f t="shared" si="28"/>
        <v>0</v>
      </c>
      <c r="L185" s="73">
        <f t="shared" si="29"/>
        <v>0</v>
      </c>
      <c r="M185" s="73">
        <f>SUM(J$97:J185)</f>
        <v>15830921.300000001</v>
      </c>
      <c r="N185" s="73">
        <f>SUM(J$6:J185)</f>
        <v>24442205.300000001</v>
      </c>
      <c r="P185" s="73">
        <f t="shared" si="30"/>
        <v>0.183506</v>
      </c>
      <c r="Q185" s="73">
        <f t="shared" si="31"/>
        <v>4.5832388497081732E-2</v>
      </c>
      <c r="R185" s="73">
        <f t="shared" si="32"/>
        <v>0</v>
      </c>
      <c r="S185" s="71">
        <f t="shared" si="33"/>
        <v>218.18</v>
      </c>
      <c r="T185" s="71">
        <f t="shared" si="34"/>
        <v>0</v>
      </c>
      <c r="U185" s="71">
        <f t="shared" si="35"/>
        <v>1210.509</v>
      </c>
      <c r="V185" s="71">
        <f t="shared" si="36"/>
        <v>15830.9213</v>
      </c>
      <c r="W185" s="71">
        <f t="shared" si="37"/>
        <v>24442.205300000001</v>
      </c>
    </row>
    <row r="186" spans="1:23">
      <c r="A186" s="63">
        <f t="shared" si="38"/>
        <v>37072</v>
      </c>
      <c r="B186" s="65" t="str">
        <f>INDEX('Master Data'!$A$2:$B$8,MATCH(WEEKDAY('BRA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1210509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15830921.300000001</v>
      </c>
      <c r="N186" s="73">
        <f>SUM(J$6:J186)</f>
        <v>24442205.300000001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1210.509</v>
      </c>
      <c r="V186" s="71">
        <f t="shared" si="36"/>
        <v>15830.9213</v>
      </c>
      <c r="W186" s="71">
        <f t="shared" si="37"/>
        <v>24442.205300000001</v>
      </c>
    </row>
    <row r="187" spans="1:23" hidden="1">
      <c r="A187" s="63">
        <f t="shared" si="38"/>
        <v>37073</v>
      </c>
      <c r="B187" s="65" t="str">
        <f>INDEX('Master Data'!$A$2:$B$8,MATCH(WEEKDAY('BRA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15830921.300000001</v>
      </c>
      <c r="N187" s="73">
        <f>SUM(J$6:J187)</f>
        <v>24442205.300000001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15830.9213</v>
      </c>
      <c r="W187" s="71">
        <f t="shared" si="37"/>
        <v>24442.205300000001</v>
      </c>
    </row>
    <row r="188" spans="1:23" hidden="1">
      <c r="A188" s="63">
        <f t="shared" si="38"/>
        <v>37074</v>
      </c>
      <c r="B188" s="65" t="str">
        <f>INDEX('Master Data'!$A$2:$B$8,MATCH(WEEKDAY('BRA Power'!A188,3),'Master Data'!$A$2:$A$8,0),2)</f>
        <v>M</v>
      </c>
      <c r="D188" s="73">
        <v>168461</v>
      </c>
      <c r="E188" s="73">
        <v>45907.251598943047</v>
      </c>
      <c r="F188" s="73">
        <v>0</v>
      </c>
      <c r="G188" s="73">
        <v>9176</v>
      </c>
      <c r="I188" s="73">
        <f t="shared" si="40"/>
        <v>9176</v>
      </c>
      <c r="J188" s="73">
        <f t="shared" si="39"/>
        <v>9176</v>
      </c>
      <c r="K188" s="73">
        <f t="shared" si="28"/>
        <v>0</v>
      </c>
      <c r="L188" s="73">
        <f t="shared" si="29"/>
        <v>0</v>
      </c>
      <c r="M188" s="73">
        <f>SUM(J$188:J188)</f>
        <v>9176</v>
      </c>
      <c r="N188" s="73">
        <f>SUM(J$6:J188)</f>
        <v>24451381.300000001</v>
      </c>
      <c r="P188" s="73">
        <f t="shared" si="30"/>
        <v>0.168461</v>
      </c>
      <c r="Q188" s="73">
        <f t="shared" si="31"/>
        <v>4.5907251598943044E-2</v>
      </c>
      <c r="R188" s="73">
        <f t="shared" si="32"/>
        <v>0</v>
      </c>
      <c r="S188" s="71">
        <f t="shared" si="33"/>
        <v>9.1760000000000002</v>
      </c>
      <c r="T188" s="71">
        <f t="shared" si="34"/>
        <v>0</v>
      </c>
      <c r="U188" s="71">
        <f t="shared" si="35"/>
        <v>9.1760000000000002</v>
      </c>
      <c r="V188" s="71">
        <f t="shared" si="36"/>
        <v>9.1760000000000002</v>
      </c>
      <c r="W188" s="71">
        <f t="shared" si="37"/>
        <v>24451.381300000001</v>
      </c>
    </row>
    <row r="189" spans="1:23" hidden="1">
      <c r="A189" s="63">
        <f t="shared" si="38"/>
        <v>37075</v>
      </c>
      <c r="B189" s="65" t="str">
        <f>INDEX('Master Data'!$A$2:$B$8,MATCH(WEEKDAY('BRA Power'!A189,3),'Master Data'!$A$2:$A$8,0),2)</f>
        <v>T</v>
      </c>
      <c r="D189" s="73">
        <v>168563.76409148378</v>
      </c>
      <c r="E189" s="73">
        <v>45932.233276418665</v>
      </c>
      <c r="F189" s="73">
        <v>0</v>
      </c>
      <c r="G189" s="73">
        <v>12237</v>
      </c>
      <c r="I189" s="73">
        <f t="shared" si="40"/>
        <v>12237</v>
      </c>
      <c r="J189" s="73">
        <f t="shared" si="39"/>
        <v>3061</v>
      </c>
      <c r="K189" s="73">
        <f t="shared" si="28"/>
        <v>0</v>
      </c>
      <c r="L189" s="73">
        <f t="shared" si="29"/>
        <v>0</v>
      </c>
      <c r="M189" s="73">
        <f>SUM(J$188:J189)</f>
        <v>12237</v>
      </c>
      <c r="N189" s="73">
        <f>SUM(J$6:J189)</f>
        <v>24454442.300000001</v>
      </c>
      <c r="P189" s="73">
        <f t="shared" si="30"/>
        <v>0.16856376409148377</v>
      </c>
      <c r="Q189" s="73">
        <f t="shared" si="31"/>
        <v>4.5932233276418662E-2</v>
      </c>
      <c r="R189" s="73">
        <f t="shared" si="32"/>
        <v>0</v>
      </c>
      <c r="S189" s="71">
        <f t="shared" si="33"/>
        <v>3.0609999999999999</v>
      </c>
      <c r="T189" s="71">
        <f t="shared" si="34"/>
        <v>0</v>
      </c>
      <c r="U189" s="71">
        <f t="shared" si="35"/>
        <v>12.237</v>
      </c>
      <c r="V189" s="71">
        <f t="shared" si="36"/>
        <v>12.237</v>
      </c>
      <c r="W189" s="71">
        <f t="shared" si="37"/>
        <v>24454.442300000002</v>
      </c>
    </row>
    <row r="190" spans="1:23" hidden="1">
      <c r="A190" s="63">
        <f t="shared" si="38"/>
        <v>37076</v>
      </c>
      <c r="B190" s="65" t="str">
        <f>INDEX('Master Data'!$A$2:$B$8,MATCH(WEEKDAY('BRA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12237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12237</v>
      </c>
      <c r="N190" s="73">
        <f>SUM(J$6:J190)</f>
        <v>24454442.300000001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12.237</v>
      </c>
      <c r="V190" s="71">
        <f t="shared" si="36"/>
        <v>12.237</v>
      </c>
      <c r="W190" s="71">
        <f t="shared" si="37"/>
        <v>24454.442300000002</v>
      </c>
    </row>
    <row r="191" spans="1:23" hidden="1">
      <c r="A191" s="63">
        <f t="shared" si="38"/>
        <v>37077</v>
      </c>
      <c r="B191" s="65" t="str">
        <f>INDEX('Master Data'!$A$2:$B$8,MATCH(WEEKDAY('BRA Power'!A191,3),'Master Data'!$A$2:$A$8,0),2)</f>
        <v>Th</v>
      </c>
      <c r="D191" s="73">
        <v>177803</v>
      </c>
      <c r="E191" s="73">
        <v>50002.644144017708</v>
      </c>
      <c r="F191" s="73">
        <v>0</v>
      </c>
      <c r="G191" s="73">
        <v>-1078319</v>
      </c>
      <c r="I191" s="73">
        <f t="shared" si="40"/>
        <v>-1078319</v>
      </c>
      <c r="J191" s="73">
        <f t="shared" si="39"/>
        <v>-1090556</v>
      </c>
      <c r="K191" s="73">
        <f t="shared" si="28"/>
        <v>0</v>
      </c>
      <c r="L191" s="73">
        <f t="shared" si="29"/>
        <v>0</v>
      </c>
      <c r="M191" s="73">
        <f>SUM(J$188:J191)</f>
        <v>-1078319</v>
      </c>
      <c r="N191" s="73">
        <f>SUM(J$6:J191)</f>
        <v>23363886.300000001</v>
      </c>
      <c r="P191" s="73">
        <f t="shared" si="30"/>
        <v>0.17780299999999999</v>
      </c>
      <c r="Q191" s="73">
        <f t="shared" si="31"/>
        <v>5.0002644144017706E-2</v>
      </c>
      <c r="R191" s="73">
        <f t="shared" si="32"/>
        <v>0</v>
      </c>
      <c r="S191" s="71">
        <f t="shared" si="33"/>
        <v>-1090.556</v>
      </c>
      <c r="T191" s="71">
        <f t="shared" si="34"/>
        <v>0</v>
      </c>
      <c r="U191" s="71">
        <f t="shared" si="35"/>
        <v>-1078.319</v>
      </c>
      <c r="V191" s="71">
        <f t="shared" si="36"/>
        <v>-1078.319</v>
      </c>
      <c r="W191" s="71">
        <f t="shared" si="37"/>
        <v>23363.886300000002</v>
      </c>
    </row>
    <row r="192" spans="1:23" hidden="1">
      <c r="A192" s="63">
        <f t="shared" si="38"/>
        <v>37078</v>
      </c>
      <c r="B192" s="65" t="str">
        <f>INDEX('Master Data'!$A$2:$B$8,MATCH(WEEKDAY('BRA Power'!A192,3),'Master Data'!$A$2:$A$8,0),2)</f>
        <v>F</v>
      </c>
      <c r="D192" s="73">
        <v>177909.4108138094</v>
      </c>
      <c r="E192" s="73">
        <v>50032.011886965724</v>
      </c>
      <c r="F192" s="73">
        <v>0</v>
      </c>
      <c r="G192" s="73">
        <v>-1076103</v>
      </c>
      <c r="I192" s="73">
        <f t="shared" si="40"/>
        <v>-1076103</v>
      </c>
      <c r="J192" s="73">
        <f t="shared" si="39"/>
        <v>2216</v>
      </c>
      <c r="K192" s="73">
        <f t="shared" si="28"/>
        <v>0</v>
      </c>
      <c r="L192" s="73">
        <f t="shared" si="29"/>
        <v>0</v>
      </c>
      <c r="M192" s="73">
        <f>SUM(J$188:J192)</f>
        <v>-1076103</v>
      </c>
      <c r="N192" s="73">
        <f>SUM(J$6:J192)</f>
        <v>23366102.300000001</v>
      </c>
      <c r="P192" s="73">
        <f t="shared" si="30"/>
        <v>0.1779094108138094</v>
      </c>
      <c r="Q192" s="73">
        <f t="shared" si="31"/>
        <v>5.0032011886965724E-2</v>
      </c>
      <c r="R192" s="73">
        <f t="shared" si="32"/>
        <v>0</v>
      </c>
      <c r="S192" s="71">
        <f t="shared" si="33"/>
        <v>2.2160000000000002</v>
      </c>
      <c r="T192" s="71">
        <f t="shared" si="34"/>
        <v>0</v>
      </c>
      <c r="U192" s="71">
        <f t="shared" si="35"/>
        <v>-1076.1030000000001</v>
      </c>
      <c r="V192" s="71">
        <f t="shared" si="36"/>
        <v>-1076.1030000000001</v>
      </c>
      <c r="W192" s="71">
        <f t="shared" si="37"/>
        <v>23366.102300000002</v>
      </c>
    </row>
    <row r="193" spans="1:23" hidden="1">
      <c r="A193" s="63">
        <f t="shared" si="38"/>
        <v>37079</v>
      </c>
      <c r="B193" s="65" t="str">
        <f>INDEX('Master Data'!$A$2:$B$8,MATCH(WEEKDAY('BRA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-1076103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-1076103</v>
      </c>
      <c r="N193" s="73">
        <f>SUM(J$6:J193)</f>
        <v>23366102.300000001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-1076.1030000000001</v>
      </c>
      <c r="V193" s="71">
        <f t="shared" si="36"/>
        <v>-1076.1030000000001</v>
      </c>
      <c r="W193" s="71">
        <f t="shared" si="37"/>
        <v>23366.102300000002</v>
      </c>
    </row>
    <row r="194" spans="1:23" hidden="1">
      <c r="A194" s="63">
        <f t="shared" si="38"/>
        <v>37080</v>
      </c>
      <c r="B194" s="65" t="str">
        <f>INDEX('Master Data'!$A$2:$B$8,MATCH(WEEKDAY('BRA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-1076103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-1076103</v>
      </c>
      <c r="N194" s="73">
        <f>SUM(J$6:J194)</f>
        <v>23366102.300000001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-1076.1030000000001</v>
      </c>
      <c r="V194" s="71">
        <f t="shared" si="36"/>
        <v>-1076.1030000000001</v>
      </c>
      <c r="W194" s="71">
        <f t="shared" si="37"/>
        <v>23366.102300000002</v>
      </c>
    </row>
    <row r="195" spans="1:23" hidden="1">
      <c r="A195" s="63">
        <f t="shared" si="38"/>
        <v>37081</v>
      </c>
      <c r="B195" s="65" t="str">
        <f>INDEX('Master Data'!$A$2:$B$8,MATCH(WEEKDAY('BRA Power'!A195,3),'Master Data'!$A$2:$A$8,0),2)</f>
        <v>M</v>
      </c>
      <c r="D195" s="73">
        <v>178228</v>
      </c>
      <c r="E195" s="73">
        <v>50120.218744995618</v>
      </c>
      <c r="F195" s="73">
        <v>0</v>
      </c>
      <c r="G195" s="73">
        <v>-1069449</v>
      </c>
      <c r="I195" s="73">
        <f t="shared" si="40"/>
        <v>-1069449</v>
      </c>
      <c r="J195" s="73">
        <f t="shared" si="39"/>
        <v>6654</v>
      </c>
      <c r="K195" s="73">
        <f t="shared" si="28"/>
        <v>0</v>
      </c>
      <c r="L195" s="73">
        <f t="shared" si="29"/>
        <v>0</v>
      </c>
      <c r="M195" s="73">
        <f>SUM(J$188:J195)</f>
        <v>-1069449</v>
      </c>
      <c r="N195" s="73">
        <f>SUM(J$6:J195)</f>
        <v>23372756.300000001</v>
      </c>
      <c r="P195" s="73">
        <f t="shared" si="30"/>
        <v>0.178228</v>
      </c>
      <c r="Q195" s="73">
        <f t="shared" si="31"/>
        <v>5.0120218744995615E-2</v>
      </c>
      <c r="R195" s="73">
        <f t="shared" si="32"/>
        <v>0</v>
      </c>
      <c r="S195" s="71">
        <f t="shared" si="33"/>
        <v>6.6539999999999999</v>
      </c>
      <c r="T195" s="71">
        <f t="shared" si="34"/>
        <v>0</v>
      </c>
      <c r="U195" s="71">
        <f t="shared" si="35"/>
        <v>-1069.4490000000001</v>
      </c>
      <c r="V195" s="71">
        <f t="shared" si="36"/>
        <v>-1069.4490000000001</v>
      </c>
      <c r="W195" s="71">
        <f t="shared" si="37"/>
        <v>23372.756300000001</v>
      </c>
    </row>
    <row r="196" spans="1:23" hidden="1">
      <c r="A196" s="63">
        <f t="shared" si="38"/>
        <v>37082</v>
      </c>
      <c r="B196" s="65" t="str">
        <f>INDEX('Master Data'!$A$2:$B$8,MATCH(WEEKDAY('BRA Power'!A196,3),'Master Data'!$A$2:$A$8,0),2)</f>
        <v>T</v>
      </c>
      <c r="D196" s="73">
        <v>178334</v>
      </c>
      <c r="E196" s="73">
        <v>50149.655607951499</v>
      </c>
      <c r="F196" s="73">
        <v>0</v>
      </c>
      <c r="G196" s="73">
        <v>-1067229</v>
      </c>
      <c r="I196" s="73">
        <f t="shared" si="40"/>
        <v>-1067229</v>
      </c>
      <c r="J196" s="73">
        <f t="shared" si="39"/>
        <v>2220</v>
      </c>
      <c r="K196" s="73">
        <f t="shared" si="28"/>
        <v>0</v>
      </c>
      <c r="L196" s="73">
        <f t="shared" si="29"/>
        <v>0</v>
      </c>
      <c r="M196" s="73">
        <f>SUM(J$188:J196)</f>
        <v>-1067229</v>
      </c>
      <c r="N196" s="73">
        <f>SUM(J$6:J196)</f>
        <v>23374976.300000001</v>
      </c>
      <c r="P196" s="73">
        <f t="shared" si="30"/>
        <v>0.17833399999999999</v>
      </c>
      <c r="Q196" s="73">
        <f t="shared" si="31"/>
        <v>5.0149655607951496E-2</v>
      </c>
      <c r="R196" s="73">
        <f t="shared" si="32"/>
        <v>0</v>
      </c>
      <c r="S196" s="71">
        <f t="shared" si="33"/>
        <v>2.2200000000000002</v>
      </c>
      <c r="T196" s="71">
        <f t="shared" si="34"/>
        <v>0</v>
      </c>
      <c r="U196" s="71">
        <f t="shared" si="35"/>
        <v>-1067.229</v>
      </c>
      <c r="V196" s="71">
        <f t="shared" si="36"/>
        <v>-1067.229</v>
      </c>
      <c r="W196" s="71">
        <f t="shared" si="37"/>
        <v>23374.976300000002</v>
      </c>
    </row>
    <row r="197" spans="1:23" hidden="1">
      <c r="A197" s="63">
        <f t="shared" si="38"/>
        <v>37083</v>
      </c>
      <c r="B197" s="65" t="str">
        <f>INDEX('Master Data'!$A$2:$B$8,MATCH(WEEKDAY('BRA Power'!A197,3),'Master Data'!$A$2:$A$8,0),2)</f>
        <v>W</v>
      </c>
      <c r="D197" s="73">
        <v>178440.20832692276</v>
      </c>
      <c r="E197" s="73">
        <v>50179.109776337275</v>
      </c>
      <c r="F197" s="73">
        <v>0</v>
      </c>
      <c r="G197" s="73">
        <v>-1065007.3512559701</v>
      </c>
      <c r="I197" s="73">
        <f t="shared" si="40"/>
        <v>-1065007.3512559701</v>
      </c>
      <c r="J197" s="73">
        <f t="shared" si="39"/>
        <v>2221.6487440299243</v>
      </c>
      <c r="K197" s="73">
        <f t="shared" si="28"/>
        <v>0</v>
      </c>
      <c r="L197" s="73">
        <f t="shared" si="29"/>
        <v>0</v>
      </c>
      <c r="M197" s="73">
        <f>SUM(J$188:J197)</f>
        <v>-1065007.3512559701</v>
      </c>
      <c r="N197" s="73">
        <f>SUM(J$6:J197)</f>
        <v>23377197.948744029</v>
      </c>
      <c r="P197" s="73">
        <f t="shared" si="30"/>
        <v>0.17844020832692276</v>
      </c>
      <c r="Q197" s="73">
        <f t="shared" si="31"/>
        <v>5.0179109776337272E-2</v>
      </c>
      <c r="R197" s="73">
        <f t="shared" si="32"/>
        <v>0</v>
      </c>
      <c r="S197" s="71">
        <f t="shared" si="33"/>
        <v>2.2216487440299244</v>
      </c>
      <c r="T197" s="71">
        <f t="shared" si="34"/>
        <v>0</v>
      </c>
      <c r="U197" s="71">
        <f t="shared" si="35"/>
        <v>-1065.00735125597</v>
      </c>
      <c r="V197" s="71">
        <f t="shared" si="36"/>
        <v>-1065.00735125597</v>
      </c>
      <c r="W197" s="71">
        <f t="shared" si="37"/>
        <v>23377.197948744029</v>
      </c>
    </row>
    <row r="198" spans="1:23" hidden="1">
      <c r="A198" s="63">
        <f t="shared" si="38"/>
        <v>37084</v>
      </c>
      <c r="B198" s="65" t="str">
        <f>INDEX('Master Data'!$A$2:$B$8,MATCH(WEEKDAY('BRA Power'!A198,3),'Master Data'!$A$2:$A$8,0),2)</f>
        <v>Th</v>
      </c>
      <c r="D198" s="73">
        <v>178546.56515049719</v>
      </c>
      <c r="E198" s="73">
        <v>50208.581260336126</v>
      </c>
      <c r="F198" s="73">
        <v>0</v>
      </c>
      <c r="G198" s="73">
        <v>-1062784.82125597</v>
      </c>
      <c r="I198" s="73">
        <f t="shared" si="40"/>
        <v>-1062784.82125597</v>
      </c>
      <c r="J198" s="73">
        <f t="shared" si="39"/>
        <v>2222.5300000000279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-1062784.82125597</v>
      </c>
      <c r="N198" s="73">
        <f>SUM(J$6:J198)</f>
        <v>23379420.47874403</v>
      </c>
      <c r="P198" s="73">
        <f t="shared" ref="P198:P261" si="43">D198/P$3</f>
        <v>0.17854656515049719</v>
      </c>
      <c r="Q198" s="73">
        <f t="shared" ref="Q198:Q261" si="44">E198/P$3</f>
        <v>5.020858126033613E-2</v>
      </c>
      <c r="R198" s="73">
        <f t="shared" ref="R198:R261" si="45">F198/R$3</f>
        <v>0</v>
      </c>
      <c r="S198" s="71">
        <f t="shared" ref="S198:S261" si="46">J198/$R$3</f>
        <v>2.2225300000000279</v>
      </c>
      <c r="T198" s="71">
        <f t="shared" ref="T198:T261" si="47">L198/$R$3</f>
        <v>0</v>
      </c>
      <c r="U198" s="71">
        <f t="shared" ref="U198:U261" si="48">I198/$R$3</f>
        <v>-1062.78482125597</v>
      </c>
      <c r="V198" s="71">
        <f t="shared" ref="V198:V261" si="49">M198/$R$3</f>
        <v>-1062.78482125597</v>
      </c>
      <c r="W198" s="71">
        <f t="shared" ref="W198:W261" si="50">N198/$R$3</f>
        <v>23379.420478744029</v>
      </c>
    </row>
    <row r="199" spans="1:23" hidden="1">
      <c r="A199" s="63">
        <f t="shared" ref="A199:A262" si="51">A198+1</f>
        <v>37085</v>
      </c>
      <c r="B199" s="65" t="str">
        <f>INDEX('Master Data'!$A$2:$B$8,MATCH(WEEKDAY('BRA Power'!A199,3),'Master Data'!$A$2:$A$8,0),2)</f>
        <v>F</v>
      </c>
      <c r="D199" s="73">
        <v>178653</v>
      </c>
      <c r="E199" s="73">
        <v>50238.070070137175</v>
      </c>
      <c r="F199" s="73">
        <v>0</v>
      </c>
      <c r="G199" s="73">
        <v>-1060561</v>
      </c>
      <c r="I199" s="73">
        <f t="shared" si="40"/>
        <v>-1060561</v>
      </c>
      <c r="J199" s="73">
        <f t="shared" ref="J199:J262" si="52">IF(MONTH($A199)=MONTH($A198),SUM(I199-I198),I199)</f>
        <v>2223.8212559700478</v>
      </c>
      <c r="K199" s="73">
        <f t="shared" si="41"/>
        <v>0</v>
      </c>
      <c r="L199" s="73">
        <f t="shared" si="42"/>
        <v>0</v>
      </c>
      <c r="M199" s="73">
        <f>SUM(J$188:J199)</f>
        <v>-1060561</v>
      </c>
      <c r="N199" s="73">
        <f>SUM(J$6:J199)</f>
        <v>23381644.300000001</v>
      </c>
      <c r="P199" s="73">
        <f t="shared" si="43"/>
        <v>0.17865300000000001</v>
      </c>
      <c r="Q199" s="73">
        <f t="shared" si="44"/>
        <v>5.0238070070137177E-2</v>
      </c>
      <c r="R199" s="73">
        <f t="shared" si="45"/>
        <v>0</v>
      </c>
      <c r="S199" s="71">
        <f t="shared" si="46"/>
        <v>2.2238212559700479</v>
      </c>
      <c r="T199" s="71">
        <f t="shared" si="47"/>
        <v>0</v>
      </c>
      <c r="U199" s="71">
        <f t="shared" si="48"/>
        <v>-1060.5609999999999</v>
      </c>
      <c r="V199" s="71">
        <f t="shared" si="49"/>
        <v>-1060.5609999999999</v>
      </c>
      <c r="W199" s="71">
        <f t="shared" si="50"/>
        <v>23381.6443</v>
      </c>
    </row>
    <row r="200" spans="1:23" hidden="1">
      <c r="A200" s="63">
        <f t="shared" si="51"/>
        <v>37086</v>
      </c>
      <c r="B200" s="65" t="str">
        <f>INDEX('Master Data'!$A$2:$B$8,MATCH(WEEKDAY('BRA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-1060561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-1060561</v>
      </c>
      <c r="N200" s="73">
        <f>SUM(J$6:J200)</f>
        <v>23381644.300000001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-1060.5609999999999</v>
      </c>
      <c r="V200" s="71">
        <f t="shared" si="49"/>
        <v>-1060.5609999999999</v>
      </c>
      <c r="W200" s="71">
        <f t="shared" si="50"/>
        <v>23381.6443</v>
      </c>
    </row>
    <row r="201" spans="1:23" hidden="1">
      <c r="A201" s="63">
        <f t="shared" si="51"/>
        <v>37087</v>
      </c>
      <c r="B201" s="65" t="str">
        <f>INDEX('Master Data'!$A$2:$B$8,MATCH(WEEKDAY('BRA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-1060561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-1060561</v>
      </c>
      <c r="N201" s="73">
        <f>SUM(J$6:J201)</f>
        <v>23381644.300000001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-1060.5609999999999</v>
      </c>
      <c r="V201" s="71">
        <f t="shared" si="49"/>
        <v>-1060.5609999999999</v>
      </c>
      <c r="W201" s="71">
        <f t="shared" si="50"/>
        <v>23381.6443</v>
      </c>
    </row>
    <row r="202" spans="1:23" hidden="1">
      <c r="A202" s="63">
        <f t="shared" si="51"/>
        <v>37088</v>
      </c>
      <c r="B202" s="65" t="str">
        <f>INDEX('Master Data'!$A$2:$B$8,MATCH(WEEKDAY('BRA Power'!A202,3),'Master Data'!$A$2:$A$8,0),2)</f>
        <v>M</v>
      </c>
      <c r="D202" s="73">
        <v>178972.65154961648</v>
      </c>
      <c r="E202" s="73">
        <v>50326.640556335296</v>
      </c>
      <c r="F202" s="73">
        <v>0</v>
      </c>
      <c r="G202" s="73">
        <v>-1053883</v>
      </c>
      <c r="I202" s="73">
        <f t="shared" si="40"/>
        <v>-1053883</v>
      </c>
      <c r="J202" s="73">
        <f t="shared" si="52"/>
        <v>6678</v>
      </c>
      <c r="K202" s="73">
        <f t="shared" si="41"/>
        <v>0</v>
      </c>
      <c r="L202" s="73">
        <f t="shared" si="42"/>
        <v>0</v>
      </c>
      <c r="M202" s="73">
        <f>SUM(J$188:J202)</f>
        <v>-1053883</v>
      </c>
      <c r="N202" s="73">
        <f>SUM(J$6:J202)</f>
        <v>23388322.300000001</v>
      </c>
      <c r="P202" s="73">
        <f t="shared" si="43"/>
        <v>0.17897265154961647</v>
      </c>
      <c r="Q202" s="73">
        <f t="shared" si="44"/>
        <v>5.0326640556335296E-2</v>
      </c>
      <c r="R202" s="73">
        <f t="shared" si="45"/>
        <v>0</v>
      </c>
      <c r="S202" s="71">
        <f t="shared" si="46"/>
        <v>6.6779999999999999</v>
      </c>
      <c r="T202" s="71">
        <f t="shared" si="47"/>
        <v>0</v>
      </c>
      <c r="U202" s="71">
        <f t="shared" si="48"/>
        <v>-1053.883</v>
      </c>
      <c r="V202" s="71">
        <f t="shared" si="49"/>
        <v>-1053.883</v>
      </c>
      <c r="W202" s="71">
        <f t="shared" si="50"/>
        <v>23388.3223</v>
      </c>
    </row>
    <row r="203" spans="1:23" hidden="1">
      <c r="A203" s="63">
        <f t="shared" si="51"/>
        <v>37089</v>
      </c>
      <c r="B203" s="65" t="str">
        <f>INDEX('Master Data'!$A$2:$B$8,MATCH(WEEKDAY('BRA Power'!A203,3),'Master Data'!$A$2:$A$8,0),2)</f>
        <v>T</v>
      </c>
      <c r="D203" s="73">
        <v>179079</v>
      </c>
      <c r="E203" s="73">
        <v>50356.198771356881</v>
      </c>
      <c r="F203" s="73">
        <v>0</v>
      </c>
      <c r="G203" s="73">
        <v>-1051655.28125597</v>
      </c>
      <c r="I203" s="73">
        <f t="shared" si="40"/>
        <v>-1051655.28125597</v>
      </c>
      <c r="J203" s="73">
        <f t="shared" si="52"/>
        <v>2227.7187440299895</v>
      </c>
      <c r="K203" s="73">
        <f t="shared" si="41"/>
        <v>0</v>
      </c>
      <c r="L203" s="73">
        <f t="shared" si="42"/>
        <v>0</v>
      </c>
      <c r="M203" s="73">
        <f>SUM(J$188:J203)</f>
        <v>-1051655.28125597</v>
      </c>
      <c r="N203" s="73">
        <f>SUM(J$6:J203)</f>
        <v>23390550.018744029</v>
      </c>
      <c r="P203" s="73">
        <f t="shared" si="43"/>
        <v>0.17907899999999999</v>
      </c>
      <c r="Q203" s="73">
        <f t="shared" si="44"/>
        <v>5.0356198771356879E-2</v>
      </c>
      <c r="R203" s="73">
        <f t="shared" si="45"/>
        <v>0</v>
      </c>
      <c r="S203" s="71">
        <f t="shared" si="46"/>
        <v>2.2277187440299895</v>
      </c>
      <c r="T203" s="71">
        <f t="shared" si="47"/>
        <v>0</v>
      </c>
      <c r="U203" s="71">
        <f t="shared" si="48"/>
        <v>-1051.6552812559701</v>
      </c>
      <c r="V203" s="71">
        <f t="shared" si="49"/>
        <v>-1051.6552812559701</v>
      </c>
      <c r="W203" s="71">
        <f t="shared" si="50"/>
        <v>23390.55001874403</v>
      </c>
    </row>
    <row r="204" spans="1:23" hidden="1">
      <c r="A204" s="63">
        <f t="shared" si="51"/>
        <v>37090</v>
      </c>
      <c r="B204" s="65" t="str">
        <f>INDEX('Master Data'!$A$2:$B$8,MATCH(WEEKDAY('BRA Power'!A204,3),'Master Data'!$A$2:$A$8,0),2)</f>
        <v>W</v>
      </c>
      <c r="D204" s="73">
        <v>179186</v>
      </c>
      <c r="E204" s="73">
        <v>50385.774363216551</v>
      </c>
      <c r="F204" s="73">
        <v>0</v>
      </c>
      <c r="G204" s="73">
        <v>-1049426</v>
      </c>
      <c r="I204" s="73">
        <f t="shared" si="40"/>
        <v>-1049426</v>
      </c>
      <c r="J204" s="73">
        <f t="shared" si="52"/>
        <v>2229.2812559700105</v>
      </c>
      <c r="K204" s="73">
        <f t="shared" si="41"/>
        <v>0</v>
      </c>
      <c r="L204" s="73">
        <f t="shared" si="42"/>
        <v>0</v>
      </c>
      <c r="M204" s="73">
        <f>SUM(J$188:J204)</f>
        <v>-1049426</v>
      </c>
      <c r="N204" s="73">
        <f>SUM(J$6:J204)</f>
        <v>23392779.300000001</v>
      </c>
      <c r="P204" s="73">
        <f t="shared" si="43"/>
        <v>0.17918600000000001</v>
      </c>
      <c r="Q204" s="73">
        <f t="shared" si="44"/>
        <v>5.0385774363216548E-2</v>
      </c>
      <c r="R204" s="73">
        <f t="shared" si="45"/>
        <v>0</v>
      </c>
      <c r="S204" s="71">
        <f t="shared" si="46"/>
        <v>2.2292812559700104</v>
      </c>
      <c r="T204" s="71">
        <f t="shared" si="47"/>
        <v>0</v>
      </c>
      <c r="U204" s="71">
        <f t="shared" si="48"/>
        <v>-1049.4259999999999</v>
      </c>
      <c r="V204" s="71">
        <f t="shared" si="49"/>
        <v>-1049.4259999999999</v>
      </c>
      <c r="W204" s="71">
        <f t="shared" si="50"/>
        <v>23392.779300000002</v>
      </c>
    </row>
    <row r="205" spans="1:23" hidden="1">
      <c r="A205" s="63">
        <f t="shared" si="51"/>
        <v>37091</v>
      </c>
      <c r="B205" s="65" t="str">
        <f>INDEX('Master Data'!$A$2:$B$8,MATCH(WEEKDAY('BRA Power'!A205,3),'Master Data'!$A$2:$A$8,0),2)</f>
        <v>Th</v>
      </c>
      <c r="D205" s="73">
        <v>179293</v>
      </c>
      <c r="E205" s="73">
        <v>50415.367342139551</v>
      </c>
      <c r="F205" s="73">
        <v>0</v>
      </c>
      <c r="G205" s="73">
        <v>-1047196</v>
      </c>
      <c r="I205" s="73">
        <f t="shared" si="40"/>
        <v>-1047196</v>
      </c>
      <c r="J205" s="73">
        <f t="shared" si="52"/>
        <v>2230</v>
      </c>
      <c r="K205" s="73">
        <f t="shared" si="41"/>
        <v>0</v>
      </c>
      <c r="L205" s="73">
        <f t="shared" si="42"/>
        <v>0</v>
      </c>
      <c r="M205" s="73">
        <f>SUM(J$188:J205)</f>
        <v>-1047196</v>
      </c>
      <c r="N205" s="73">
        <f>SUM(J$6:J205)</f>
        <v>23395009.300000001</v>
      </c>
      <c r="P205" s="73">
        <f t="shared" si="43"/>
        <v>0.17929300000000001</v>
      </c>
      <c r="Q205" s="73">
        <f t="shared" si="44"/>
        <v>5.0415367342139548E-2</v>
      </c>
      <c r="R205" s="73">
        <f t="shared" si="45"/>
        <v>0</v>
      </c>
      <c r="S205" s="71">
        <f t="shared" si="46"/>
        <v>2.23</v>
      </c>
      <c r="T205" s="71">
        <f t="shared" si="47"/>
        <v>0</v>
      </c>
      <c r="U205" s="71">
        <f t="shared" si="48"/>
        <v>-1047.1959999999999</v>
      </c>
      <c r="V205" s="71">
        <f t="shared" si="49"/>
        <v>-1047.1959999999999</v>
      </c>
      <c r="W205" s="71">
        <f t="shared" si="50"/>
        <v>23395.009300000002</v>
      </c>
    </row>
    <row r="206" spans="1:23" hidden="1">
      <c r="A206" s="63">
        <f t="shared" si="51"/>
        <v>37092</v>
      </c>
      <c r="B206" s="65" t="str">
        <f>INDEX('Master Data'!$A$2:$B$8,MATCH(WEEKDAY('BRA Power'!A206,3),'Master Data'!$A$2:$A$8,0),2)</f>
        <v>F</v>
      </c>
      <c r="D206" s="73">
        <v>179399.79449115964</v>
      </c>
      <c r="E206" s="73">
        <v>50444.977718357084</v>
      </c>
      <c r="F206" s="73">
        <v>0</v>
      </c>
      <c r="G206" s="73">
        <v>-1044964</v>
      </c>
      <c r="I206" s="73">
        <f t="shared" si="40"/>
        <v>-1044964</v>
      </c>
      <c r="J206" s="73">
        <f t="shared" si="52"/>
        <v>2232</v>
      </c>
      <c r="K206" s="73">
        <f t="shared" si="41"/>
        <v>0</v>
      </c>
      <c r="L206" s="73">
        <f t="shared" si="42"/>
        <v>0</v>
      </c>
      <c r="M206" s="73">
        <f>SUM(J$188:J206)</f>
        <v>-1044964</v>
      </c>
      <c r="N206" s="73">
        <f>SUM(J$6:J206)</f>
        <v>23397241.300000001</v>
      </c>
      <c r="P206" s="73">
        <f t="shared" si="43"/>
        <v>0.17939979449115964</v>
      </c>
      <c r="Q206" s="73">
        <f t="shared" si="44"/>
        <v>5.0444977718357084E-2</v>
      </c>
      <c r="R206" s="73">
        <f t="shared" si="45"/>
        <v>0</v>
      </c>
      <c r="S206" s="71">
        <f t="shared" si="46"/>
        <v>2.2320000000000002</v>
      </c>
      <c r="T206" s="71">
        <f t="shared" si="47"/>
        <v>0</v>
      </c>
      <c r="U206" s="71">
        <f t="shared" si="48"/>
        <v>-1044.9639999999999</v>
      </c>
      <c r="V206" s="71">
        <f t="shared" si="49"/>
        <v>-1044.9639999999999</v>
      </c>
      <c r="W206" s="71">
        <f t="shared" si="50"/>
        <v>23397.241300000002</v>
      </c>
    </row>
    <row r="207" spans="1:23" hidden="1">
      <c r="A207" s="63">
        <f t="shared" si="51"/>
        <v>37093</v>
      </c>
      <c r="B207" s="65" t="str">
        <f>INDEX('Master Data'!$A$2:$B$8,MATCH(WEEKDAY('BRA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-1044964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-1044964</v>
      </c>
      <c r="N207" s="73">
        <f>SUM(J$6:J207)</f>
        <v>23397241.300000001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-1044.9639999999999</v>
      </c>
      <c r="V207" s="71">
        <f t="shared" si="49"/>
        <v>-1044.9639999999999</v>
      </c>
      <c r="W207" s="71">
        <f t="shared" si="50"/>
        <v>23397.241300000002</v>
      </c>
    </row>
    <row r="208" spans="1:23" hidden="1">
      <c r="A208" s="63">
        <f t="shared" si="51"/>
        <v>37094</v>
      </c>
      <c r="B208" s="65" t="str">
        <f>INDEX('Master Data'!$A$2:$B$8,MATCH(WEEKDAY('BRA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-1044964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-1044964</v>
      </c>
      <c r="N208" s="73">
        <f>SUM(J$6:J208)</f>
        <v>23397241.300000001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-1044.9639999999999</v>
      </c>
      <c r="V208" s="71">
        <f t="shared" si="49"/>
        <v>-1044.9639999999999</v>
      </c>
      <c r="W208" s="71">
        <f t="shared" si="50"/>
        <v>23397.241300000002</v>
      </c>
    </row>
    <row r="209" spans="1:23" hidden="1">
      <c r="A209" s="63">
        <f t="shared" si="51"/>
        <v>37095</v>
      </c>
      <c r="B209" s="65" t="str">
        <f>INDEX('Master Data'!$A$2:$B$8,MATCH(WEEKDAY('BRA Power'!A209,3),'Master Data'!$A$2:$A$8,0),2)</f>
        <v>M</v>
      </c>
      <c r="D209" s="73">
        <v>179720.84664014747</v>
      </c>
      <c r="E209" s="73">
        <v>50533.913333179844</v>
      </c>
      <c r="F209" s="73">
        <v>0</v>
      </c>
      <c r="G209" s="73">
        <v>-1038263</v>
      </c>
      <c r="I209" s="73">
        <f t="shared" si="40"/>
        <v>-1038263</v>
      </c>
      <c r="J209" s="73">
        <f t="shared" si="52"/>
        <v>6701</v>
      </c>
      <c r="K209" s="73">
        <f t="shared" si="41"/>
        <v>0</v>
      </c>
      <c r="L209" s="73">
        <f t="shared" si="42"/>
        <v>0</v>
      </c>
      <c r="M209" s="73">
        <f>SUM(J$188:J209)</f>
        <v>-1038263</v>
      </c>
      <c r="N209" s="73">
        <f>SUM(J$6:J209)</f>
        <v>23403942.300000001</v>
      </c>
      <c r="P209" s="73">
        <f t="shared" si="43"/>
        <v>0.17972084664014748</v>
      </c>
      <c r="Q209" s="73">
        <f t="shared" si="44"/>
        <v>5.0533913333179845E-2</v>
      </c>
      <c r="R209" s="73">
        <f t="shared" si="45"/>
        <v>0</v>
      </c>
      <c r="S209" s="71">
        <f t="shared" si="46"/>
        <v>6.7009999999999996</v>
      </c>
      <c r="T209" s="71">
        <f t="shared" si="47"/>
        <v>0</v>
      </c>
      <c r="U209" s="71">
        <f t="shared" si="48"/>
        <v>-1038.2629999999999</v>
      </c>
      <c r="V209" s="71">
        <f t="shared" si="49"/>
        <v>-1038.2629999999999</v>
      </c>
      <c r="W209" s="71">
        <f t="shared" si="50"/>
        <v>23403.942300000002</v>
      </c>
    </row>
    <row r="210" spans="1:23" hidden="1">
      <c r="A210" s="63">
        <f t="shared" si="51"/>
        <v>37096</v>
      </c>
      <c r="B210" s="65" t="str">
        <f>INDEX('Master Data'!$A$2:$B$8,MATCH(WEEKDAY('BRA Power'!A210,3),'Master Data'!$A$2:$A$8,0),2)</f>
        <v>T</v>
      </c>
      <c r="D210" s="73">
        <v>179827.99661344592</v>
      </c>
      <c r="E210" s="73">
        <v>50563.593401008562</v>
      </c>
      <c r="F210" s="73">
        <v>0</v>
      </c>
      <c r="G210" s="73">
        <v>-2087650</v>
      </c>
      <c r="I210" s="73">
        <f t="shared" si="40"/>
        <v>-2087650</v>
      </c>
      <c r="J210" s="73">
        <f t="shared" si="52"/>
        <v>-1049387</v>
      </c>
      <c r="K210" s="73">
        <f t="shared" si="41"/>
        <v>0</v>
      </c>
      <c r="L210" s="73">
        <f t="shared" si="42"/>
        <v>0</v>
      </c>
      <c r="M210" s="73">
        <f>SUM(J$188:J210)</f>
        <v>-2087650</v>
      </c>
      <c r="N210" s="73">
        <f>SUM(J$6:J210)</f>
        <v>22354555.300000001</v>
      </c>
      <c r="P210" s="73">
        <f t="shared" si="43"/>
        <v>0.17982799661344592</v>
      </c>
      <c r="Q210" s="73">
        <f t="shared" si="44"/>
        <v>5.0563593401008564E-2</v>
      </c>
      <c r="R210" s="73">
        <f t="shared" si="45"/>
        <v>0</v>
      </c>
      <c r="S210" s="71">
        <f t="shared" si="46"/>
        <v>-1049.3869999999999</v>
      </c>
      <c r="T210" s="71">
        <f t="shared" si="47"/>
        <v>0</v>
      </c>
      <c r="U210" s="71">
        <f t="shared" si="48"/>
        <v>-2087.65</v>
      </c>
      <c r="V210" s="71">
        <f t="shared" si="49"/>
        <v>-2087.65</v>
      </c>
      <c r="W210" s="71">
        <f t="shared" si="50"/>
        <v>22354.5553</v>
      </c>
    </row>
    <row r="211" spans="1:23" hidden="1">
      <c r="A211" s="63">
        <f t="shared" si="51"/>
        <v>37097</v>
      </c>
      <c r="B211" s="65" t="str">
        <f>INDEX('Master Data'!$A$2:$B$8,MATCH(WEEKDAY('BRA Power'!A211,3),'Master Data'!$A$2:$A$8,0),2)</f>
        <v>W</v>
      </c>
      <c r="D211" s="73">
        <v>179935</v>
      </c>
      <c r="E211" s="73">
        <v>50593.290917378494</v>
      </c>
      <c r="F211" s="73">
        <v>0</v>
      </c>
      <c r="G211" s="73">
        <v>-2087507</v>
      </c>
      <c r="I211" s="73">
        <f t="shared" si="40"/>
        <v>-2087507</v>
      </c>
      <c r="J211" s="73">
        <f t="shared" si="52"/>
        <v>143</v>
      </c>
      <c r="K211" s="73">
        <f t="shared" si="41"/>
        <v>0</v>
      </c>
      <c r="L211" s="73">
        <f t="shared" si="42"/>
        <v>0</v>
      </c>
      <c r="M211" s="73">
        <f>SUM(J$188:J211)</f>
        <v>-2087507</v>
      </c>
      <c r="N211" s="73">
        <f>SUM(J$6:J211)</f>
        <v>22354698.300000001</v>
      </c>
      <c r="P211" s="73">
        <f t="shared" si="43"/>
        <v>0.17993500000000001</v>
      </c>
      <c r="Q211" s="73">
        <f t="shared" si="44"/>
        <v>5.0593290917378492E-2</v>
      </c>
      <c r="R211" s="73">
        <f t="shared" si="45"/>
        <v>0</v>
      </c>
      <c r="S211" s="71">
        <f t="shared" si="46"/>
        <v>0.14299999999999999</v>
      </c>
      <c r="T211" s="71">
        <f t="shared" si="47"/>
        <v>0</v>
      </c>
      <c r="U211" s="71">
        <f t="shared" si="48"/>
        <v>-2087.5070000000001</v>
      </c>
      <c r="V211" s="71">
        <f t="shared" si="49"/>
        <v>-2087.5070000000001</v>
      </c>
      <c r="W211" s="71">
        <f t="shared" si="50"/>
        <v>22354.6983</v>
      </c>
    </row>
    <row r="212" spans="1:23" hidden="1">
      <c r="A212" s="63">
        <f t="shared" si="51"/>
        <v>37098</v>
      </c>
      <c r="B212" s="65" t="str">
        <f>INDEX('Master Data'!$A$2:$B$8,MATCH(WEEKDAY('BRA Power'!A212,3),'Master Data'!$A$2:$A$8,0),2)</f>
        <v>Th</v>
      </c>
      <c r="D212" s="73">
        <v>180042</v>
      </c>
      <c r="E212" s="73">
        <v>50623.005892557092</v>
      </c>
      <c r="F212" s="73">
        <v>0</v>
      </c>
      <c r="G212" s="73">
        <v>-2085940</v>
      </c>
      <c r="I212" s="73">
        <f t="shared" si="40"/>
        <v>-2085940</v>
      </c>
      <c r="J212" s="73">
        <f t="shared" si="52"/>
        <v>1567</v>
      </c>
      <c r="K212" s="73">
        <f t="shared" si="41"/>
        <v>0</v>
      </c>
      <c r="L212" s="73">
        <f t="shared" si="42"/>
        <v>0</v>
      </c>
      <c r="M212" s="73">
        <f>SUM(J$188:J212)</f>
        <v>-2085940</v>
      </c>
      <c r="N212" s="73">
        <f>SUM(J$6:J212)</f>
        <v>22356265.300000001</v>
      </c>
      <c r="P212" s="73">
        <f t="shared" si="43"/>
        <v>0.18004200000000001</v>
      </c>
      <c r="Q212" s="73">
        <f t="shared" si="44"/>
        <v>5.0623005892557089E-2</v>
      </c>
      <c r="R212" s="73">
        <f t="shared" si="45"/>
        <v>0</v>
      </c>
      <c r="S212" s="71">
        <f t="shared" si="46"/>
        <v>1.5669999999999999</v>
      </c>
      <c r="T212" s="71">
        <f t="shared" si="47"/>
        <v>0</v>
      </c>
      <c r="U212" s="71">
        <f t="shared" si="48"/>
        <v>-2085.94</v>
      </c>
      <c r="V212" s="71">
        <f t="shared" si="49"/>
        <v>-2085.94</v>
      </c>
      <c r="W212" s="71">
        <f t="shared" si="50"/>
        <v>22356.265299999999</v>
      </c>
    </row>
    <row r="213" spans="1:23" hidden="1">
      <c r="A213" s="63">
        <f t="shared" si="51"/>
        <v>37099</v>
      </c>
      <c r="B213" s="65" t="str">
        <f>INDEX('Master Data'!$A$2:$B$8,MATCH(WEEKDAY('BRA Power'!A213,3),'Master Data'!$A$2:$A$8,0),2)</f>
        <v>F</v>
      </c>
      <c r="D213" s="73">
        <v>180149.844883376</v>
      </c>
      <c r="E213" s="73">
        <v>50652.738336817856</v>
      </c>
      <c r="F213" s="73">
        <v>0</v>
      </c>
      <c r="G213" s="73">
        <v>-2084371</v>
      </c>
      <c r="I213" s="73">
        <f t="shared" si="40"/>
        <v>-2084371</v>
      </c>
      <c r="J213" s="73">
        <f t="shared" si="52"/>
        <v>1569</v>
      </c>
      <c r="K213" s="73">
        <f t="shared" si="41"/>
        <v>0</v>
      </c>
      <c r="L213" s="73">
        <f t="shared" si="42"/>
        <v>0</v>
      </c>
      <c r="M213" s="73">
        <f>SUM(J$188:J213)</f>
        <v>-2084371</v>
      </c>
      <c r="N213" s="73">
        <f>SUM(J$6:J213)</f>
        <v>22357834.300000001</v>
      </c>
      <c r="P213" s="73">
        <f t="shared" si="43"/>
        <v>0.18014984488337601</v>
      </c>
      <c r="Q213" s="73">
        <f t="shared" si="44"/>
        <v>5.0652738336817854E-2</v>
      </c>
      <c r="R213" s="73">
        <f t="shared" si="45"/>
        <v>0</v>
      </c>
      <c r="S213" s="71">
        <f t="shared" si="46"/>
        <v>1.569</v>
      </c>
      <c r="T213" s="71">
        <f t="shared" si="47"/>
        <v>0</v>
      </c>
      <c r="U213" s="71">
        <f t="shared" si="48"/>
        <v>-2084.3710000000001</v>
      </c>
      <c r="V213" s="71">
        <f t="shared" si="49"/>
        <v>-2084.3710000000001</v>
      </c>
      <c r="W213" s="71">
        <f t="shared" si="50"/>
        <v>22357.834300000002</v>
      </c>
    </row>
    <row r="214" spans="1:23" hidden="1">
      <c r="A214" s="63">
        <f t="shared" si="51"/>
        <v>37100</v>
      </c>
      <c r="B214" s="65" t="str">
        <f>INDEX('Master Data'!$A$2:$B$8,MATCH(WEEKDAY('BRA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-2084371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-2084371</v>
      </c>
      <c r="N214" s="73">
        <f>SUM(J$6:J214)</f>
        <v>22357834.300000001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-2084.3710000000001</v>
      </c>
      <c r="V214" s="71">
        <f t="shared" si="49"/>
        <v>-2084.3710000000001</v>
      </c>
      <c r="W214" s="71">
        <f t="shared" si="50"/>
        <v>22357.834300000002</v>
      </c>
    </row>
    <row r="215" spans="1:23" hidden="1">
      <c r="A215" s="63">
        <f t="shared" si="51"/>
        <v>37101</v>
      </c>
      <c r="B215" s="65" t="str">
        <f>INDEX('Master Data'!$A$2:$B$8,MATCH(WEEKDAY('BRA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-2084371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-2084371</v>
      </c>
      <c r="N215" s="73">
        <f>SUM(J$6:J215)</f>
        <v>22357834.300000001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-2084.3710000000001</v>
      </c>
      <c r="V215" s="71">
        <f t="shared" si="49"/>
        <v>-2084.3710000000001</v>
      </c>
      <c r="W215" s="71">
        <f t="shared" si="50"/>
        <v>22357.834300000002</v>
      </c>
    </row>
    <row r="216" spans="1:23" hidden="1">
      <c r="A216" s="63">
        <f t="shared" si="51"/>
        <v>37102</v>
      </c>
      <c r="B216" s="65" t="str">
        <f>INDEX('Master Data'!$A$2:$B$8,MATCH(WEEKDAY('BRA Power'!A216,3),'Master Data'!$A$2:$A$8,0),2)</f>
        <v>M</v>
      </c>
      <c r="D216" s="73">
        <v>180472.29154841235</v>
      </c>
      <c r="E216" s="73">
        <v>50742.040586918891</v>
      </c>
      <c r="F216" s="73">
        <v>0</v>
      </c>
      <c r="G216" s="102">
        <v>-3735296</v>
      </c>
      <c r="I216" s="73">
        <f t="shared" si="40"/>
        <v>-3735296</v>
      </c>
      <c r="J216" s="73">
        <f t="shared" si="52"/>
        <v>-1650925</v>
      </c>
      <c r="K216" s="73">
        <f t="shared" si="41"/>
        <v>0</v>
      </c>
      <c r="L216" s="73">
        <f t="shared" si="42"/>
        <v>0</v>
      </c>
      <c r="M216" s="73">
        <f>SUM(J$188:J216)</f>
        <v>-3735296</v>
      </c>
      <c r="N216" s="73">
        <f>SUM(J$6:J216)</f>
        <v>20706909.300000001</v>
      </c>
      <c r="P216" s="73">
        <f t="shared" si="43"/>
        <v>0.18047229154841235</v>
      </c>
      <c r="Q216" s="73">
        <f t="shared" si="44"/>
        <v>5.0742040586918891E-2</v>
      </c>
      <c r="R216" s="73">
        <f t="shared" si="45"/>
        <v>0</v>
      </c>
      <c r="S216" s="71">
        <f t="shared" si="46"/>
        <v>-1650.925</v>
      </c>
      <c r="T216" s="71">
        <f t="shared" si="47"/>
        <v>0</v>
      </c>
      <c r="U216" s="71">
        <f t="shared" si="48"/>
        <v>-3735.2959999999998</v>
      </c>
      <c r="V216" s="71">
        <f t="shared" si="49"/>
        <v>-3735.2959999999998</v>
      </c>
      <c r="W216" s="71">
        <f t="shared" si="50"/>
        <v>20706.909299999999</v>
      </c>
    </row>
    <row r="217" spans="1:23">
      <c r="A217" s="63">
        <f t="shared" si="51"/>
        <v>37103</v>
      </c>
      <c r="B217" s="65" t="str">
        <f>INDEX('Master Data'!$A$2:$B$8,MATCH(WEEKDAY('BRA Power'!A217,3),'Master Data'!$A$2:$A$8,0),2)</f>
        <v>T</v>
      </c>
      <c r="D217" s="73">
        <v>174054.48780250797</v>
      </c>
      <c r="E217" s="73">
        <v>50372.021419832716</v>
      </c>
      <c r="F217" s="73">
        <v>0</v>
      </c>
      <c r="G217" s="73">
        <v>-4502526.2588888891</v>
      </c>
      <c r="I217" s="73">
        <f t="shared" si="40"/>
        <v>-4502526.2588888891</v>
      </c>
      <c r="J217" s="73">
        <f t="shared" si="52"/>
        <v>-767230.2588888891</v>
      </c>
      <c r="K217" s="73">
        <f t="shared" si="41"/>
        <v>0</v>
      </c>
      <c r="L217" s="73">
        <f t="shared" si="42"/>
        <v>0</v>
      </c>
      <c r="M217" s="73">
        <f>SUM(J$188:J217)</f>
        <v>-4502526.2588888891</v>
      </c>
      <c r="N217" s="73">
        <f>SUM(J$6:J217)</f>
        <v>19939679.041111112</v>
      </c>
      <c r="P217" s="73">
        <f t="shared" si="43"/>
        <v>0.17405448780250796</v>
      </c>
      <c r="Q217" s="73">
        <f t="shared" si="44"/>
        <v>5.0372021419832713E-2</v>
      </c>
      <c r="R217" s="73">
        <f t="shared" si="45"/>
        <v>0</v>
      </c>
      <c r="S217" s="71">
        <f t="shared" si="46"/>
        <v>-767.23025888888913</v>
      </c>
      <c r="T217" s="71">
        <f t="shared" si="47"/>
        <v>0</v>
      </c>
      <c r="U217" s="71">
        <f t="shared" si="48"/>
        <v>-4502.5262588888891</v>
      </c>
      <c r="V217" s="71">
        <f t="shared" si="49"/>
        <v>-4502.5262588888891</v>
      </c>
      <c r="W217" s="71">
        <f t="shared" si="50"/>
        <v>19939.679041111111</v>
      </c>
    </row>
    <row r="218" spans="1:23" hidden="1">
      <c r="A218" s="63">
        <f t="shared" si="51"/>
        <v>37104</v>
      </c>
      <c r="B218" s="65" t="str">
        <f>INDEX('Master Data'!$A$2:$B$8,MATCH(WEEKDAY('BRA Power'!A218,3),'Master Data'!$A$2:$A$8,0),2)</f>
        <v>W</v>
      </c>
      <c r="D218" s="73">
        <v>174161.97588935838</v>
      </c>
      <c r="E218" s="73">
        <v>50402.921978532278</v>
      </c>
      <c r="F218" s="73">
        <v>0</v>
      </c>
      <c r="G218" s="73">
        <v>380.11</v>
      </c>
      <c r="I218" s="73">
        <f t="shared" si="40"/>
        <v>380.11</v>
      </c>
      <c r="J218" s="73">
        <f t="shared" si="52"/>
        <v>380.11</v>
      </c>
      <c r="K218" s="73">
        <f t="shared" si="41"/>
        <v>0</v>
      </c>
      <c r="L218" s="73">
        <f t="shared" si="42"/>
        <v>0</v>
      </c>
      <c r="M218" s="73">
        <f>SUM(J$188:J218)</f>
        <v>-4502146.1488888888</v>
      </c>
      <c r="N218" s="73">
        <f>SUM(J$6:J218)</f>
        <v>19940059.151111111</v>
      </c>
      <c r="P218" s="73">
        <f t="shared" si="43"/>
        <v>0.17416197588935839</v>
      </c>
      <c r="Q218" s="73">
        <f t="shared" si="44"/>
        <v>5.0402921978532279E-2</v>
      </c>
      <c r="R218" s="73">
        <f t="shared" si="45"/>
        <v>0</v>
      </c>
      <c r="S218" s="71">
        <f t="shared" si="46"/>
        <v>0.38011</v>
      </c>
      <c r="T218" s="71">
        <f t="shared" si="47"/>
        <v>0</v>
      </c>
      <c r="U218" s="71">
        <f t="shared" si="48"/>
        <v>0.38011</v>
      </c>
      <c r="V218" s="71">
        <f t="shared" si="49"/>
        <v>-4502.146148888889</v>
      </c>
      <c r="W218" s="71">
        <f t="shared" si="50"/>
        <v>19940.059151111112</v>
      </c>
    </row>
    <row r="219" spans="1:23" hidden="1">
      <c r="A219" s="63">
        <f t="shared" si="51"/>
        <v>37105</v>
      </c>
      <c r="B219" s="65" t="str">
        <f>INDEX('Master Data'!$A$2:$B$8,MATCH(WEEKDAY('BRA Power'!A219,3),'Master Data'!$A$2:$A$8,0),2)</f>
        <v>Th</v>
      </c>
      <c r="D219" s="73">
        <v>174269.533744032</v>
      </c>
      <c r="E219" s="73">
        <v>50433.841506106626</v>
      </c>
      <c r="F219" s="73">
        <v>0</v>
      </c>
      <c r="G219" s="73">
        <v>43329.5</v>
      </c>
      <c r="I219" s="73">
        <f t="shared" si="40"/>
        <v>43329.5</v>
      </c>
      <c r="J219" s="73">
        <f t="shared" si="52"/>
        <v>42949.39</v>
      </c>
      <c r="K219" s="73">
        <f t="shared" si="41"/>
        <v>0</v>
      </c>
      <c r="L219" s="73">
        <f t="shared" si="42"/>
        <v>0</v>
      </c>
      <c r="M219" s="73">
        <f>SUM(J$188:J219)</f>
        <v>-4459196.7588888891</v>
      </c>
      <c r="N219" s="73">
        <f>SUM(J$6:J219)</f>
        <v>19983008.541111112</v>
      </c>
      <c r="P219" s="73">
        <f t="shared" si="43"/>
        <v>0.17426953374403201</v>
      </c>
      <c r="Q219" s="73">
        <f t="shared" si="44"/>
        <v>5.0433841506106629E-2</v>
      </c>
      <c r="R219" s="73">
        <f t="shared" si="45"/>
        <v>0</v>
      </c>
      <c r="S219" s="71">
        <f t="shared" si="46"/>
        <v>42.949390000000001</v>
      </c>
      <c r="T219" s="71">
        <f t="shared" si="47"/>
        <v>0</v>
      </c>
      <c r="U219" s="71">
        <f t="shared" si="48"/>
        <v>43.329500000000003</v>
      </c>
      <c r="V219" s="71">
        <f t="shared" si="49"/>
        <v>-4459.1967588888892</v>
      </c>
      <c r="W219" s="71">
        <f t="shared" si="50"/>
        <v>19983.00854111111</v>
      </c>
    </row>
    <row r="220" spans="1:23" hidden="1">
      <c r="A220" s="63">
        <f t="shared" si="51"/>
        <v>37106</v>
      </c>
      <c r="B220" s="65" t="str">
        <f>INDEX('Master Data'!$A$2:$B$8,MATCH(WEEKDAY('BRA Power'!A220,3),'Master Data'!$A$2:$A$8,0),2)</f>
        <v>F</v>
      </c>
      <c r="D220" s="73">
        <v>174377.16141221882</v>
      </c>
      <c r="E220" s="73">
        <v>50464.78001420822</v>
      </c>
      <c r="F220" s="73">
        <v>0</v>
      </c>
      <c r="G220" s="73">
        <v>43710</v>
      </c>
      <c r="I220" s="73">
        <f t="shared" si="40"/>
        <v>43710</v>
      </c>
      <c r="J220" s="73">
        <f t="shared" si="52"/>
        <v>380.5</v>
      </c>
      <c r="K220" s="73">
        <f t="shared" si="41"/>
        <v>0</v>
      </c>
      <c r="L220" s="73">
        <f t="shared" si="42"/>
        <v>0</v>
      </c>
      <c r="M220" s="73">
        <f>SUM(J$188:J220)</f>
        <v>-4458816.2588888891</v>
      </c>
      <c r="N220" s="73">
        <f>SUM(J$6:J220)</f>
        <v>19983389.041111112</v>
      </c>
      <c r="P220" s="73">
        <f t="shared" si="43"/>
        <v>0.17437716141221882</v>
      </c>
      <c r="Q220" s="73">
        <f t="shared" si="44"/>
        <v>5.0464780014208219E-2</v>
      </c>
      <c r="R220" s="73">
        <f t="shared" si="45"/>
        <v>0</v>
      </c>
      <c r="S220" s="71">
        <f t="shared" si="46"/>
        <v>0.3805</v>
      </c>
      <c r="T220" s="71">
        <f t="shared" si="47"/>
        <v>0</v>
      </c>
      <c r="U220" s="71">
        <f t="shared" si="48"/>
        <v>43.71</v>
      </c>
      <c r="V220" s="71">
        <f t="shared" si="49"/>
        <v>-4458.816258888889</v>
      </c>
      <c r="W220" s="71">
        <f t="shared" si="50"/>
        <v>19983.389041111113</v>
      </c>
    </row>
    <row r="221" spans="1:23" hidden="1">
      <c r="A221" s="63">
        <f t="shared" si="51"/>
        <v>37107</v>
      </c>
      <c r="B221" s="65" t="str">
        <f>INDEX('Master Data'!$A$2:$B$8,MATCH(WEEKDAY('BRA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43710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-4458816.2588888891</v>
      </c>
      <c r="N221" s="73">
        <f>SUM(J$6:J221)</f>
        <v>19983389.041111112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43.71</v>
      </c>
      <c r="V221" s="71">
        <f t="shared" si="49"/>
        <v>-4458.816258888889</v>
      </c>
      <c r="W221" s="71">
        <f t="shared" si="50"/>
        <v>19983.389041111113</v>
      </c>
    </row>
    <row r="222" spans="1:23" hidden="1">
      <c r="A222" s="63">
        <f t="shared" si="51"/>
        <v>37108</v>
      </c>
      <c r="B222" s="65" t="str">
        <f>INDEX('Master Data'!$A$2:$B$8,MATCH(WEEKDAY('BRA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43710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-4458816.2588888891</v>
      </c>
      <c r="N222" s="73">
        <f>SUM(J$6:J222)</f>
        <v>19983389.041111112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43.71</v>
      </c>
      <c r="V222" s="71">
        <f t="shared" si="49"/>
        <v>-4458.816258888889</v>
      </c>
      <c r="W222" s="71">
        <f t="shared" si="50"/>
        <v>19983.389041111113</v>
      </c>
    </row>
    <row r="223" spans="1:23" hidden="1">
      <c r="A223" s="63">
        <f t="shared" si="51"/>
        <v>37109</v>
      </c>
      <c r="B223" s="65" t="str">
        <f>INDEX('Master Data'!$A$2:$B$8,MATCH(WEEKDAY('BRA Power'!A223,3),'Master Data'!$A$2:$A$8,0),2)</f>
        <v>M</v>
      </c>
      <c r="D223" s="73">
        <v>174700.46375522536</v>
      </c>
      <c r="E223" s="73">
        <v>50557.709538308613</v>
      </c>
      <c r="F223" s="73">
        <v>0</v>
      </c>
      <c r="G223" s="73">
        <v>44852</v>
      </c>
      <c r="I223" s="73">
        <f t="shared" si="40"/>
        <v>44852</v>
      </c>
      <c r="J223" s="73">
        <f t="shared" si="52"/>
        <v>1142</v>
      </c>
      <c r="K223" s="73">
        <f t="shared" si="41"/>
        <v>0</v>
      </c>
      <c r="L223" s="73">
        <f t="shared" si="42"/>
        <v>0</v>
      </c>
      <c r="M223" s="73">
        <f>SUM(J$188:J223)</f>
        <v>-4457674.2588888891</v>
      </c>
      <c r="N223" s="73">
        <f>SUM(J$6:J223)</f>
        <v>19984531.041111112</v>
      </c>
      <c r="P223" s="73">
        <f t="shared" si="43"/>
        <v>0.17470046375522535</v>
      </c>
      <c r="Q223" s="73">
        <f t="shared" si="44"/>
        <v>5.0557709538308612E-2</v>
      </c>
      <c r="R223" s="73">
        <f t="shared" si="45"/>
        <v>0</v>
      </c>
      <c r="S223" s="71">
        <f t="shared" si="46"/>
        <v>1.1419999999999999</v>
      </c>
      <c r="T223" s="71">
        <f t="shared" si="47"/>
        <v>0</v>
      </c>
      <c r="U223" s="71">
        <f t="shared" si="48"/>
        <v>44.851999999999997</v>
      </c>
      <c r="V223" s="71">
        <f t="shared" si="49"/>
        <v>-4457.6742588888892</v>
      </c>
      <c r="W223" s="71">
        <f t="shared" si="50"/>
        <v>19984.531041111113</v>
      </c>
    </row>
    <row r="224" spans="1:23" hidden="1">
      <c r="A224" s="63">
        <f t="shared" si="51"/>
        <v>37110</v>
      </c>
      <c r="B224" s="65" t="str">
        <f>INDEX('Master Data'!$A$2:$B$8,MATCH(WEEKDAY('BRA Power'!A224,3),'Master Data'!$A$2:$A$8,0),2)</f>
        <v>T</v>
      </c>
      <c r="D224" s="73">
        <v>174808.3711349807</v>
      </c>
      <c r="E224" s="73">
        <v>50588.724085187168</v>
      </c>
      <c r="F224" s="73">
        <v>0</v>
      </c>
      <c r="G224" s="73">
        <v>45233.61</v>
      </c>
      <c r="I224" s="73">
        <f t="shared" si="40"/>
        <v>45233.61</v>
      </c>
      <c r="J224" s="73">
        <f t="shared" si="52"/>
        <v>381.61000000000058</v>
      </c>
      <c r="K224" s="73">
        <f t="shared" si="41"/>
        <v>0</v>
      </c>
      <c r="L224" s="73">
        <f t="shared" si="42"/>
        <v>0</v>
      </c>
      <c r="M224" s="73">
        <f>SUM(J$188:J224)</f>
        <v>-4457292.6488888888</v>
      </c>
      <c r="N224" s="73">
        <f>SUM(J$6:J224)</f>
        <v>19984912.651111111</v>
      </c>
      <c r="P224" s="73">
        <f t="shared" si="43"/>
        <v>0.17480837113498071</v>
      </c>
      <c r="Q224" s="73">
        <f t="shared" si="44"/>
        <v>5.0588724085187171E-2</v>
      </c>
      <c r="R224" s="73">
        <f t="shared" si="45"/>
        <v>0</v>
      </c>
      <c r="S224" s="71">
        <f t="shared" si="46"/>
        <v>0.38161000000000056</v>
      </c>
      <c r="T224" s="71">
        <f t="shared" si="47"/>
        <v>0</v>
      </c>
      <c r="U224" s="71">
        <f t="shared" si="48"/>
        <v>45.233609999999999</v>
      </c>
      <c r="V224" s="71">
        <f t="shared" si="49"/>
        <v>-4457.2926488888888</v>
      </c>
      <c r="W224" s="71">
        <f t="shared" si="50"/>
        <v>19984.91265111111</v>
      </c>
    </row>
    <row r="225" spans="1:23" hidden="1">
      <c r="A225" s="63">
        <f t="shared" si="51"/>
        <v>37111</v>
      </c>
      <c r="B225" s="65" t="str">
        <f>INDEX('Master Data'!$A$2:$B$8,MATCH(WEEKDAY('BRA Power'!A225,3),'Master Data'!$A$2:$A$8,0),2)</f>
        <v>W</v>
      </c>
      <c r="D225" s="102">
        <v>108987</v>
      </c>
      <c r="E225" s="102">
        <v>45740.700777746475</v>
      </c>
      <c r="F225" s="73">
        <v>0</v>
      </c>
      <c r="G225" s="73">
        <v>1373643</v>
      </c>
      <c r="I225" s="73">
        <f t="shared" si="40"/>
        <v>1373643</v>
      </c>
      <c r="J225" s="73">
        <f t="shared" si="52"/>
        <v>1328409.3899999999</v>
      </c>
      <c r="K225" s="73">
        <f t="shared" si="41"/>
        <v>0</v>
      </c>
      <c r="L225" s="73">
        <f t="shared" si="42"/>
        <v>0</v>
      </c>
      <c r="M225" s="73">
        <f>SUM(J$188:J225)</f>
        <v>-3128883.2588888891</v>
      </c>
      <c r="N225" s="73">
        <f>SUM(J$6:J225)</f>
        <v>21313322.041111112</v>
      </c>
      <c r="P225" s="73">
        <f t="shared" si="43"/>
        <v>0.108987</v>
      </c>
      <c r="Q225" s="73">
        <f t="shared" si="44"/>
        <v>4.5740700777746474E-2</v>
      </c>
      <c r="R225" s="73">
        <f t="shared" si="45"/>
        <v>0</v>
      </c>
      <c r="S225" s="71">
        <f t="shared" si="46"/>
        <v>1328.4093899999998</v>
      </c>
      <c r="T225" s="71">
        <f t="shared" si="47"/>
        <v>0</v>
      </c>
      <c r="U225" s="71">
        <f t="shared" si="48"/>
        <v>1373.643</v>
      </c>
      <c r="V225" s="71">
        <f t="shared" si="49"/>
        <v>-3128.883258888889</v>
      </c>
      <c r="W225" s="71">
        <f t="shared" si="50"/>
        <v>21313.322041111111</v>
      </c>
    </row>
    <row r="226" spans="1:23" hidden="1">
      <c r="A226" s="63">
        <f t="shared" si="51"/>
        <v>37112</v>
      </c>
      <c r="B226" s="65" t="str">
        <f>INDEX('Master Data'!$A$2:$B$8,MATCH(WEEKDAY('BRA Power'!A226,3),'Master Data'!$A$2:$A$8,0),2)</f>
        <v>Th</v>
      </c>
      <c r="D226" s="73">
        <v>109059.14573320505</v>
      </c>
      <c r="E226" s="73">
        <v>45769.688629255281</v>
      </c>
      <c r="F226" s="73">
        <v>0</v>
      </c>
      <c r="G226" s="73">
        <v>1376123.42</v>
      </c>
      <c r="I226" s="73">
        <f t="shared" si="40"/>
        <v>1376123.42</v>
      </c>
      <c r="J226" s="73">
        <f t="shared" si="52"/>
        <v>2480.4199999999255</v>
      </c>
      <c r="K226" s="73">
        <f t="shared" si="41"/>
        <v>0</v>
      </c>
      <c r="L226" s="73">
        <f t="shared" si="42"/>
        <v>0</v>
      </c>
      <c r="M226" s="73">
        <f>SUM(J$188:J226)</f>
        <v>-3126402.8388888892</v>
      </c>
      <c r="N226" s="73">
        <f>SUM(J$6:J226)</f>
        <v>21315802.461111113</v>
      </c>
      <c r="P226" s="73">
        <f t="shared" si="43"/>
        <v>0.10905914573320505</v>
      </c>
      <c r="Q226" s="73">
        <f t="shared" si="44"/>
        <v>4.5769688629255283E-2</v>
      </c>
      <c r="R226" s="73">
        <f t="shared" si="45"/>
        <v>0</v>
      </c>
      <c r="S226" s="71">
        <f t="shared" si="46"/>
        <v>2.4804199999999255</v>
      </c>
      <c r="T226" s="71">
        <f t="shared" si="47"/>
        <v>0</v>
      </c>
      <c r="U226" s="71">
        <f t="shared" si="48"/>
        <v>1376.1234199999999</v>
      </c>
      <c r="V226" s="71">
        <f t="shared" si="49"/>
        <v>-3126.4028388888892</v>
      </c>
      <c r="W226" s="71">
        <f t="shared" si="50"/>
        <v>21315.802461111114</v>
      </c>
    </row>
    <row r="227" spans="1:23" hidden="1">
      <c r="A227" s="63">
        <f t="shared" si="51"/>
        <v>37113</v>
      </c>
      <c r="B227" s="65" t="str">
        <f>INDEX('Master Data'!$A$2:$B$8,MATCH(WEEKDAY('BRA Power'!A227,3),'Master Data'!$A$2:$A$8,0),2)</f>
        <v>F</v>
      </c>
      <c r="D227" s="73">
        <v>109131.40013854617</v>
      </c>
      <c r="E227" s="73">
        <v>45798.694884582474</v>
      </c>
      <c r="F227" s="73">
        <v>0</v>
      </c>
      <c r="G227" s="73">
        <v>1378105</v>
      </c>
      <c r="I227" s="73">
        <f t="shared" si="40"/>
        <v>1378105</v>
      </c>
      <c r="J227" s="73">
        <f t="shared" si="52"/>
        <v>1981.5800000000745</v>
      </c>
      <c r="K227" s="73">
        <f t="shared" si="41"/>
        <v>0</v>
      </c>
      <c r="L227" s="73">
        <f t="shared" si="42"/>
        <v>0</v>
      </c>
      <c r="M227" s="73">
        <f>SUM(J$188:J227)</f>
        <v>-3124421.2588888891</v>
      </c>
      <c r="N227" s="73">
        <f>SUM(J$6:J227)</f>
        <v>21317784.041111112</v>
      </c>
      <c r="P227" s="73">
        <f t="shared" si="43"/>
        <v>0.10913140013854618</v>
      </c>
      <c r="Q227" s="73">
        <f t="shared" si="44"/>
        <v>4.5798694884582471E-2</v>
      </c>
      <c r="R227" s="73">
        <f t="shared" si="45"/>
        <v>0</v>
      </c>
      <c r="S227" s="71">
        <f t="shared" si="46"/>
        <v>1.9815800000000745</v>
      </c>
      <c r="T227" s="71">
        <f t="shared" si="47"/>
        <v>0</v>
      </c>
      <c r="U227" s="71">
        <f t="shared" si="48"/>
        <v>1378.105</v>
      </c>
      <c r="V227" s="71">
        <f t="shared" si="49"/>
        <v>-3124.421258888889</v>
      </c>
      <c r="W227" s="71">
        <f t="shared" si="50"/>
        <v>21317.78404111111</v>
      </c>
    </row>
    <row r="228" spans="1:23" hidden="1">
      <c r="A228" s="63">
        <f t="shared" si="51"/>
        <v>37114</v>
      </c>
      <c r="B228" s="65" t="str">
        <f>INDEX('Master Data'!$A$2:$B$8,MATCH(WEEKDAY('BRA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1378105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-3124421.2588888891</v>
      </c>
      <c r="N228" s="73">
        <f>SUM(J$6:J228)</f>
        <v>21317784.041111112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1378.105</v>
      </c>
      <c r="V228" s="71">
        <f t="shared" si="49"/>
        <v>-3124.421258888889</v>
      </c>
      <c r="W228" s="71">
        <f t="shared" si="50"/>
        <v>21317.78404111111</v>
      </c>
    </row>
    <row r="229" spans="1:23" hidden="1">
      <c r="A229" s="63">
        <f t="shared" si="51"/>
        <v>37115</v>
      </c>
      <c r="B229" s="65" t="str">
        <f>INDEX('Master Data'!$A$2:$B$8,MATCH(WEEKDAY('BRA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1378105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-3124421.2588888891</v>
      </c>
      <c r="N229" s="73">
        <f>SUM(J$6:J229)</f>
        <v>21317784.041111112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1378.105</v>
      </c>
      <c r="V229" s="71">
        <f t="shared" si="49"/>
        <v>-3124.421258888889</v>
      </c>
      <c r="W229" s="71">
        <f t="shared" si="50"/>
        <v>21317.78404111111</v>
      </c>
    </row>
    <row r="230" spans="1:23" hidden="1">
      <c r="A230" s="63">
        <f t="shared" si="51"/>
        <v>37116</v>
      </c>
      <c r="B230" s="65" t="str">
        <f>INDEX('Master Data'!$A$2:$B$8,MATCH(WEEKDAY('BRA Power'!A230,3),'Master Data'!$A$2:$A$8,0),2)</f>
        <v>M</v>
      </c>
      <c r="D230" s="73">
        <v>-22871.057428008517</v>
      </c>
      <c r="E230" s="73">
        <v>142380.33266188597</v>
      </c>
      <c r="F230" s="73">
        <v>0</v>
      </c>
      <c r="G230" s="73">
        <v>3457219</v>
      </c>
      <c r="I230" s="73">
        <f t="shared" si="53"/>
        <v>3457219</v>
      </c>
      <c r="J230" s="73">
        <f t="shared" si="52"/>
        <v>2079114</v>
      </c>
      <c r="K230" s="73">
        <f t="shared" si="41"/>
        <v>0</v>
      </c>
      <c r="L230" s="73">
        <f t="shared" si="42"/>
        <v>0</v>
      </c>
      <c r="M230" s="73">
        <f>SUM(J$188:J230)</f>
        <v>-1045307.2588888891</v>
      </c>
      <c r="N230" s="73">
        <f>SUM(J$6:J230)</f>
        <v>23396898.041111112</v>
      </c>
      <c r="P230" s="73">
        <f t="shared" si="43"/>
        <v>-2.2871057428008518E-2</v>
      </c>
      <c r="Q230" s="73">
        <f t="shared" si="44"/>
        <v>0.14238033266188596</v>
      </c>
      <c r="R230" s="73">
        <f t="shared" si="45"/>
        <v>0</v>
      </c>
      <c r="S230" s="71">
        <f t="shared" si="46"/>
        <v>2079.114</v>
      </c>
      <c r="T230" s="71">
        <f t="shared" si="47"/>
        <v>0</v>
      </c>
      <c r="U230" s="71">
        <f t="shared" si="48"/>
        <v>3457.2190000000001</v>
      </c>
      <c r="V230" s="71">
        <f t="shared" si="49"/>
        <v>-1045.307258888889</v>
      </c>
      <c r="W230" s="71">
        <f t="shared" si="50"/>
        <v>23396.898041111112</v>
      </c>
    </row>
    <row r="231" spans="1:23" hidden="1">
      <c r="A231" s="63">
        <f t="shared" si="51"/>
        <v>37117</v>
      </c>
      <c r="B231" s="65" t="str">
        <f>INDEX('Master Data'!$A$2:$B$8,MATCH(WEEKDAY('BRA Power'!A231,3),'Master Data'!$A$2:$A$8,0),2)</f>
        <v>T</v>
      </c>
      <c r="D231" s="73">
        <v>-22981.259372421093</v>
      </c>
      <c r="E231" s="73">
        <v>142570.25910962085</v>
      </c>
      <c r="F231" s="73">
        <v>0</v>
      </c>
      <c r="G231" s="73">
        <v>3419907.23</v>
      </c>
      <c r="I231" s="73">
        <f t="shared" si="53"/>
        <v>3419907.23</v>
      </c>
      <c r="J231" s="73">
        <f t="shared" si="52"/>
        <v>-37311.770000000019</v>
      </c>
      <c r="K231" s="73">
        <f t="shared" si="41"/>
        <v>0</v>
      </c>
      <c r="L231" s="73">
        <f t="shared" si="42"/>
        <v>0</v>
      </c>
      <c r="M231" s="73">
        <f>SUM(J$188:J231)</f>
        <v>-1082619.0288888891</v>
      </c>
      <c r="N231" s="73">
        <f>SUM(J$6:J231)</f>
        <v>23359586.271111112</v>
      </c>
      <c r="P231" s="73">
        <f t="shared" si="43"/>
        <v>-2.2981259372421094E-2</v>
      </c>
      <c r="Q231" s="73">
        <f t="shared" si="44"/>
        <v>0.14257025910962084</v>
      </c>
      <c r="R231" s="73">
        <f t="shared" si="45"/>
        <v>0</v>
      </c>
      <c r="S231" s="71">
        <f t="shared" si="46"/>
        <v>-37.311770000000017</v>
      </c>
      <c r="T231" s="71">
        <f t="shared" si="47"/>
        <v>0</v>
      </c>
      <c r="U231" s="71">
        <f t="shared" si="48"/>
        <v>3419.9072299999998</v>
      </c>
      <c r="V231" s="71">
        <f t="shared" si="49"/>
        <v>-1082.619028888889</v>
      </c>
      <c r="W231" s="71">
        <f t="shared" si="50"/>
        <v>23359.586271111111</v>
      </c>
    </row>
    <row r="232" spans="1:23" hidden="1">
      <c r="A232" s="63">
        <f t="shared" si="51"/>
        <v>37118</v>
      </c>
      <c r="B232" s="65" t="str">
        <f>INDEX('Master Data'!$A$2:$B$8,MATCH(WEEKDAY('BRA Power'!A232,3),'Master Data'!$A$2:$A$8,0),2)</f>
        <v>W</v>
      </c>
      <c r="D232" s="73">
        <v>-22872.790367176083</v>
      </c>
      <c r="E232" s="73">
        <v>142541.56818621454</v>
      </c>
      <c r="F232" s="73">
        <v>0</v>
      </c>
      <c r="G232" s="73">
        <v>3425184.76</v>
      </c>
      <c r="I232" s="73">
        <f t="shared" si="53"/>
        <v>3425184.76</v>
      </c>
      <c r="J232" s="73">
        <f t="shared" si="52"/>
        <v>5277.5299999997951</v>
      </c>
      <c r="K232" s="73">
        <f t="shared" si="41"/>
        <v>0</v>
      </c>
      <c r="L232" s="73">
        <f t="shared" si="42"/>
        <v>0</v>
      </c>
      <c r="M232" s="73">
        <f>SUM(J$188:J232)</f>
        <v>-1077341.4988888893</v>
      </c>
      <c r="N232" s="73">
        <f>SUM(J$6:J232)</f>
        <v>23364863.801111113</v>
      </c>
      <c r="P232" s="73">
        <f t="shared" si="43"/>
        <v>-2.2872790367176082E-2</v>
      </c>
      <c r="Q232" s="73">
        <f t="shared" si="44"/>
        <v>0.14254156818621455</v>
      </c>
      <c r="R232" s="73">
        <f t="shared" si="45"/>
        <v>0</v>
      </c>
      <c r="S232" s="71">
        <f t="shared" si="46"/>
        <v>5.2775299999997953</v>
      </c>
      <c r="T232" s="71">
        <f t="shared" si="47"/>
        <v>0</v>
      </c>
      <c r="U232" s="71">
        <f t="shared" si="48"/>
        <v>3425.1847599999996</v>
      </c>
      <c r="V232" s="71">
        <f t="shared" si="49"/>
        <v>-1077.3414988888894</v>
      </c>
      <c r="W232" s="71">
        <f t="shared" si="50"/>
        <v>23364.863801111114</v>
      </c>
    </row>
    <row r="233" spans="1:23" hidden="1">
      <c r="A233" s="63">
        <f t="shared" si="51"/>
        <v>37119</v>
      </c>
      <c r="B233" s="65" t="str">
        <f>INDEX('Master Data'!$A$2:$B$8,MATCH(WEEKDAY('BRA Power'!A233,3),'Master Data'!$A$2:$A$8,0),2)</f>
        <v>Th</v>
      </c>
      <c r="D233" s="73">
        <v>-22874.151800881555</v>
      </c>
      <c r="E233" s="73">
        <v>142622.76131651009</v>
      </c>
      <c r="F233" s="73">
        <v>0</v>
      </c>
      <c r="G233" s="73">
        <v>3430479.94</v>
      </c>
      <c r="I233" s="73">
        <f t="shared" si="53"/>
        <v>3430479.94</v>
      </c>
      <c r="J233" s="73">
        <f t="shared" si="52"/>
        <v>5295.1800000001676</v>
      </c>
      <c r="K233" s="73">
        <f t="shared" si="41"/>
        <v>0</v>
      </c>
      <c r="L233" s="73">
        <f t="shared" si="42"/>
        <v>0</v>
      </c>
      <c r="M233" s="73">
        <f>SUM(J$188:J233)</f>
        <v>-1072046.3188888892</v>
      </c>
      <c r="N233" s="73">
        <f>SUM(J$6:J233)</f>
        <v>23370158.981111113</v>
      </c>
      <c r="P233" s="73">
        <f t="shared" si="43"/>
        <v>-2.2874151800881554E-2</v>
      </c>
      <c r="Q233" s="73">
        <f t="shared" si="44"/>
        <v>0.14262276131651008</v>
      </c>
      <c r="R233" s="73">
        <f t="shared" si="45"/>
        <v>0</v>
      </c>
      <c r="S233" s="71">
        <f t="shared" si="46"/>
        <v>5.2951800000001672</v>
      </c>
      <c r="T233" s="71">
        <f t="shared" si="47"/>
        <v>0</v>
      </c>
      <c r="U233" s="71">
        <f t="shared" si="48"/>
        <v>3430.4799400000002</v>
      </c>
      <c r="V233" s="71">
        <f t="shared" si="49"/>
        <v>-1072.0463188888891</v>
      </c>
      <c r="W233" s="71">
        <f t="shared" si="50"/>
        <v>23370.158981111112</v>
      </c>
    </row>
    <row r="234" spans="1:23" hidden="1">
      <c r="A234" s="63">
        <f t="shared" si="51"/>
        <v>37120</v>
      </c>
      <c r="B234" s="65" t="str">
        <f>INDEX('Master Data'!$A$2:$B$8,MATCH(WEEKDAY('BRA Power'!A234,3),'Master Data'!$A$2:$A$8,0),2)</f>
        <v>F</v>
      </c>
      <c r="D234" s="73">
        <v>-22875.85304762872</v>
      </c>
      <c r="E234" s="73">
        <v>142704.34791085831</v>
      </c>
      <c r="F234" s="73">
        <v>0</v>
      </c>
      <c r="G234" s="73">
        <v>3435794.79</v>
      </c>
      <c r="I234" s="73">
        <f t="shared" si="53"/>
        <v>3435794.79</v>
      </c>
      <c r="J234" s="73">
        <f t="shared" si="52"/>
        <v>5314.8500000000931</v>
      </c>
      <c r="K234" s="73">
        <f t="shared" si="41"/>
        <v>0</v>
      </c>
      <c r="L234" s="73">
        <f t="shared" si="42"/>
        <v>0</v>
      </c>
      <c r="M234" s="73">
        <f>SUM(J$188:J234)</f>
        <v>-1066731.4688888891</v>
      </c>
      <c r="N234" s="73">
        <f>SUM(J$6:J234)</f>
        <v>23375473.831111114</v>
      </c>
      <c r="P234" s="73">
        <f t="shared" si="43"/>
        <v>-2.2875853047628718E-2</v>
      </c>
      <c r="Q234" s="73">
        <f t="shared" si="44"/>
        <v>0.14270434791085831</v>
      </c>
      <c r="R234" s="73">
        <f t="shared" si="45"/>
        <v>0</v>
      </c>
      <c r="S234" s="71">
        <f t="shared" si="46"/>
        <v>5.3148500000000931</v>
      </c>
      <c r="T234" s="71">
        <f t="shared" si="47"/>
        <v>0</v>
      </c>
      <c r="U234" s="71">
        <f t="shared" si="48"/>
        <v>3435.7947899999999</v>
      </c>
      <c r="V234" s="71">
        <f t="shared" si="49"/>
        <v>-1066.7314688888891</v>
      </c>
      <c r="W234" s="71">
        <f t="shared" si="50"/>
        <v>23375.473831111114</v>
      </c>
    </row>
    <row r="235" spans="1:23" hidden="1">
      <c r="A235" s="63">
        <f t="shared" si="51"/>
        <v>37121</v>
      </c>
      <c r="B235" s="65" t="str">
        <f>INDEX('Master Data'!$A$2:$B$8,MATCH(WEEKDAY('BRA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3435794.79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-1066731.4688888891</v>
      </c>
      <c r="N235" s="73">
        <f>SUM(J$6:J235)</f>
        <v>23375473.831111114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3435.7947899999999</v>
      </c>
      <c r="V235" s="71">
        <f t="shared" si="49"/>
        <v>-1066.7314688888891</v>
      </c>
      <c r="W235" s="71">
        <f t="shared" si="50"/>
        <v>23375.473831111114</v>
      </c>
    </row>
    <row r="236" spans="1:23" hidden="1">
      <c r="A236" s="63">
        <f t="shared" si="51"/>
        <v>37122</v>
      </c>
      <c r="B236" s="65" t="str">
        <f>INDEX('Master Data'!$A$2:$B$8,MATCH(WEEKDAY('BRA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3435794.79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-1066731.4688888891</v>
      </c>
      <c r="N236" s="73">
        <f>SUM(J$6:J236)</f>
        <v>23375473.831111114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3435.7947899999999</v>
      </c>
      <c r="V236" s="71">
        <f t="shared" si="49"/>
        <v>-1066.7314688888891</v>
      </c>
      <c r="W236" s="71">
        <f t="shared" si="50"/>
        <v>23375.473831111114</v>
      </c>
    </row>
    <row r="237" spans="1:23" hidden="1">
      <c r="A237" s="63">
        <f t="shared" si="51"/>
        <v>37123</v>
      </c>
      <c r="B237" s="65" t="str">
        <f>INDEX('Master Data'!$A$2:$B$8,MATCH(WEEKDAY('BRA Power'!A237,3),'Master Data'!$A$2:$A$8,0),2)</f>
        <v>M</v>
      </c>
      <c r="D237" s="73">
        <v>-22883.072886342761</v>
      </c>
      <c r="E237" s="73">
        <v>142951.54606140766</v>
      </c>
      <c r="F237" s="73">
        <v>0</v>
      </c>
      <c r="G237" s="73">
        <v>3451855</v>
      </c>
      <c r="I237" s="73">
        <f t="shared" si="53"/>
        <v>3451855</v>
      </c>
      <c r="J237" s="73">
        <f t="shared" si="52"/>
        <v>16060.209999999963</v>
      </c>
      <c r="K237" s="73">
        <f t="shared" si="41"/>
        <v>0</v>
      </c>
      <c r="L237" s="73">
        <f t="shared" si="42"/>
        <v>0</v>
      </c>
      <c r="M237" s="73">
        <f>SUM(J$188:J237)</f>
        <v>-1050671.2588888891</v>
      </c>
      <c r="N237" s="73">
        <f>SUM(J$6:J237)</f>
        <v>23391534.041111115</v>
      </c>
      <c r="P237" s="73">
        <f t="shared" si="43"/>
        <v>-2.288307288634276E-2</v>
      </c>
      <c r="Q237" s="73">
        <f t="shared" si="44"/>
        <v>0.14295154606140767</v>
      </c>
      <c r="R237" s="73">
        <f t="shared" si="45"/>
        <v>0</v>
      </c>
      <c r="S237" s="71">
        <f t="shared" si="46"/>
        <v>16.060209999999962</v>
      </c>
      <c r="T237" s="71">
        <f t="shared" si="47"/>
        <v>0</v>
      </c>
      <c r="U237" s="71">
        <f t="shared" si="48"/>
        <v>3451.855</v>
      </c>
      <c r="V237" s="71">
        <f t="shared" si="49"/>
        <v>-1050.671258888889</v>
      </c>
      <c r="W237" s="71">
        <f t="shared" si="50"/>
        <v>23391.534041111114</v>
      </c>
    </row>
    <row r="238" spans="1:23" hidden="1">
      <c r="A238" s="63">
        <f t="shared" si="51"/>
        <v>37124</v>
      </c>
      <c r="B238" s="65" t="str">
        <f>INDEX('Master Data'!$A$2:$B$8,MATCH(WEEKDAY('BRA Power'!A238,3),'Master Data'!$A$2:$A$8,0),2)</f>
        <v>T</v>
      </c>
      <c r="D238" s="73">
        <v>-22886.21164335906</v>
      </c>
      <c r="E238" s="73">
        <v>143034.78513315838</v>
      </c>
      <c r="F238" s="73">
        <v>0</v>
      </c>
      <c r="G238" s="73">
        <v>3457248.04</v>
      </c>
      <c r="I238" s="73">
        <f t="shared" si="53"/>
        <v>3457248.04</v>
      </c>
      <c r="J238" s="73">
        <f t="shared" si="52"/>
        <v>5393.0400000000373</v>
      </c>
      <c r="K238" s="73">
        <f t="shared" si="41"/>
        <v>0</v>
      </c>
      <c r="L238" s="73">
        <f t="shared" si="42"/>
        <v>0</v>
      </c>
      <c r="M238" s="73">
        <f>SUM(J$188:J238)</f>
        <v>-1045278.2188888891</v>
      </c>
      <c r="N238" s="73">
        <f>SUM(J$6:J238)</f>
        <v>23396927.081111114</v>
      </c>
      <c r="P238" s="73">
        <f t="shared" si="43"/>
        <v>-2.2886211643359061E-2</v>
      </c>
      <c r="Q238" s="73">
        <f t="shared" si="44"/>
        <v>0.14303478513315837</v>
      </c>
      <c r="R238" s="73">
        <f t="shared" si="45"/>
        <v>0</v>
      </c>
      <c r="S238" s="71">
        <f t="shared" si="46"/>
        <v>5.3930400000000374</v>
      </c>
      <c r="T238" s="71">
        <f t="shared" si="47"/>
        <v>0</v>
      </c>
      <c r="U238" s="71">
        <f t="shared" si="48"/>
        <v>3457.2480399999999</v>
      </c>
      <c r="V238" s="71">
        <f t="shared" si="49"/>
        <v>-1045.2782188888891</v>
      </c>
      <c r="W238" s="71">
        <f t="shared" si="50"/>
        <v>23396.927081111113</v>
      </c>
    </row>
    <row r="239" spans="1:23" hidden="1">
      <c r="A239" s="63">
        <f t="shared" si="51"/>
        <v>37125</v>
      </c>
      <c r="B239" s="65" t="str">
        <f>INDEX('Master Data'!$A$2:$B$8,MATCH(WEEKDAY('BRA Power'!A239,3),'Master Data'!$A$2:$A$8,0),2)</f>
        <v>W</v>
      </c>
      <c r="D239" s="73">
        <v>-22889.730405573282</v>
      </c>
      <c r="E239" s="73">
        <v>143118.45804278628</v>
      </c>
      <c r="F239" s="73">
        <v>0</v>
      </c>
      <c r="G239" s="73">
        <v>3462660.39</v>
      </c>
      <c r="I239" s="73">
        <f t="shared" si="53"/>
        <v>3462660.39</v>
      </c>
      <c r="J239" s="73">
        <f t="shared" si="52"/>
        <v>5412.3500000000931</v>
      </c>
      <c r="K239" s="73">
        <f t="shared" si="41"/>
        <v>0</v>
      </c>
      <c r="L239" s="73">
        <f t="shared" si="42"/>
        <v>0</v>
      </c>
      <c r="M239" s="73">
        <f>SUM(J$188:J239)</f>
        <v>-1039865.868888889</v>
      </c>
      <c r="N239" s="73">
        <f>SUM(J$6:J239)</f>
        <v>23402339.431111116</v>
      </c>
      <c r="P239" s="73">
        <f t="shared" si="43"/>
        <v>-2.288973040557328E-2</v>
      </c>
      <c r="Q239" s="73">
        <f t="shared" si="44"/>
        <v>0.14311845804278628</v>
      </c>
      <c r="R239" s="73">
        <f t="shared" si="45"/>
        <v>0</v>
      </c>
      <c r="S239" s="71">
        <f t="shared" si="46"/>
        <v>5.4123500000000933</v>
      </c>
      <c r="T239" s="71">
        <f t="shared" si="47"/>
        <v>0</v>
      </c>
      <c r="U239" s="71">
        <f t="shared" si="48"/>
        <v>3462.66039</v>
      </c>
      <c r="V239" s="71">
        <f t="shared" si="49"/>
        <v>-1039.8658688888891</v>
      </c>
      <c r="W239" s="71">
        <f t="shared" si="50"/>
        <v>23402.339431111115</v>
      </c>
    </row>
    <row r="240" spans="1:23" hidden="1">
      <c r="A240" s="63">
        <f t="shared" si="51"/>
        <v>37126</v>
      </c>
      <c r="B240" s="65" t="str">
        <f>INDEX('Master Data'!$A$2:$B$8,MATCH(WEEKDAY('BRA Power'!A240,3),'Master Data'!$A$2:$A$8,0),2)</f>
        <v>Th</v>
      </c>
      <c r="D240" s="73">
        <v>-22780.696825413073</v>
      </c>
      <c r="E240" s="73">
        <v>143089.63247912674</v>
      </c>
      <c r="F240" s="73">
        <v>0</v>
      </c>
      <c r="G240" s="73">
        <v>3468092.55</v>
      </c>
      <c r="I240" s="73">
        <f t="shared" si="53"/>
        <v>3468092.55</v>
      </c>
      <c r="J240" s="73">
        <f t="shared" si="52"/>
        <v>5432.1599999996834</v>
      </c>
      <c r="K240" s="73">
        <f t="shared" si="41"/>
        <v>0</v>
      </c>
      <c r="L240" s="73">
        <f t="shared" si="42"/>
        <v>0</v>
      </c>
      <c r="M240" s="73">
        <f>SUM(J$188:J240)</f>
        <v>-1034433.7088888893</v>
      </c>
      <c r="N240" s="73">
        <f>SUM(J$6:J240)</f>
        <v>23407771.591111116</v>
      </c>
      <c r="P240" s="73">
        <f t="shared" si="43"/>
        <v>-2.2780696825413074E-2</v>
      </c>
      <c r="Q240" s="73">
        <f t="shared" si="44"/>
        <v>0.14308963247912673</v>
      </c>
      <c r="R240" s="73">
        <f t="shared" si="45"/>
        <v>0</v>
      </c>
      <c r="S240" s="71">
        <f t="shared" si="46"/>
        <v>5.4321599999996835</v>
      </c>
      <c r="T240" s="71">
        <f t="shared" si="47"/>
        <v>0</v>
      </c>
      <c r="U240" s="71">
        <f t="shared" si="48"/>
        <v>3468.0925499999998</v>
      </c>
      <c r="V240" s="71">
        <f t="shared" si="49"/>
        <v>-1034.4337088888892</v>
      </c>
      <c r="W240" s="71">
        <f t="shared" si="50"/>
        <v>23407.771591111115</v>
      </c>
    </row>
    <row r="241" spans="1:23" hidden="1">
      <c r="A241" s="63">
        <f t="shared" si="51"/>
        <v>37127</v>
      </c>
      <c r="B241" s="65" t="str">
        <f>INDEX('Master Data'!$A$2:$B$8,MATCH(WEEKDAY('BRA Power'!A241,3),'Master Data'!$A$2:$A$8,0),2)</f>
        <v>F</v>
      </c>
      <c r="D241" s="73">
        <v>-22671.5924652301</v>
      </c>
      <c r="E241" s="73">
        <v>143060.79004096394</v>
      </c>
      <c r="F241" s="73">
        <v>0</v>
      </c>
      <c r="G241" s="73">
        <v>3473544.64</v>
      </c>
      <c r="I241" s="73">
        <f t="shared" si="53"/>
        <v>3473544.64</v>
      </c>
      <c r="J241" s="73">
        <f t="shared" si="52"/>
        <v>5452.0900000003166</v>
      </c>
      <c r="K241" s="73">
        <f t="shared" si="41"/>
        <v>0</v>
      </c>
      <c r="L241" s="73">
        <f t="shared" si="42"/>
        <v>0</v>
      </c>
      <c r="M241" s="73">
        <f>SUM(J$188:J241)</f>
        <v>-1028981.618888889</v>
      </c>
      <c r="N241" s="73">
        <f>SUM(J$6:J241)</f>
        <v>23413223.681111116</v>
      </c>
      <c r="P241" s="73">
        <f t="shared" si="43"/>
        <v>-2.2671592465230098E-2</v>
      </c>
      <c r="Q241" s="73">
        <f t="shared" si="44"/>
        <v>0.14306079004096395</v>
      </c>
      <c r="R241" s="73">
        <f t="shared" si="45"/>
        <v>0</v>
      </c>
      <c r="S241" s="71">
        <f t="shared" si="46"/>
        <v>5.4520900000003163</v>
      </c>
      <c r="T241" s="71">
        <f t="shared" si="47"/>
        <v>0</v>
      </c>
      <c r="U241" s="71">
        <f t="shared" si="48"/>
        <v>3473.5446400000001</v>
      </c>
      <c r="V241" s="71">
        <f t="shared" si="49"/>
        <v>-1028.981618888889</v>
      </c>
      <c r="W241" s="71">
        <f t="shared" si="50"/>
        <v>23413.223681111114</v>
      </c>
    </row>
    <row r="242" spans="1:23" hidden="1">
      <c r="A242" s="63">
        <f t="shared" si="51"/>
        <v>37128</v>
      </c>
      <c r="B242" s="65" t="str">
        <f>INDEX('Master Data'!$A$2:$B$8,MATCH(WEEKDAY('BRA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3473544.64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-1028981.618888889</v>
      </c>
      <c r="N242" s="73">
        <f>SUM(J$6:J242)</f>
        <v>23413223.681111116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3473.5446400000001</v>
      </c>
      <c r="V242" s="71">
        <f t="shared" si="49"/>
        <v>-1028.981618888889</v>
      </c>
      <c r="W242" s="71">
        <f t="shared" si="50"/>
        <v>23413.223681111114</v>
      </c>
    </row>
    <row r="243" spans="1:23" hidden="1">
      <c r="A243" s="63">
        <f t="shared" si="51"/>
        <v>37129</v>
      </c>
      <c r="B243" s="65" t="str">
        <f>INDEX('Master Data'!$A$2:$B$8,MATCH(WEEKDAY('BRA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3473544.64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-1028981.618888889</v>
      </c>
      <c r="N243" s="73">
        <f>SUM(J$6:J243)</f>
        <v>23413223.681111116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3473.5446400000001</v>
      </c>
      <c r="V243" s="71">
        <f t="shared" si="49"/>
        <v>-1028.981618888889</v>
      </c>
      <c r="W243" s="71">
        <f t="shared" si="50"/>
        <v>23413.223681111114</v>
      </c>
    </row>
    <row r="244" spans="1:23" hidden="1">
      <c r="A244" s="63">
        <f t="shared" si="51"/>
        <v>37130</v>
      </c>
      <c r="B244" s="65" t="str">
        <f>INDEX('Master Data'!$A$2:$B$8,MATCH(WEEKDAY('BRA Power'!A244,3),'Master Data'!$A$2:$A$8,0),2)</f>
        <v>M</v>
      </c>
      <c r="D244" s="73">
        <v>-22913.337448019323</v>
      </c>
      <c r="E244" s="73">
        <v>143543.64458762825</v>
      </c>
      <c r="F244" s="73">
        <v>0</v>
      </c>
      <c r="G244" s="73">
        <v>3490021.6</v>
      </c>
      <c r="I244" s="73">
        <f t="shared" si="53"/>
        <v>3490021.6</v>
      </c>
      <c r="J244" s="73">
        <f t="shared" si="52"/>
        <v>16476.959999999963</v>
      </c>
      <c r="K244" s="73">
        <f t="shared" si="41"/>
        <v>0</v>
      </c>
      <c r="L244" s="73">
        <f t="shared" si="42"/>
        <v>0</v>
      </c>
      <c r="M244" s="73">
        <f>SUM(J$188:J244)</f>
        <v>-1012504.658888889</v>
      </c>
      <c r="N244" s="73">
        <f>SUM(J$6:J244)</f>
        <v>23429700.641111117</v>
      </c>
      <c r="P244" s="73">
        <f t="shared" si="43"/>
        <v>-2.2913337448019322E-2</v>
      </c>
      <c r="Q244" s="73">
        <f t="shared" si="44"/>
        <v>0.14354364458762825</v>
      </c>
      <c r="R244" s="73">
        <f t="shared" si="45"/>
        <v>0</v>
      </c>
      <c r="S244" s="71">
        <f t="shared" si="46"/>
        <v>16.476959999999963</v>
      </c>
      <c r="T244" s="71">
        <f t="shared" si="47"/>
        <v>0</v>
      </c>
      <c r="U244" s="71">
        <f t="shared" si="48"/>
        <v>3490.0216</v>
      </c>
      <c r="V244" s="71">
        <f t="shared" si="49"/>
        <v>-1012.504658888889</v>
      </c>
      <c r="W244" s="71">
        <f t="shared" si="50"/>
        <v>23429.700641111118</v>
      </c>
    </row>
    <row r="245" spans="1:23" hidden="1">
      <c r="A245" s="63">
        <f t="shared" si="51"/>
        <v>37131</v>
      </c>
      <c r="B245" s="65" t="str">
        <f>INDEX('Master Data'!$A$2:$B$8,MATCH(WEEKDAY('BRA Power'!A245,3),'Master Data'!$A$2:$A$8,0),2)</f>
        <v>T</v>
      </c>
      <c r="D245" s="73">
        <v>-25657.854313861473</v>
      </c>
      <c r="E245" s="73">
        <v>146368.63936238995</v>
      </c>
      <c r="F245" s="73">
        <v>0</v>
      </c>
      <c r="G245" s="73">
        <v>3737796.15</v>
      </c>
      <c r="I245" s="73">
        <f t="shared" si="53"/>
        <v>3737796.15</v>
      </c>
      <c r="J245" s="73">
        <f t="shared" si="52"/>
        <v>247774.54999999981</v>
      </c>
      <c r="K245" s="73">
        <f t="shared" si="41"/>
        <v>0</v>
      </c>
      <c r="L245" s="73">
        <f t="shared" si="42"/>
        <v>0</v>
      </c>
      <c r="M245" s="73">
        <f>SUM(J$188:J245)</f>
        <v>-764730.1088888892</v>
      </c>
      <c r="N245" s="73">
        <f>SUM(J$6:J245)</f>
        <v>23677475.191111118</v>
      </c>
      <c r="P245" s="73">
        <f t="shared" si="43"/>
        <v>-2.5657854313861472E-2</v>
      </c>
      <c r="Q245" s="73">
        <f t="shared" si="44"/>
        <v>0.14636863936238995</v>
      </c>
      <c r="R245" s="73">
        <f t="shared" si="45"/>
        <v>0</v>
      </c>
      <c r="S245" s="71">
        <f t="shared" si="46"/>
        <v>247.77454999999981</v>
      </c>
      <c r="T245" s="71">
        <f t="shared" si="47"/>
        <v>0</v>
      </c>
      <c r="U245" s="71">
        <f t="shared" si="48"/>
        <v>3737.7961500000001</v>
      </c>
      <c r="V245" s="71">
        <f t="shared" si="49"/>
        <v>-764.73010888888916</v>
      </c>
      <c r="W245" s="71">
        <f t="shared" si="50"/>
        <v>23677.475191111116</v>
      </c>
    </row>
    <row r="246" spans="1:23" hidden="1">
      <c r="A246" s="63">
        <f t="shared" si="51"/>
        <v>37132</v>
      </c>
      <c r="B246" s="65" t="str">
        <f>INDEX('Master Data'!$A$2:$B$8,MATCH(WEEKDAY('BRA Power'!A246,3),'Master Data'!$A$2:$A$8,0),2)</f>
        <v>W</v>
      </c>
      <c r="D246" s="73">
        <v>-25673.138994410376</v>
      </c>
      <c r="E246" s="73">
        <v>146464.45603991274</v>
      </c>
      <c r="F246" s="73">
        <v>0</v>
      </c>
      <c r="G246" s="73">
        <v>3743517.85</v>
      </c>
      <c r="I246" s="73">
        <f t="shared" si="53"/>
        <v>3743517.85</v>
      </c>
      <c r="J246" s="73">
        <f t="shared" si="52"/>
        <v>5721.7000000001863</v>
      </c>
      <c r="K246" s="73">
        <f t="shared" si="41"/>
        <v>0</v>
      </c>
      <c r="L246" s="73">
        <f t="shared" si="42"/>
        <v>0</v>
      </c>
      <c r="M246" s="73">
        <f>SUM(J$188:J246)</f>
        <v>-759008.40888888901</v>
      </c>
      <c r="N246" s="73">
        <f>SUM(J$6:J246)</f>
        <v>23683196.891111117</v>
      </c>
      <c r="P246" s="73">
        <f t="shared" si="43"/>
        <v>-2.5673138994410375E-2</v>
      </c>
      <c r="Q246" s="73">
        <f t="shared" si="44"/>
        <v>0.14646445603991273</v>
      </c>
      <c r="R246" s="73">
        <f t="shared" si="45"/>
        <v>0</v>
      </c>
      <c r="S246" s="71">
        <f t="shared" si="46"/>
        <v>5.7217000000001859</v>
      </c>
      <c r="T246" s="71">
        <f t="shared" si="47"/>
        <v>0</v>
      </c>
      <c r="U246" s="71">
        <f t="shared" si="48"/>
        <v>3743.5178500000002</v>
      </c>
      <c r="V246" s="71">
        <f t="shared" si="49"/>
        <v>-759.00840888888899</v>
      </c>
      <c r="W246" s="71">
        <f t="shared" si="50"/>
        <v>23683.196891111118</v>
      </c>
    </row>
    <row r="247" spans="1:23" hidden="1">
      <c r="A247" s="63">
        <f t="shared" si="51"/>
        <v>37133</v>
      </c>
      <c r="B247" s="65" t="str">
        <f>INDEX('Master Data'!$A$2:$B$8,MATCH(WEEKDAY('BRA Power'!A247,3),'Master Data'!$A$2:$A$8,0),2)</f>
        <v>Th</v>
      </c>
      <c r="D247" s="73">
        <v>-25563.608979473465</v>
      </c>
      <c r="E247" s="73">
        <v>146435.51214658545</v>
      </c>
      <c r="F247" s="73">
        <v>0</v>
      </c>
      <c r="G247" s="73">
        <v>3749258.66</v>
      </c>
      <c r="I247" s="73">
        <f t="shared" si="53"/>
        <v>3749258.66</v>
      </c>
      <c r="J247" s="73">
        <f t="shared" si="52"/>
        <v>5740.8100000000559</v>
      </c>
      <c r="K247" s="73">
        <f t="shared" si="41"/>
        <v>0</v>
      </c>
      <c r="L247" s="73">
        <f t="shared" si="42"/>
        <v>0</v>
      </c>
      <c r="M247" s="73">
        <f>SUM(J$188:J247)</f>
        <v>-753267.59888888896</v>
      </c>
      <c r="N247" s="73">
        <f>SUM(J$6:J247)</f>
        <v>23688937.701111116</v>
      </c>
      <c r="P247" s="73">
        <f t="shared" si="43"/>
        <v>-2.5563608979473466E-2</v>
      </c>
      <c r="Q247" s="73">
        <f t="shared" si="44"/>
        <v>0.14643551214658546</v>
      </c>
      <c r="R247" s="73">
        <f t="shared" si="45"/>
        <v>0</v>
      </c>
      <c r="S247" s="71">
        <f t="shared" si="46"/>
        <v>5.7408100000000557</v>
      </c>
      <c r="T247" s="71">
        <f t="shared" si="47"/>
        <v>0</v>
      </c>
      <c r="U247" s="71">
        <f t="shared" si="48"/>
        <v>3749.25866</v>
      </c>
      <c r="V247" s="71">
        <f t="shared" si="49"/>
        <v>-753.26759888888898</v>
      </c>
      <c r="W247" s="71">
        <f t="shared" si="50"/>
        <v>23688.937701111114</v>
      </c>
    </row>
    <row r="248" spans="1:23">
      <c r="A248" s="63">
        <f t="shared" si="51"/>
        <v>37134</v>
      </c>
      <c r="B248" s="65" t="str">
        <f>INDEX('Master Data'!$A$2:$B$8,MATCH(WEEKDAY('BRA Power'!A248,3),'Master Data'!$A$2:$A$8,0),2)</f>
        <v>F</v>
      </c>
      <c r="D248" s="73">
        <v>-11247.793161229813</v>
      </c>
      <c r="E248" s="73">
        <v>131062.43983018384</v>
      </c>
      <c r="F248" s="73">
        <v>0</v>
      </c>
      <c r="G248" s="73">
        <v>3801913.1626665168</v>
      </c>
      <c r="I248" s="73">
        <f t="shared" si="53"/>
        <v>3801913.1626665168</v>
      </c>
      <c r="J248" s="73">
        <f t="shared" si="52"/>
        <v>52654.502666516695</v>
      </c>
      <c r="K248" s="73">
        <f t="shared" si="41"/>
        <v>0</v>
      </c>
      <c r="L248" s="73">
        <f t="shared" si="42"/>
        <v>0</v>
      </c>
      <c r="M248" s="73">
        <f>SUM(J$188:J248)</f>
        <v>-700613.09622237226</v>
      </c>
      <c r="N248" s="73">
        <f>SUM(J$6:J248)</f>
        <v>23741592.203777634</v>
      </c>
      <c r="P248" s="73">
        <f t="shared" si="43"/>
        <v>-1.1247793161229813E-2</v>
      </c>
      <c r="Q248" s="73">
        <f t="shared" si="44"/>
        <v>0.13106243983018384</v>
      </c>
      <c r="R248" s="73">
        <f t="shared" si="45"/>
        <v>0</v>
      </c>
      <c r="S248" s="71">
        <f t="shared" si="46"/>
        <v>52.654502666516699</v>
      </c>
      <c r="T248" s="71">
        <f t="shared" si="47"/>
        <v>0</v>
      </c>
      <c r="U248" s="71">
        <f t="shared" si="48"/>
        <v>3801.9131626665167</v>
      </c>
      <c r="V248" s="71">
        <f t="shared" si="49"/>
        <v>-700.61309622237229</v>
      </c>
      <c r="W248" s="71">
        <f t="shared" si="50"/>
        <v>23741.592203777633</v>
      </c>
    </row>
    <row r="249" spans="1:23" hidden="1">
      <c r="A249" s="63">
        <f t="shared" si="51"/>
        <v>37135</v>
      </c>
      <c r="B249" s="65" t="str">
        <f>INDEX('Master Data'!$A$2:$B$8,MATCH(WEEKDAY('BRA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-700613.09622237226</v>
      </c>
      <c r="N249" s="73">
        <f>SUM(J$6:J249)</f>
        <v>23741592.203777634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-700.61309622237229</v>
      </c>
      <c r="W249" s="71">
        <f t="shared" si="50"/>
        <v>23741.592203777633</v>
      </c>
    </row>
    <row r="250" spans="1:23" hidden="1">
      <c r="A250" s="63">
        <f t="shared" si="51"/>
        <v>37136</v>
      </c>
      <c r="B250" s="65" t="str">
        <f>INDEX('Master Data'!$A$2:$B$8,MATCH(WEEKDAY('BRA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-700613.09622237226</v>
      </c>
      <c r="N250" s="73">
        <f>SUM(J$6:J250)</f>
        <v>23741592.203777634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-700.61309622237229</v>
      </c>
      <c r="W250" s="71">
        <f t="shared" si="50"/>
        <v>23741.592203777633</v>
      </c>
    </row>
    <row r="251" spans="1:23" hidden="1">
      <c r="A251" s="63">
        <f t="shared" si="51"/>
        <v>37137</v>
      </c>
      <c r="B251" s="65" t="str">
        <f>INDEX('Master Data'!$A$2:$B$8,MATCH(WEEKDAY('BRA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-700613.09622237226</v>
      </c>
      <c r="N251" s="73">
        <f>SUM(J$6:J251)</f>
        <v>23741592.203777634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-700.61309622237229</v>
      </c>
      <c r="W251" s="71">
        <f t="shared" si="50"/>
        <v>23741.592203777633</v>
      </c>
    </row>
    <row r="252" spans="1:23" hidden="1">
      <c r="A252" s="63">
        <f t="shared" si="51"/>
        <v>37138</v>
      </c>
      <c r="B252" s="65" t="str">
        <f>INDEX('Master Data'!$A$2:$B$8,MATCH(WEEKDAY('BRA Power'!A252,3),'Master Data'!$A$2:$A$8,0),2)</f>
        <v>T</v>
      </c>
      <c r="D252" s="73">
        <v>-11285.275158470722</v>
      </c>
      <c r="E252" s="73">
        <v>131420.57495745787</v>
      </c>
      <c r="F252" s="73">
        <v>0</v>
      </c>
      <c r="G252" s="73">
        <v>23720</v>
      </c>
      <c r="I252" s="73">
        <f t="shared" si="53"/>
        <v>23720</v>
      </c>
      <c r="J252" s="73">
        <f t="shared" si="52"/>
        <v>23720</v>
      </c>
      <c r="K252" s="73">
        <f t="shared" si="41"/>
        <v>0</v>
      </c>
      <c r="L252" s="73">
        <f t="shared" si="42"/>
        <v>0</v>
      </c>
      <c r="M252" s="73">
        <f>SUM(J$188:J252)</f>
        <v>-676893.09622237226</v>
      </c>
      <c r="N252" s="73">
        <f>SUM(J$6:J252)</f>
        <v>23765312.203777634</v>
      </c>
      <c r="P252" s="73">
        <f t="shared" si="43"/>
        <v>-1.1285275158470722E-2</v>
      </c>
      <c r="Q252" s="73">
        <f t="shared" si="44"/>
        <v>0.13142057495745788</v>
      </c>
      <c r="R252" s="73">
        <f t="shared" si="45"/>
        <v>0</v>
      </c>
      <c r="S252" s="71">
        <f t="shared" si="46"/>
        <v>23.72</v>
      </c>
      <c r="T252" s="71">
        <f t="shared" si="47"/>
        <v>0</v>
      </c>
      <c r="U252" s="71">
        <f t="shared" si="48"/>
        <v>23.72</v>
      </c>
      <c r="V252" s="71">
        <f t="shared" si="49"/>
        <v>-676.89309622237226</v>
      </c>
      <c r="W252" s="71">
        <f t="shared" si="50"/>
        <v>23765.312203777634</v>
      </c>
    </row>
    <row r="253" spans="1:23" hidden="1">
      <c r="A253" s="63">
        <f t="shared" si="51"/>
        <v>37139</v>
      </c>
      <c r="B253" s="65" t="str">
        <f>INDEX('Master Data'!$A$2:$B$8,MATCH(WEEKDAY('BRA Power'!A253,3),'Master Data'!$A$2:$A$8,0),2)</f>
        <v>W</v>
      </c>
      <c r="D253" s="73">
        <v>-11181.087241363808</v>
      </c>
      <c r="E253" s="73">
        <v>131396.68552600004</v>
      </c>
      <c r="F253" s="73">
        <v>0</v>
      </c>
      <c r="G253" s="73">
        <v>29698</v>
      </c>
      <c r="I253" s="73">
        <f t="shared" si="53"/>
        <v>29698</v>
      </c>
      <c r="J253" s="73">
        <f t="shared" si="52"/>
        <v>5978</v>
      </c>
      <c r="K253" s="73">
        <f t="shared" si="41"/>
        <v>0</v>
      </c>
      <c r="L253" s="73">
        <f t="shared" si="42"/>
        <v>0</v>
      </c>
      <c r="M253" s="73">
        <f>SUM(J$188:J253)</f>
        <v>-670915.09622237226</v>
      </c>
      <c r="N253" s="73">
        <f>SUM(J$6:J253)</f>
        <v>23771290.203777634</v>
      </c>
      <c r="P253" s="73">
        <f t="shared" si="43"/>
        <v>-1.1181087241363808E-2</v>
      </c>
      <c r="Q253" s="73">
        <f t="shared" si="44"/>
        <v>0.13139668552600003</v>
      </c>
      <c r="R253" s="73">
        <f t="shared" si="45"/>
        <v>0</v>
      </c>
      <c r="S253" s="71">
        <f t="shared" si="46"/>
        <v>5.9779999999999998</v>
      </c>
      <c r="T253" s="71">
        <f t="shared" si="47"/>
        <v>0</v>
      </c>
      <c r="U253" s="71">
        <f t="shared" si="48"/>
        <v>29.698</v>
      </c>
      <c r="V253" s="71">
        <f t="shared" si="49"/>
        <v>-670.91509622237231</v>
      </c>
      <c r="W253" s="71">
        <f t="shared" si="50"/>
        <v>23771.290203777633</v>
      </c>
    </row>
    <row r="254" spans="1:23" hidden="1">
      <c r="A254" s="63">
        <f t="shared" si="51"/>
        <v>37140</v>
      </c>
      <c r="B254" s="65" t="str">
        <f>INDEX('Master Data'!$A$2:$B$8,MATCH(WEEKDAY('BRA Power'!A254,3),'Master Data'!$A$2:$A$8,0),2)</f>
        <v>Th</v>
      </c>
      <c r="D254" s="73">
        <v>-11076.831956690472</v>
      </c>
      <c r="E254" s="73">
        <v>131372.78288177407</v>
      </c>
      <c r="F254" s="73">
        <v>0</v>
      </c>
      <c r="G254" s="73">
        <v>35695</v>
      </c>
      <c r="I254" s="73">
        <f t="shared" si="53"/>
        <v>35695</v>
      </c>
      <c r="J254" s="73">
        <f t="shared" si="52"/>
        <v>5997</v>
      </c>
      <c r="K254" s="73">
        <f t="shared" si="41"/>
        <v>0</v>
      </c>
      <c r="L254" s="73">
        <f t="shared" si="42"/>
        <v>0</v>
      </c>
      <c r="M254" s="73">
        <f>SUM(J$188:J254)</f>
        <v>-664918.09622237226</v>
      </c>
      <c r="N254" s="73">
        <f>SUM(J$6:J254)</f>
        <v>23777287.203777634</v>
      </c>
      <c r="P254" s="73">
        <f t="shared" si="43"/>
        <v>-1.1076831956690472E-2</v>
      </c>
      <c r="Q254" s="73">
        <f t="shared" si="44"/>
        <v>0.13137278288177406</v>
      </c>
      <c r="R254" s="73">
        <f t="shared" si="45"/>
        <v>0</v>
      </c>
      <c r="S254" s="71">
        <f t="shared" si="46"/>
        <v>5.9969999999999999</v>
      </c>
      <c r="T254" s="71">
        <f t="shared" si="47"/>
        <v>0</v>
      </c>
      <c r="U254" s="71">
        <f t="shared" si="48"/>
        <v>35.695</v>
      </c>
      <c r="V254" s="71">
        <f t="shared" si="49"/>
        <v>-664.91809622237224</v>
      </c>
      <c r="W254" s="71">
        <f t="shared" si="50"/>
        <v>23777.287203777632</v>
      </c>
    </row>
    <row r="255" spans="1:23" hidden="1">
      <c r="A255" s="63">
        <f t="shared" si="51"/>
        <v>37141</v>
      </c>
      <c r="B255" s="65" t="str">
        <f>INDEX('Master Data'!$A$2:$B$8,MATCH(WEEKDAY('BRA Power'!A255,3),'Master Data'!$A$2:$A$8,0),2)</f>
        <v>F</v>
      </c>
      <c r="D255" s="73">
        <v>-10972.509260301711</v>
      </c>
      <c r="E255" s="73">
        <v>131348.86701744614</v>
      </c>
      <c r="F255" s="73">
        <v>0</v>
      </c>
      <c r="G255" s="73">
        <v>41711.29</v>
      </c>
      <c r="I255" s="73">
        <f t="shared" si="53"/>
        <v>41711.29</v>
      </c>
      <c r="J255" s="73">
        <f t="shared" si="52"/>
        <v>6016.2900000000009</v>
      </c>
      <c r="K255" s="73">
        <f t="shared" si="41"/>
        <v>0</v>
      </c>
      <c r="L255" s="73">
        <f t="shared" si="42"/>
        <v>0</v>
      </c>
      <c r="M255" s="73">
        <f>SUM(J$188:J255)</f>
        <v>-658901.80622237222</v>
      </c>
      <c r="N255" s="73">
        <f>SUM(J$6:J255)</f>
        <v>23783303.493777633</v>
      </c>
      <c r="P255" s="73">
        <f t="shared" si="43"/>
        <v>-1.0972509260301711E-2</v>
      </c>
      <c r="Q255" s="73">
        <f t="shared" si="44"/>
        <v>0.13134886701744614</v>
      </c>
      <c r="R255" s="73">
        <f t="shared" si="45"/>
        <v>0</v>
      </c>
      <c r="S255" s="71">
        <f t="shared" si="46"/>
        <v>6.0162900000000006</v>
      </c>
      <c r="T255" s="71">
        <f t="shared" si="47"/>
        <v>0</v>
      </c>
      <c r="U255" s="71">
        <f t="shared" si="48"/>
        <v>41.711289999999998</v>
      </c>
      <c r="V255" s="71">
        <f t="shared" si="49"/>
        <v>-658.90180622237222</v>
      </c>
      <c r="W255" s="71">
        <f t="shared" si="50"/>
        <v>23783.303493777632</v>
      </c>
    </row>
    <row r="256" spans="1:23" hidden="1">
      <c r="A256" s="63">
        <f t="shared" si="51"/>
        <v>37142</v>
      </c>
      <c r="B256" s="65" t="str">
        <f>INDEX('Master Data'!$A$2:$B$8,MATCH(WEEKDAY('BRA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41711.29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-658901.80622237222</v>
      </c>
      <c r="N256" s="73">
        <f>SUM(J$6:J256)</f>
        <v>23783303.493777633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41.711289999999998</v>
      </c>
      <c r="V256" s="71">
        <f t="shared" si="49"/>
        <v>-658.90180622237222</v>
      </c>
      <c r="W256" s="71">
        <f t="shared" si="50"/>
        <v>23783.303493777632</v>
      </c>
    </row>
    <row r="257" spans="1:23" hidden="1">
      <c r="A257" s="63">
        <f t="shared" si="51"/>
        <v>37143</v>
      </c>
      <c r="B257" s="65" t="str">
        <f>INDEX('Master Data'!$A$2:$B$8,MATCH(WEEKDAY('BRA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41711.29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-658901.80622237222</v>
      </c>
      <c r="N257" s="73">
        <f>SUM(J$6:J257)</f>
        <v>23783303.493777633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41.711289999999998</v>
      </c>
      <c r="V257" s="71">
        <f t="shared" si="49"/>
        <v>-658.90180622237222</v>
      </c>
      <c r="W257" s="71">
        <f t="shared" si="50"/>
        <v>23783.303493777632</v>
      </c>
    </row>
    <row r="258" spans="1:23" hidden="1">
      <c r="A258" s="63">
        <f t="shared" si="51"/>
        <v>37144</v>
      </c>
      <c r="B258" s="65" t="str">
        <f>INDEX('Master Data'!$A$2:$B$8,MATCH(WEEKDAY('BRA Power'!A258,3),'Master Data'!$A$2:$A$8,0),2)</f>
        <v>M</v>
      </c>
      <c r="D258" s="73">
        <v>-10659.136258916118</v>
      </c>
      <c r="E258" s="73">
        <v>131277.04003045231</v>
      </c>
      <c r="F258" s="73">
        <v>0</v>
      </c>
      <c r="G258" s="73">
        <v>59876.63</v>
      </c>
      <c r="I258" s="73">
        <f t="shared" si="53"/>
        <v>59876.63</v>
      </c>
      <c r="J258" s="73">
        <f t="shared" si="52"/>
        <v>18165.339999999997</v>
      </c>
      <c r="K258" s="73">
        <f t="shared" si="41"/>
        <v>0</v>
      </c>
      <c r="L258" s="73">
        <f t="shared" si="42"/>
        <v>0</v>
      </c>
      <c r="M258" s="73">
        <f>SUM(J$188:J258)</f>
        <v>-640736.46622237226</v>
      </c>
      <c r="N258" s="73">
        <f>SUM(J$6:J258)</f>
        <v>23801468.833777633</v>
      </c>
      <c r="P258" s="73">
        <f t="shared" si="43"/>
        <v>-1.0659136258916117E-2</v>
      </c>
      <c r="Q258" s="73">
        <f t="shared" si="44"/>
        <v>0.13127704003045232</v>
      </c>
      <c r="R258" s="73">
        <f t="shared" si="45"/>
        <v>0</v>
      </c>
      <c r="S258" s="71">
        <f t="shared" si="46"/>
        <v>18.165339999999997</v>
      </c>
      <c r="T258" s="71">
        <f t="shared" si="47"/>
        <v>0</v>
      </c>
      <c r="U258" s="71">
        <f t="shared" si="48"/>
        <v>59.876629999999999</v>
      </c>
      <c r="V258" s="71">
        <f t="shared" si="49"/>
        <v>-640.7364662223722</v>
      </c>
      <c r="W258" s="71">
        <f t="shared" si="50"/>
        <v>23801.468833777632</v>
      </c>
    </row>
    <row r="259" spans="1:23" hidden="1">
      <c r="A259" s="63">
        <f t="shared" si="51"/>
        <v>37145</v>
      </c>
      <c r="B259" s="65" t="str">
        <f>INDEX('Master Data'!$A$2:$B$8,MATCH(WEEKDAY('BRA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59876.63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-640736.46622237226</v>
      </c>
      <c r="N259" s="73">
        <f>SUM(J$6:J259)</f>
        <v>23801468.833777633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59.876629999999999</v>
      </c>
      <c r="V259" s="71">
        <f t="shared" si="49"/>
        <v>-640.7364662223722</v>
      </c>
      <c r="W259" s="71">
        <f t="shared" si="50"/>
        <v>23801.468833777632</v>
      </c>
    </row>
    <row r="260" spans="1:23" hidden="1">
      <c r="A260" s="63">
        <f t="shared" si="51"/>
        <v>37146</v>
      </c>
      <c r="B260" s="65" t="str">
        <f>INDEX('Master Data'!$A$2:$B$8,MATCH(WEEKDAY('BRA Power'!A260,3),'Master Data'!$A$2:$A$8,0),2)</f>
        <v>W</v>
      </c>
      <c r="D260" s="73">
        <v>-10449.883055368609</v>
      </c>
      <c r="E260" s="73">
        <v>131229.08913731104</v>
      </c>
      <c r="F260" s="73">
        <v>0</v>
      </c>
      <c r="G260" s="73">
        <v>72084.59</v>
      </c>
      <c r="I260" s="73">
        <f t="shared" si="53"/>
        <v>72084.59</v>
      </c>
      <c r="J260" s="73">
        <f t="shared" si="52"/>
        <v>12207.96</v>
      </c>
      <c r="K260" s="73">
        <f t="shared" si="41"/>
        <v>0</v>
      </c>
      <c r="L260" s="73">
        <f t="shared" si="42"/>
        <v>0</v>
      </c>
      <c r="M260" s="73">
        <f>SUM(J$188:J260)</f>
        <v>-628528.50622237229</v>
      </c>
      <c r="N260" s="73">
        <f>SUM(J$6:J260)</f>
        <v>23813676.793777633</v>
      </c>
      <c r="P260" s="73">
        <f t="shared" si="43"/>
        <v>-1.0449883055368609E-2</v>
      </c>
      <c r="Q260" s="73">
        <f t="shared" si="44"/>
        <v>0.13122908913731104</v>
      </c>
      <c r="R260" s="73">
        <f t="shared" si="45"/>
        <v>0</v>
      </c>
      <c r="S260" s="71">
        <f t="shared" si="46"/>
        <v>12.20796</v>
      </c>
      <c r="T260" s="71">
        <f t="shared" si="47"/>
        <v>0</v>
      </c>
      <c r="U260" s="71">
        <f t="shared" si="48"/>
        <v>72.084589999999992</v>
      </c>
      <c r="V260" s="71">
        <f t="shared" si="49"/>
        <v>-628.52850622237224</v>
      </c>
      <c r="W260" s="71">
        <f t="shared" si="50"/>
        <v>23813.676793777635</v>
      </c>
    </row>
    <row r="261" spans="1:23" hidden="1">
      <c r="A261" s="63">
        <f t="shared" si="51"/>
        <v>37147</v>
      </c>
      <c r="B261" s="65" t="str">
        <f>INDEX('Master Data'!$A$2:$B$8,MATCH(WEEKDAY('BRA Power'!A261,3),'Master Data'!$A$2:$A$8,0),2)</f>
        <v>Th</v>
      </c>
      <c r="D261" s="73">
        <v>-11404.102935279237</v>
      </c>
      <c r="E261" s="73">
        <v>132264.04177349221</v>
      </c>
      <c r="F261" s="73">
        <v>0</v>
      </c>
      <c r="G261" s="73">
        <v>78218.09</v>
      </c>
      <c r="I261" s="73">
        <f t="shared" si="53"/>
        <v>78218.09</v>
      </c>
      <c r="J261" s="73">
        <f t="shared" si="52"/>
        <v>6133.5</v>
      </c>
      <c r="K261" s="73">
        <f t="shared" si="41"/>
        <v>0</v>
      </c>
      <c r="L261" s="73">
        <f t="shared" si="42"/>
        <v>0</v>
      </c>
      <c r="M261" s="73">
        <f>SUM(J$188:J261)</f>
        <v>-622395.00622237229</v>
      </c>
      <c r="N261" s="73">
        <f>SUM(J$6:J261)</f>
        <v>23819810.293777633</v>
      </c>
      <c r="P261" s="73">
        <f t="shared" si="43"/>
        <v>-1.1404102935279237E-2</v>
      </c>
      <c r="Q261" s="73">
        <f t="shared" si="44"/>
        <v>0.13226404177349221</v>
      </c>
      <c r="R261" s="73">
        <f t="shared" si="45"/>
        <v>0</v>
      </c>
      <c r="S261" s="71">
        <f t="shared" si="46"/>
        <v>6.1334999999999997</v>
      </c>
      <c r="T261" s="71">
        <f t="shared" si="47"/>
        <v>0</v>
      </c>
      <c r="U261" s="71">
        <f t="shared" si="48"/>
        <v>78.218089999999989</v>
      </c>
      <c r="V261" s="71">
        <f t="shared" si="49"/>
        <v>-622.39500622237233</v>
      </c>
      <c r="W261" s="71">
        <f t="shared" si="50"/>
        <v>23819.810293777635</v>
      </c>
    </row>
    <row r="262" spans="1:23" hidden="1">
      <c r="A262" s="63">
        <f t="shared" si="51"/>
        <v>37148</v>
      </c>
      <c r="B262" s="65" t="str">
        <f>INDEX('Master Data'!$A$2:$B$8,MATCH(WEEKDAY('BRA Power'!A262,3),'Master Data'!$A$2:$A$8,0),2)</f>
        <v>F</v>
      </c>
      <c r="D262" s="73">
        <v>-11420.588104742299</v>
      </c>
      <c r="E262" s="73">
        <v>132361.31414925141</v>
      </c>
      <c r="F262" s="73">
        <v>0</v>
      </c>
      <c r="G262" s="73">
        <v>84371.33</v>
      </c>
      <c r="I262" s="73">
        <f t="shared" si="53"/>
        <v>84371.33</v>
      </c>
      <c r="J262" s="73">
        <f t="shared" si="52"/>
        <v>6153.2400000000052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-616241.7662223723</v>
      </c>
      <c r="N262" s="73">
        <f>SUM(J$6:J262)</f>
        <v>23825963.533777632</v>
      </c>
      <c r="P262" s="73">
        <f t="shared" ref="P262:P325" si="56">D262/P$3</f>
        <v>-1.1420588104742299E-2</v>
      </c>
      <c r="Q262" s="73">
        <f t="shared" ref="Q262:Q325" si="57">E262/P$3</f>
        <v>0.13236131414925142</v>
      </c>
      <c r="R262" s="73">
        <f t="shared" ref="R262:R325" si="58">F262/R$3</f>
        <v>0</v>
      </c>
      <c r="S262" s="71">
        <f t="shared" ref="S262:S325" si="59">J262/$R$3</f>
        <v>6.1532400000000056</v>
      </c>
      <c r="T262" s="71">
        <f t="shared" ref="T262:T325" si="60">L262/$R$3</f>
        <v>0</v>
      </c>
      <c r="U262" s="71">
        <f t="shared" ref="U262:U325" si="61">I262/$R$3</f>
        <v>84.37133</v>
      </c>
      <c r="V262" s="71">
        <f t="shared" ref="V262:V325" si="62">M262/$R$3</f>
        <v>-616.24176622237235</v>
      </c>
      <c r="W262" s="71">
        <f t="shared" ref="W262:W325" si="63">N262/$R$3</f>
        <v>23825.963533777631</v>
      </c>
    </row>
    <row r="263" spans="1:23" hidden="1">
      <c r="A263" s="63">
        <f t="shared" ref="A263:A326" si="64">A262+1</f>
        <v>37149</v>
      </c>
      <c r="B263" s="65" t="str">
        <f>INDEX('Master Data'!$A$2:$B$8,MATCH(WEEKDAY('BRA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84371.33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-616241.7662223723</v>
      </c>
      <c r="N263" s="73">
        <f>SUM(J$6:J263)</f>
        <v>23825963.533777632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84.37133</v>
      </c>
      <c r="V263" s="71">
        <f t="shared" si="62"/>
        <v>-616.24176622237235</v>
      </c>
      <c r="W263" s="71">
        <f t="shared" si="63"/>
        <v>23825.963533777631</v>
      </c>
    </row>
    <row r="264" spans="1:23" hidden="1">
      <c r="A264" s="63">
        <f t="shared" si="64"/>
        <v>37150</v>
      </c>
      <c r="B264" s="65" t="str">
        <f>INDEX('Master Data'!$A$2:$B$8,MATCH(WEEKDAY('BRA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84371.33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-616241.7662223723</v>
      </c>
      <c r="N264" s="73">
        <f>SUM(J$6:J264)</f>
        <v>23825963.533777632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84.37133</v>
      </c>
      <c r="V264" s="71">
        <f t="shared" si="62"/>
        <v>-616.24176622237235</v>
      </c>
      <c r="W264" s="71">
        <f t="shared" si="63"/>
        <v>23825.963533777631</v>
      </c>
    </row>
    <row r="265" spans="1:23" hidden="1">
      <c r="A265" s="63">
        <f t="shared" si="64"/>
        <v>37151</v>
      </c>
      <c r="B265" s="65" t="str">
        <f>INDEX('Master Data'!$A$2:$B$8,MATCH(WEEKDAY('BRA Power'!A265,3),'Master Data'!$A$2:$A$8,0),2)</f>
        <v>M</v>
      </c>
      <c r="D265" s="73">
        <v>-11474.404289737975</v>
      </c>
      <c r="E265" s="73">
        <v>132657.81902358832</v>
      </c>
      <c r="F265" s="73">
        <v>0</v>
      </c>
      <c r="G265" s="73">
        <v>227643.18</v>
      </c>
      <c r="I265" s="73">
        <f t="shared" si="53"/>
        <v>227643.18</v>
      </c>
      <c r="J265" s="73">
        <f t="shared" si="65"/>
        <v>143271.84999999998</v>
      </c>
      <c r="K265" s="73">
        <f t="shared" si="54"/>
        <v>0</v>
      </c>
      <c r="L265" s="73">
        <f t="shared" si="55"/>
        <v>0</v>
      </c>
      <c r="M265" s="73">
        <f>SUM(J$188:J265)</f>
        <v>-472969.91622237233</v>
      </c>
      <c r="N265" s="73">
        <f>SUM(J$6:J265)</f>
        <v>23969235.383777633</v>
      </c>
      <c r="P265" s="73">
        <f t="shared" si="56"/>
        <v>-1.1474404289737975E-2</v>
      </c>
      <c r="Q265" s="73">
        <f t="shared" si="57"/>
        <v>0.13265781902358834</v>
      </c>
      <c r="R265" s="73">
        <f t="shared" si="58"/>
        <v>0</v>
      </c>
      <c r="S265" s="71">
        <f t="shared" si="59"/>
        <v>143.27184999999997</v>
      </c>
      <c r="T265" s="71">
        <f t="shared" si="60"/>
        <v>0</v>
      </c>
      <c r="U265" s="71">
        <f t="shared" si="61"/>
        <v>227.64318</v>
      </c>
      <c r="V265" s="71">
        <f t="shared" si="62"/>
        <v>-472.96991622237232</v>
      </c>
      <c r="W265" s="71">
        <f t="shared" si="63"/>
        <v>23969.235383777632</v>
      </c>
    </row>
    <row r="266" spans="1:23" hidden="1">
      <c r="A266" s="63">
        <f t="shared" si="64"/>
        <v>37152</v>
      </c>
      <c r="B266" s="65" t="str">
        <f>INDEX('Master Data'!$A$2:$B$8,MATCH(WEEKDAY('BRA Power'!A266,3),'Master Data'!$A$2:$A$8,0),2)</f>
        <v>T</v>
      </c>
      <c r="D266" s="73">
        <v>-11493.856773232867</v>
      </c>
      <c r="E266" s="73">
        <v>132758.27688390759</v>
      </c>
      <c r="F266" s="73">
        <v>0</v>
      </c>
      <c r="G266" s="73">
        <v>230998.28</v>
      </c>
      <c r="I266" s="73">
        <f t="shared" si="53"/>
        <v>230998.28</v>
      </c>
      <c r="J266" s="73">
        <f t="shared" si="65"/>
        <v>3355.1000000000058</v>
      </c>
      <c r="K266" s="73">
        <f t="shared" si="54"/>
        <v>0</v>
      </c>
      <c r="L266" s="73">
        <f t="shared" si="55"/>
        <v>0</v>
      </c>
      <c r="M266" s="73">
        <f>SUM(J$188:J266)</f>
        <v>-469614.81622237235</v>
      </c>
      <c r="N266" s="73">
        <f>SUM(J$6:J266)</f>
        <v>23972590.483777635</v>
      </c>
      <c r="P266" s="73">
        <f t="shared" si="56"/>
        <v>-1.1493856773232867E-2</v>
      </c>
      <c r="Q266" s="73">
        <f t="shared" si="57"/>
        <v>0.13275827688390759</v>
      </c>
      <c r="R266" s="73">
        <f t="shared" si="58"/>
        <v>0</v>
      </c>
      <c r="S266" s="71">
        <f t="shared" si="59"/>
        <v>3.355100000000006</v>
      </c>
      <c r="T266" s="71">
        <f t="shared" si="60"/>
        <v>0</v>
      </c>
      <c r="U266" s="71">
        <f t="shared" si="61"/>
        <v>230.99827999999999</v>
      </c>
      <c r="V266" s="71">
        <f t="shared" si="62"/>
        <v>-469.61481622237233</v>
      </c>
      <c r="W266" s="71">
        <f t="shared" si="63"/>
        <v>23972.590483777636</v>
      </c>
    </row>
    <row r="267" spans="1:23" hidden="1">
      <c r="A267" s="63">
        <f t="shared" si="64"/>
        <v>37153</v>
      </c>
      <c r="B267" s="65" t="str">
        <f>INDEX('Master Data'!$A$2:$B$8,MATCH(WEEKDAY('BRA Power'!A267,3),'Master Data'!$A$2:$A$8,0),2)</f>
        <v>W</v>
      </c>
      <c r="D267" s="73">
        <v>-11514.097695723576</v>
      </c>
      <c r="E267" s="73">
        <v>132859.57781858795</v>
      </c>
      <c r="F267" s="73">
        <v>0</v>
      </c>
      <c r="G267" s="73">
        <v>237249.76</v>
      </c>
      <c r="I267" s="73">
        <f t="shared" si="53"/>
        <v>237249.76</v>
      </c>
      <c r="J267" s="73">
        <f t="shared" si="65"/>
        <v>6251.4800000000105</v>
      </c>
      <c r="K267" s="73">
        <f t="shared" si="54"/>
        <v>0</v>
      </c>
      <c r="L267" s="73">
        <f t="shared" si="55"/>
        <v>0</v>
      </c>
      <c r="M267" s="73">
        <f>SUM(J$188:J267)</f>
        <v>-463363.33622237237</v>
      </c>
      <c r="N267" s="73">
        <f>SUM(J$6:J267)</f>
        <v>23978841.963777635</v>
      </c>
      <c r="P267" s="73">
        <f t="shared" si="56"/>
        <v>-1.1514097695723577E-2</v>
      </c>
      <c r="Q267" s="73">
        <f t="shared" si="57"/>
        <v>0.13285957781858795</v>
      </c>
      <c r="R267" s="73">
        <f t="shared" si="58"/>
        <v>0</v>
      </c>
      <c r="S267" s="71">
        <f t="shared" si="59"/>
        <v>6.2514800000000106</v>
      </c>
      <c r="T267" s="71">
        <f t="shared" si="60"/>
        <v>0</v>
      </c>
      <c r="U267" s="71">
        <f t="shared" si="61"/>
        <v>237.24976000000001</v>
      </c>
      <c r="V267" s="71">
        <f t="shared" si="62"/>
        <v>-463.36333622237237</v>
      </c>
      <c r="W267" s="71">
        <f t="shared" si="63"/>
        <v>23978.841963777635</v>
      </c>
    </row>
    <row r="268" spans="1:23" hidden="1">
      <c r="A268" s="63">
        <f t="shared" si="64"/>
        <v>37154</v>
      </c>
      <c r="B268" s="65" t="str">
        <f>INDEX('Master Data'!$A$2:$B$8,MATCH(WEEKDAY('BRA Power'!A268,3),'Master Data'!$A$2:$A$8,0),2)</f>
        <v>Th</v>
      </c>
      <c r="D268" s="73">
        <v>-11535.146923571032</v>
      </c>
      <c r="E268" s="73">
        <v>132961.74173113451</v>
      </c>
      <c r="F268" s="73">
        <v>0</v>
      </c>
      <c r="G268" s="73">
        <v>243521.31</v>
      </c>
      <c r="I268" s="73">
        <f t="shared" si="53"/>
        <v>243521.31</v>
      </c>
      <c r="J268" s="73">
        <f t="shared" si="65"/>
        <v>6271.5499999999884</v>
      </c>
      <c r="K268" s="73">
        <f t="shared" si="54"/>
        <v>0</v>
      </c>
      <c r="L268" s="73">
        <f t="shared" si="55"/>
        <v>0</v>
      </c>
      <c r="M268" s="73">
        <f>SUM(J$188:J268)</f>
        <v>-457091.78622237238</v>
      </c>
      <c r="N268" s="73">
        <f>SUM(J$6:J268)</f>
        <v>23985113.513777636</v>
      </c>
      <c r="P268" s="73">
        <f t="shared" si="56"/>
        <v>-1.1535146923571032E-2</v>
      </c>
      <c r="Q268" s="73">
        <f t="shared" si="57"/>
        <v>0.13296174173113451</v>
      </c>
      <c r="R268" s="73">
        <f t="shared" si="58"/>
        <v>0</v>
      </c>
      <c r="S268" s="71">
        <f t="shared" si="59"/>
        <v>6.271549999999988</v>
      </c>
      <c r="T268" s="71">
        <f t="shared" si="60"/>
        <v>0</v>
      </c>
      <c r="U268" s="71">
        <f t="shared" si="61"/>
        <v>243.52131</v>
      </c>
      <c r="V268" s="71">
        <f t="shared" si="62"/>
        <v>-457.09178622237238</v>
      </c>
      <c r="W268" s="71">
        <f t="shared" si="63"/>
        <v>23985.113513777636</v>
      </c>
    </row>
    <row r="269" spans="1:23" hidden="1">
      <c r="A269" s="63">
        <f t="shared" si="64"/>
        <v>37155</v>
      </c>
      <c r="B269" s="65" t="str">
        <f>INDEX('Master Data'!$A$2:$B$8,MATCH(WEEKDAY('BRA Power'!A269,3),'Master Data'!$A$2:$A$8,0),2)</f>
        <v>F</v>
      </c>
      <c r="D269" s="73">
        <v>-11557.024979489037</v>
      </c>
      <c r="E269" s="73">
        <v>133064.78918143053</v>
      </c>
      <c r="F269" s="73">
        <v>0</v>
      </c>
      <c r="G269" s="73">
        <v>249812.96</v>
      </c>
      <c r="I269" s="73">
        <f t="shared" si="53"/>
        <v>249812.96</v>
      </c>
      <c r="J269" s="73">
        <f t="shared" si="65"/>
        <v>6291.6499999999942</v>
      </c>
      <c r="K269" s="73">
        <f t="shared" si="54"/>
        <v>0</v>
      </c>
      <c r="L269" s="73">
        <f t="shared" si="55"/>
        <v>0</v>
      </c>
      <c r="M269" s="73">
        <f>SUM(J$188:J269)</f>
        <v>-450800.13622237241</v>
      </c>
      <c r="N269" s="73">
        <f>SUM(J$6:J269)</f>
        <v>23991405.163777635</v>
      </c>
      <c r="P269" s="73">
        <f t="shared" si="56"/>
        <v>-1.1557024979489038E-2</v>
      </c>
      <c r="Q269" s="73">
        <f t="shared" si="57"/>
        <v>0.13306478918143053</v>
      </c>
      <c r="R269" s="73">
        <f t="shared" si="58"/>
        <v>0</v>
      </c>
      <c r="S269" s="71">
        <f t="shared" si="59"/>
        <v>6.2916499999999944</v>
      </c>
      <c r="T269" s="71">
        <f t="shared" si="60"/>
        <v>0</v>
      </c>
      <c r="U269" s="71">
        <f t="shared" si="61"/>
        <v>249.81296</v>
      </c>
      <c r="V269" s="71">
        <f t="shared" si="62"/>
        <v>-450.80013622237243</v>
      </c>
      <c r="W269" s="71">
        <f t="shared" si="63"/>
        <v>23991.405163777636</v>
      </c>
    </row>
    <row r="270" spans="1:23" hidden="1">
      <c r="A270" s="63">
        <f t="shared" si="64"/>
        <v>37156</v>
      </c>
      <c r="B270" s="65" t="str">
        <f>INDEX('Master Data'!$A$2:$B$8,MATCH(WEEKDAY('BRA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249812.96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-450800.13622237241</v>
      </c>
      <c r="N270" s="73">
        <f>SUM(J$6:J270)</f>
        <v>23991405.163777635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249.81296</v>
      </c>
      <c r="V270" s="71">
        <f t="shared" si="62"/>
        <v>-450.80013622237243</v>
      </c>
      <c r="W270" s="71">
        <f t="shared" si="63"/>
        <v>23991.405163777636</v>
      </c>
    </row>
    <row r="271" spans="1:23" hidden="1">
      <c r="A271" s="63">
        <f t="shared" si="64"/>
        <v>37157</v>
      </c>
      <c r="B271" s="65" t="str">
        <f>INDEX('Master Data'!$A$2:$B$8,MATCH(WEEKDAY('BRA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249812.96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-450800.13622237241</v>
      </c>
      <c r="N271" s="73">
        <f>SUM(J$6:J271)</f>
        <v>23991405.163777635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249.81296</v>
      </c>
      <c r="V271" s="71">
        <f t="shared" si="62"/>
        <v>-450.80013622237243</v>
      </c>
      <c r="W271" s="71">
        <f t="shared" si="63"/>
        <v>23991.405163777636</v>
      </c>
    </row>
    <row r="272" spans="1:23" hidden="1">
      <c r="A272" s="63">
        <f t="shared" si="64"/>
        <v>37158</v>
      </c>
      <c r="B272" s="65" t="str">
        <f>INDEX('Master Data'!$A$2:$B$8,MATCH(WEEKDAY('BRA Power'!A272,3),'Master Data'!$A$2:$A$8,0),2)</f>
        <v>M</v>
      </c>
      <c r="D272" s="73">
        <v>-11627.847785394142</v>
      </c>
      <c r="E272" s="73">
        <v>133379.4488006208</v>
      </c>
      <c r="F272" s="73">
        <v>0</v>
      </c>
      <c r="G272" s="73">
        <v>268808.99</v>
      </c>
      <c r="I272" s="73">
        <f t="shared" si="53"/>
        <v>268808.99</v>
      </c>
      <c r="J272" s="73">
        <f t="shared" si="65"/>
        <v>18996.03</v>
      </c>
      <c r="K272" s="73">
        <f t="shared" si="54"/>
        <v>0</v>
      </c>
      <c r="L272" s="73">
        <f t="shared" si="55"/>
        <v>0</v>
      </c>
      <c r="M272" s="73">
        <f>SUM(J$188:J272)</f>
        <v>-431804.10622237239</v>
      </c>
      <c r="N272" s="73">
        <f>SUM(J$6:J272)</f>
        <v>24010401.193777636</v>
      </c>
      <c r="P272" s="73">
        <f t="shared" si="56"/>
        <v>-1.1627847785394142E-2</v>
      </c>
      <c r="Q272" s="73">
        <f t="shared" si="57"/>
        <v>0.1333794488006208</v>
      </c>
      <c r="R272" s="73">
        <f t="shared" si="58"/>
        <v>0</v>
      </c>
      <c r="S272" s="71">
        <f t="shared" si="59"/>
        <v>18.996029999999998</v>
      </c>
      <c r="T272" s="71">
        <f t="shared" si="60"/>
        <v>0</v>
      </c>
      <c r="U272" s="71">
        <f t="shared" si="61"/>
        <v>268.80898999999999</v>
      </c>
      <c r="V272" s="71">
        <f t="shared" si="62"/>
        <v>-431.80410622237241</v>
      </c>
      <c r="W272" s="71">
        <f t="shared" si="63"/>
        <v>24010.401193777634</v>
      </c>
    </row>
    <row r="273" spans="1:23" hidden="1">
      <c r="A273" s="63">
        <f t="shared" si="64"/>
        <v>37159</v>
      </c>
      <c r="B273" s="65" t="str">
        <f>INDEX('Master Data'!$A$2:$B$8,MATCH(WEEKDAY('BRA Power'!A273,3),'Master Data'!$A$2:$A$8,0),2)</f>
        <v>T</v>
      </c>
      <c r="D273" s="73">
        <v>-11653.26051694379</v>
      </c>
      <c r="E273" s="73">
        <v>133486.25013746889</v>
      </c>
      <c r="F273" s="73">
        <v>0</v>
      </c>
      <c r="G273" s="73">
        <v>275181.44</v>
      </c>
      <c r="I273" s="73">
        <f t="shared" si="53"/>
        <v>275181.44</v>
      </c>
      <c r="J273" s="73">
        <f t="shared" si="65"/>
        <v>6372.4500000000116</v>
      </c>
      <c r="K273" s="73">
        <f t="shared" si="54"/>
        <v>0</v>
      </c>
      <c r="L273" s="73">
        <f t="shared" si="55"/>
        <v>0</v>
      </c>
      <c r="M273" s="73">
        <f>SUM(J$188:J273)</f>
        <v>-425431.65622237237</v>
      </c>
      <c r="N273" s="73">
        <f>SUM(J$6:J273)</f>
        <v>24016773.643777635</v>
      </c>
      <c r="P273" s="73">
        <f t="shared" si="56"/>
        <v>-1.165326051694379E-2</v>
      </c>
      <c r="Q273" s="73">
        <f t="shared" si="57"/>
        <v>0.1334862501374689</v>
      </c>
      <c r="R273" s="73">
        <f t="shared" si="58"/>
        <v>0</v>
      </c>
      <c r="S273" s="71">
        <f t="shared" si="59"/>
        <v>6.3724500000000113</v>
      </c>
      <c r="T273" s="71">
        <f t="shared" si="60"/>
        <v>0</v>
      </c>
      <c r="U273" s="71">
        <f t="shared" si="61"/>
        <v>275.18144000000001</v>
      </c>
      <c r="V273" s="71">
        <f t="shared" si="62"/>
        <v>-425.4316562223724</v>
      </c>
      <c r="W273" s="71">
        <f t="shared" si="63"/>
        <v>24016.773643777637</v>
      </c>
    </row>
    <row r="274" spans="1:23" hidden="1">
      <c r="A274" s="63">
        <f t="shared" si="64"/>
        <v>37160</v>
      </c>
      <c r="B274" s="65" t="str">
        <f>INDEX('Master Data'!$A$2:$B$8,MATCH(WEEKDAY('BRA Power'!A274,3),'Master Data'!$A$2:$A$8,0),2)</f>
        <v>W</v>
      </c>
      <c r="D274" s="73">
        <v>-11679.61556554719</v>
      </c>
      <c r="E274" s="73">
        <v>133594.04868727952</v>
      </c>
      <c r="F274" s="73">
        <v>0</v>
      </c>
      <c r="G274" s="73">
        <v>281574.15999999997</v>
      </c>
      <c r="I274" s="73">
        <f t="shared" si="53"/>
        <v>281574.15999999997</v>
      </c>
      <c r="J274" s="73">
        <f t="shared" si="65"/>
        <v>6392.7199999999721</v>
      </c>
      <c r="K274" s="73">
        <f t="shared" si="54"/>
        <v>0</v>
      </c>
      <c r="L274" s="73">
        <f t="shared" si="55"/>
        <v>0</v>
      </c>
      <c r="M274" s="73">
        <f>SUM(J$188:J274)</f>
        <v>-419038.9362223724</v>
      </c>
      <c r="N274" s="73">
        <f>SUM(J$6:J274)</f>
        <v>24023166.363777634</v>
      </c>
      <c r="P274" s="73">
        <f t="shared" si="56"/>
        <v>-1.167961556554719E-2</v>
      </c>
      <c r="Q274" s="73">
        <f t="shared" si="57"/>
        <v>0.1335940486872795</v>
      </c>
      <c r="R274" s="73">
        <f t="shared" si="58"/>
        <v>0</v>
      </c>
      <c r="S274" s="71">
        <f t="shared" si="59"/>
        <v>6.3927199999999722</v>
      </c>
      <c r="T274" s="71">
        <f t="shared" si="60"/>
        <v>0</v>
      </c>
      <c r="U274" s="71">
        <f t="shared" si="61"/>
        <v>281.57415999999995</v>
      </c>
      <c r="V274" s="71">
        <f t="shared" si="62"/>
        <v>-419.0389362223724</v>
      </c>
      <c r="W274" s="71">
        <f t="shared" si="63"/>
        <v>24023.166363777633</v>
      </c>
    </row>
    <row r="275" spans="1:23" hidden="1">
      <c r="A275" s="63">
        <f t="shared" si="64"/>
        <v>37161</v>
      </c>
      <c r="B275" s="65" t="str">
        <f>INDEX('Master Data'!$A$2:$B$8,MATCH(WEEKDAY('BRA Power'!A275,3),'Master Data'!$A$2:$A$8,0),2)</f>
        <v>Th</v>
      </c>
      <c r="D275" s="73">
        <v>-11706.938031760463</v>
      </c>
      <c r="E275" s="73">
        <v>133702.86958793129</v>
      </c>
      <c r="F275" s="73">
        <v>0</v>
      </c>
      <c r="G275" s="73">
        <v>-1089209.96405969</v>
      </c>
      <c r="I275" s="73">
        <f t="shared" si="53"/>
        <v>-1089209.96405969</v>
      </c>
      <c r="J275" s="73">
        <f t="shared" si="65"/>
        <v>-1370784.1240596899</v>
      </c>
      <c r="K275" s="73">
        <f t="shared" si="54"/>
        <v>0</v>
      </c>
      <c r="L275" s="73">
        <f t="shared" si="55"/>
        <v>0</v>
      </c>
      <c r="M275" s="73">
        <f>SUM(J$188:J275)</f>
        <v>-1789823.0602820623</v>
      </c>
      <c r="N275" s="73">
        <f>SUM(J$6:J275)</f>
        <v>22652382.239717945</v>
      </c>
      <c r="P275" s="73">
        <f t="shared" si="56"/>
        <v>-1.1706938031760462E-2</v>
      </c>
      <c r="Q275" s="73">
        <f t="shared" si="57"/>
        <v>0.13370286958793129</v>
      </c>
      <c r="R275" s="73">
        <f t="shared" si="58"/>
        <v>0</v>
      </c>
      <c r="S275" s="71">
        <f t="shared" si="59"/>
        <v>-1370.7841240596899</v>
      </c>
      <c r="T275" s="71">
        <f t="shared" si="60"/>
        <v>0</v>
      </c>
      <c r="U275" s="71">
        <f t="shared" si="61"/>
        <v>-1089.20996405969</v>
      </c>
      <c r="V275" s="71">
        <f t="shared" si="62"/>
        <v>-1789.8230602820622</v>
      </c>
      <c r="W275" s="71">
        <f t="shared" si="63"/>
        <v>22652.382239717947</v>
      </c>
    </row>
    <row r="276" spans="1:23">
      <c r="A276" s="63">
        <f t="shared" si="64"/>
        <v>37162</v>
      </c>
      <c r="B276" s="65" t="str">
        <f>INDEX('Master Data'!$A$2:$B$8,MATCH(WEEKDAY('BRA Power'!A276,3),'Master Data'!$A$2:$A$8,0),2)</f>
        <v>F</v>
      </c>
      <c r="D276" s="73">
        <v>-4990.3937436851456</v>
      </c>
      <c r="E276" s="73">
        <v>118979.28262185121</v>
      </c>
      <c r="F276" s="73">
        <v>0</v>
      </c>
      <c r="G276" s="73">
        <v>-1086548.3713078247</v>
      </c>
      <c r="I276" s="73">
        <f t="shared" si="53"/>
        <v>-1086548.3713078247</v>
      </c>
      <c r="J276" s="73">
        <f t="shared" si="65"/>
        <v>2661.5927518652752</v>
      </c>
      <c r="K276" s="73">
        <f t="shared" si="54"/>
        <v>0</v>
      </c>
      <c r="L276" s="73">
        <f t="shared" si="55"/>
        <v>0</v>
      </c>
      <c r="M276" s="73">
        <f>SUM(J$188:J276)</f>
        <v>-1787161.467530197</v>
      </c>
      <c r="N276" s="73">
        <f>SUM(J$6:J276)</f>
        <v>22655043.83246981</v>
      </c>
      <c r="P276" s="73">
        <f t="shared" si="56"/>
        <v>-4.9903937436851457E-3</v>
      </c>
      <c r="Q276" s="73">
        <f t="shared" si="57"/>
        <v>0.1189792826218512</v>
      </c>
      <c r="R276" s="73">
        <f t="shared" si="58"/>
        <v>0</v>
      </c>
      <c r="S276" s="71">
        <f t="shared" si="59"/>
        <v>2.6615927518652751</v>
      </c>
      <c r="T276" s="71">
        <f t="shared" si="60"/>
        <v>0</v>
      </c>
      <c r="U276" s="71">
        <f t="shared" si="61"/>
        <v>-1086.5483713078247</v>
      </c>
      <c r="V276" s="71">
        <f t="shared" si="62"/>
        <v>-1787.1614675301969</v>
      </c>
      <c r="W276" s="71">
        <f t="shared" si="63"/>
        <v>22655.043832469812</v>
      </c>
    </row>
    <row r="277" spans="1:23">
      <c r="A277" s="63">
        <f t="shared" si="64"/>
        <v>37163</v>
      </c>
      <c r="B277" s="65" t="str">
        <f>INDEX('Master Data'!$A$2:$B$8,MATCH(WEEKDAY('BRA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-1086548.3713078247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-1787161.467530197</v>
      </c>
      <c r="N277" s="73">
        <f>SUM(J$6:J277)</f>
        <v>22655043.83246981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-1086.5483713078247</v>
      </c>
      <c r="V277" s="71">
        <f t="shared" si="62"/>
        <v>-1787.1614675301969</v>
      </c>
      <c r="W277" s="71">
        <f t="shared" si="63"/>
        <v>22655.043832469812</v>
      </c>
    </row>
    <row r="278" spans="1:23">
      <c r="A278" s="63">
        <f t="shared" si="64"/>
        <v>37164</v>
      </c>
      <c r="B278" s="65" t="str">
        <f>INDEX('Master Data'!$A$2:$B$8,MATCH(WEEKDAY('BRA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-1086548.3713078247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-1787161.467530197</v>
      </c>
      <c r="N278" s="73">
        <f>SUM(J$6:J278)</f>
        <v>22655043.83246981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-1086.5483713078247</v>
      </c>
      <c r="V278" s="71">
        <f t="shared" si="62"/>
        <v>-1787.1614675301969</v>
      </c>
      <c r="W278" s="71">
        <f t="shared" si="63"/>
        <v>22655.043832469812</v>
      </c>
    </row>
    <row r="279" spans="1:23" hidden="1">
      <c r="A279" s="63">
        <f t="shared" si="64"/>
        <v>37165</v>
      </c>
      <c r="B279" s="65" t="str">
        <f>INDEX('Master Data'!$A$2:$B$8,MATCH(WEEKDAY('BRA Power'!A279,3),'Master Data'!$A$2:$A$8,0),2)</f>
        <v>M</v>
      </c>
      <c r="D279" s="73">
        <v>-4677.2491894189916</v>
      </c>
      <c r="E279" s="73">
        <v>118915.23455651422</v>
      </c>
      <c r="F279" s="73">
        <v>0</v>
      </c>
      <c r="G279" s="73">
        <v>16500.450559818782</v>
      </c>
      <c r="I279" s="73">
        <f t="shared" si="53"/>
        <v>16500.450559818782</v>
      </c>
      <c r="J279" s="73">
        <f t="shared" si="65"/>
        <v>16500.450559818782</v>
      </c>
      <c r="K279" s="73">
        <f t="shared" si="54"/>
        <v>0</v>
      </c>
      <c r="L279" s="73">
        <f t="shared" si="55"/>
        <v>0</v>
      </c>
      <c r="M279" s="73">
        <f>SUM(J$188:J279)</f>
        <v>-1770661.0169703781</v>
      </c>
      <c r="N279" s="73">
        <f>SUM(J$6:J279)</f>
        <v>22671544.283029627</v>
      </c>
      <c r="P279" s="73">
        <f t="shared" si="56"/>
        <v>-4.6772491894189914E-3</v>
      </c>
      <c r="Q279" s="73">
        <f t="shared" si="57"/>
        <v>0.11891523455651422</v>
      </c>
      <c r="R279" s="73">
        <f t="shared" si="58"/>
        <v>0</v>
      </c>
      <c r="S279" s="71">
        <f t="shared" si="59"/>
        <v>16.500450559818784</v>
      </c>
      <c r="T279" s="71">
        <f t="shared" si="60"/>
        <v>0</v>
      </c>
      <c r="U279" s="71">
        <f t="shared" si="61"/>
        <v>16.500450559818784</v>
      </c>
      <c r="V279" s="71">
        <f t="shared" si="62"/>
        <v>-1770.6610169703781</v>
      </c>
      <c r="W279" s="71">
        <f t="shared" si="63"/>
        <v>22671.544283029627</v>
      </c>
    </row>
    <row r="280" spans="1:23" hidden="1">
      <c r="A280" s="63">
        <f t="shared" si="64"/>
        <v>37166</v>
      </c>
      <c r="B280" s="65" t="str">
        <f>INDEX('Master Data'!$A$2:$B$8,MATCH(WEEKDAY('BRA Power'!A280,3),'Master Data'!$A$2:$A$8,0),2)</f>
        <v>T</v>
      </c>
      <c r="D280" s="73">
        <v>-4572.7201071382815</v>
      </c>
      <c r="E280" s="73">
        <v>118893.86047211041</v>
      </c>
      <c r="F280" s="73">
        <v>0</v>
      </c>
      <c r="G280" s="73">
        <v>22038.664931889354</v>
      </c>
      <c r="I280" s="73">
        <f t="shared" si="53"/>
        <v>22038.664931889354</v>
      </c>
      <c r="J280" s="73">
        <f t="shared" si="65"/>
        <v>5538.2143720705717</v>
      </c>
      <c r="K280" s="73">
        <f t="shared" si="54"/>
        <v>0</v>
      </c>
      <c r="L280" s="73">
        <f t="shared" si="55"/>
        <v>0</v>
      </c>
      <c r="M280" s="73">
        <f>SUM(J$280:J280)</f>
        <v>5538.2143720705717</v>
      </c>
      <c r="N280" s="73">
        <f>SUM(J$6:J280)</f>
        <v>22677082.497401699</v>
      </c>
      <c r="P280" s="73">
        <f t="shared" si="56"/>
        <v>-4.5727201071382815E-3</v>
      </c>
      <c r="Q280" s="73">
        <f t="shared" si="57"/>
        <v>0.11889386047211041</v>
      </c>
      <c r="R280" s="73">
        <f t="shared" si="58"/>
        <v>0</v>
      </c>
      <c r="S280" s="71">
        <f t="shared" si="59"/>
        <v>5.5382143720705717</v>
      </c>
      <c r="T280" s="71">
        <f t="shared" si="60"/>
        <v>0</v>
      </c>
      <c r="U280" s="71">
        <f t="shared" si="61"/>
        <v>22.038664931889354</v>
      </c>
      <c r="V280" s="71">
        <f t="shared" si="62"/>
        <v>5.5382143720705717</v>
      </c>
      <c r="W280" s="71">
        <f t="shared" si="63"/>
        <v>22677.082497401698</v>
      </c>
    </row>
    <row r="281" spans="1:23" hidden="1">
      <c r="A281" s="63">
        <f t="shared" si="64"/>
        <v>37167</v>
      </c>
      <c r="B281" s="65" t="str">
        <f>INDEX('Master Data'!$A$2:$B$8,MATCH(WEEKDAY('BRA Power'!A281,3),'Master Data'!$A$2:$A$8,0),2)</f>
        <v>W</v>
      </c>
      <c r="D281" s="73">
        <v>-4468.1171540134228</v>
      </c>
      <c r="E281" s="73">
        <v>118872.47401108706</v>
      </c>
      <c r="F281" s="73">
        <v>0</v>
      </c>
      <c r="G281" s="73">
        <f>5471.77+1611.67-3991.86+24504.29</f>
        <v>27595.870000000003</v>
      </c>
      <c r="I281" s="73">
        <f t="shared" si="53"/>
        <v>27595.870000000003</v>
      </c>
      <c r="J281" s="73">
        <f t="shared" si="65"/>
        <v>5557.2050681106484</v>
      </c>
      <c r="K281" s="73">
        <f t="shared" si="54"/>
        <v>0</v>
      </c>
      <c r="L281" s="73">
        <f t="shared" si="55"/>
        <v>0</v>
      </c>
      <c r="M281" s="73">
        <f>SUM(J$280:J281)</f>
        <v>11095.41944018122</v>
      </c>
      <c r="N281" s="73">
        <f>SUM(J$6:J281)</f>
        <v>22682639.702469811</v>
      </c>
      <c r="P281" s="73">
        <f t="shared" si="56"/>
        <v>-4.4681171540134224E-3</v>
      </c>
      <c r="Q281" s="73">
        <f t="shared" si="57"/>
        <v>0.11887247401108707</v>
      </c>
      <c r="R281" s="73">
        <f t="shared" si="58"/>
        <v>0</v>
      </c>
      <c r="S281" s="71">
        <f t="shared" si="59"/>
        <v>5.5572050681106484</v>
      </c>
      <c r="T281" s="71">
        <f t="shared" si="60"/>
        <v>0</v>
      </c>
      <c r="U281" s="71">
        <f t="shared" si="61"/>
        <v>27.595870000000001</v>
      </c>
      <c r="V281" s="71">
        <f t="shared" si="62"/>
        <v>11.095419440181221</v>
      </c>
      <c r="W281" s="71">
        <f t="shared" si="63"/>
        <v>22682.639702469813</v>
      </c>
    </row>
    <row r="282" spans="1:23" hidden="1">
      <c r="A282" s="63">
        <f t="shared" si="64"/>
        <v>37168</v>
      </c>
      <c r="B282" s="65" t="str">
        <f>INDEX('Master Data'!$A$2:$B$8,MATCH(WEEKDAY('BRA Power'!A282,3),'Master Data'!$A$2:$A$8,0),2)</f>
        <v>Th</v>
      </c>
      <c r="D282" s="73">
        <v>-4363.4402767366219</v>
      </c>
      <c r="E282" s="73">
        <v>118851.07516625359</v>
      </c>
      <c r="F282" s="73">
        <v>0</v>
      </c>
      <c r="G282" s="73">
        <v>33172.044727740387</v>
      </c>
      <c r="I282" s="73">
        <f t="shared" si="53"/>
        <v>33172.044727740387</v>
      </c>
      <c r="J282" s="73">
        <f t="shared" si="65"/>
        <v>5576.1747277403847</v>
      </c>
      <c r="K282" s="73">
        <f t="shared" si="54"/>
        <v>0</v>
      </c>
      <c r="L282" s="73">
        <f t="shared" si="55"/>
        <v>0</v>
      </c>
      <c r="M282" s="73">
        <f>SUM(J$280:J282)</f>
        <v>16671.594167921605</v>
      </c>
      <c r="N282" s="73">
        <f>SUM(J$6:J282)</f>
        <v>22688215.877197552</v>
      </c>
      <c r="P282" s="73">
        <f t="shared" si="56"/>
        <v>-4.363440276736622E-3</v>
      </c>
      <c r="Q282" s="73">
        <f t="shared" si="57"/>
        <v>0.11885107516625359</v>
      </c>
      <c r="R282" s="73">
        <f t="shared" si="58"/>
        <v>0</v>
      </c>
      <c r="S282" s="71">
        <f t="shared" si="59"/>
        <v>5.5761747277403844</v>
      </c>
      <c r="T282" s="71">
        <f t="shared" si="60"/>
        <v>0</v>
      </c>
      <c r="U282" s="71">
        <f t="shared" si="61"/>
        <v>33.172044727740385</v>
      </c>
      <c r="V282" s="71">
        <f t="shared" si="62"/>
        <v>16.671594167921604</v>
      </c>
      <c r="W282" s="71">
        <f t="shared" si="63"/>
        <v>22688.215877197552</v>
      </c>
    </row>
    <row r="283" spans="1:23" hidden="1">
      <c r="A283" s="63">
        <f t="shared" si="64"/>
        <v>37169</v>
      </c>
      <c r="B283" s="65" t="str">
        <f>INDEX('Master Data'!$A$2:$B$8,MATCH(WEEKDAY('BRA Power'!A283,3),'Master Data'!$A$2:$A$8,0),2)</f>
        <v>F</v>
      </c>
      <c r="D283" s="73">
        <v>-4258.6894219610413</v>
      </c>
      <c r="E283" s="73">
        <v>118829.66393041518</v>
      </c>
      <c r="F283" s="73">
        <v>0</v>
      </c>
      <c r="G283" s="73">
        <v>-985738.85349698958</v>
      </c>
      <c r="I283" s="73">
        <f t="shared" si="53"/>
        <v>-985738.85349698958</v>
      </c>
      <c r="J283" s="73">
        <f t="shared" si="65"/>
        <v>-1018910.8982247299</v>
      </c>
      <c r="K283" s="73">
        <f t="shared" si="54"/>
        <v>0</v>
      </c>
      <c r="L283" s="73">
        <f t="shared" si="55"/>
        <v>0</v>
      </c>
      <c r="M283" s="73">
        <f>SUM(J$280:J283)</f>
        <v>-1002239.3040568084</v>
      </c>
      <c r="N283" s="73">
        <f>SUM(J$6:J283)</f>
        <v>21669304.978972822</v>
      </c>
      <c r="P283" s="73">
        <f t="shared" si="56"/>
        <v>-4.2586894219610412E-3</v>
      </c>
      <c r="Q283" s="73">
        <f t="shared" si="57"/>
        <v>0.11882966393041518</v>
      </c>
      <c r="R283" s="73">
        <f t="shared" si="58"/>
        <v>0</v>
      </c>
      <c r="S283" s="71">
        <f t="shared" si="59"/>
        <v>-1018.91089822473</v>
      </c>
      <c r="T283" s="71">
        <f t="shared" si="60"/>
        <v>0</v>
      </c>
      <c r="U283" s="71">
        <f t="shared" si="61"/>
        <v>-985.73885349698958</v>
      </c>
      <c r="V283" s="71">
        <f t="shared" si="62"/>
        <v>-1002.2393040568084</v>
      </c>
      <c r="W283" s="71">
        <f t="shared" si="63"/>
        <v>21669.304978972821</v>
      </c>
    </row>
    <row r="284" spans="1:23" hidden="1">
      <c r="A284" s="63">
        <f t="shared" si="64"/>
        <v>37170</v>
      </c>
      <c r="B284" s="65" t="str">
        <f>INDEX('Master Data'!$A$2:$B$8,MATCH(WEEKDAY('BRA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-985738.85349698958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-1002239.3040568084</v>
      </c>
      <c r="N284" s="73">
        <f>SUM(J$6:J284)</f>
        <v>21669304.978972822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-985.73885349698958</v>
      </c>
      <c r="V284" s="71">
        <f t="shared" si="62"/>
        <v>-1002.2393040568084</v>
      </c>
      <c r="W284" s="71">
        <f t="shared" si="63"/>
        <v>21669.304978972821</v>
      </c>
    </row>
    <row r="285" spans="1:23" hidden="1">
      <c r="A285" s="63">
        <f t="shared" si="64"/>
        <v>37171</v>
      </c>
      <c r="B285" s="65" t="str">
        <f>INDEX('Master Data'!$A$2:$B$8,MATCH(WEEKDAY('BRA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-985738.85349698958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-1002239.3040568084</v>
      </c>
      <c r="N285" s="73">
        <f>SUM(J$6:J285)</f>
        <v>21669304.978972822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-985.73885349698958</v>
      </c>
      <c r="V285" s="71">
        <f t="shared" si="62"/>
        <v>-1002.2393040568084</v>
      </c>
      <c r="W285" s="71">
        <f t="shared" si="63"/>
        <v>21669.304978972821</v>
      </c>
    </row>
    <row r="286" spans="1:23" hidden="1">
      <c r="A286" s="63">
        <f t="shared" si="64"/>
        <v>37172</v>
      </c>
      <c r="B286" s="65" t="str">
        <f>INDEX('Master Data'!$A$2:$B$8,MATCH(WEEKDAY('BRA Power'!A286,3),'Master Data'!$A$2:$A$8,0),2)</f>
        <v>M</v>
      </c>
      <c r="D286" s="73">
        <v>-2060.0291128380604</v>
      </c>
      <c r="E286" s="73">
        <v>116881.39245911427</v>
      </c>
      <c r="F286" s="73">
        <v>0</v>
      </c>
      <c r="G286" s="73">
        <v>-964639.72349698958</v>
      </c>
      <c r="I286" s="73">
        <f t="shared" si="53"/>
        <v>-964639.72349698958</v>
      </c>
      <c r="J286" s="73">
        <f t="shared" si="65"/>
        <v>21099.130000000005</v>
      </c>
      <c r="K286" s="73">
        <f t="shared" si="54"/>
        <v>0</v>
      </c>
      <c r="L286" s="73">
        <f t="shared" si="55"/>
        <v>0</v>
      </c>
      <c r="M286" s="73">
        <f>SUM(J$280:J286)</f>
        <v>-981140.17405680835</v>
      </c>
      <c r="N286" s="73">
        <f>SUM(J$6:J286)</f>
        <v>21690404.108972821</v>
      </c>
      <c r="P286" s="73">
        <f t="shared" si="56"/>
        <v>-2.0600291128380606E-3</v>
      </c>
      <c r="Q286" s="73">
        <f t="shared" si="57"/>
        <v>0.11688139245911427</v>
      </c>
      <c r="R286" s="73">
        <f t="shared" si="58"/>
        <v>0</v>
      </c>
      <c r="S286" s="71">
        <f t="shared" si="59"/>
        <v>21.099130000000006</v>
      </c>
      <c r="T286" s="71">
        <f t="shared" si="60"/>
        <v>0</v>
      </c>
      <c r="U286" s="71">
        <f t="shared" si="61"/>
        <v>-964.63972349698963</v>
      </c>
      <c r="V286" s="71">
        <f t="shared" si="62"/>
        <v>-981.14017405680829</v>
      </c>
      <c r="W286" s="71">
        <f t="shared" si="63"/>
        <v>21690.40410897282</v>
      </c>
    </row>
    <row r="287" spans="1:23" hidden="1">
      <c r="A287" s="63">
        <f t="shared" si="64"/>
        <v>37173</v>
      </c>
      <c r="B287" s="65" t="str">
        <f>INDEX('Master Data'!$A$2:$B$8,MATCH(WEEKDAY('BRA Power'!A287,3),'Master Data'!$A$2:$A$8,0),2)</f>
        <v>T</v>
      </c>
      <c r="D287" s="73">
        <v>-1954.9818138131027</v>
      </c>
      <c r="E287" s="73">
        <v>116859.93158722455</v>
      </c>
      <c r="F287" s="73">
        <v>0</v>
      </c>
      <c r="G287" s="73">
        <v>-957523.4934969896</v>
      </c>
      <c r="I287" s="73">
        <f t="shared" si="53"/>
        <v>-957523.4934969896</v>
      </c>
      <c r="J287" s="73">
        <f t="shared" si="65"/>
        <v>7116.2299999999814</v>
      </c>
      <c r="K287" s="73">
        <f t="shared" si="54"/>
        <v>0</v>
      </c>
      <c r="L287" s="73">
        <f t="shared" si="55"/>
        <v>0</v>
      </c>
      <c r="M287" s="73">
        <f>SUM(J$280:J287)</f>
        <v>-974023.94405680837</v>
      </c>
      <c r="N287" s="73">
        <f>SUM(J$6:J287)</f>
        <v>21697520.338972822</v>
      </c>
      <c r="P287" s="73">
        <f t="shared" si="56"/>
        <v>-1.9549818138131026E-3</v>
      </c>
      <c r="Q287" s="73">
        <f t="shared" si="57"/>
        <v>0.11685993158722455</v>
      </c>
      <c r="R287" s="73">
        <f t="shared" si="58"/>
        <v>0</v>
      </c>
      <c r="S287" s="71">
        <f t="shared" si="59"/>
        <v>7.1162299999999812</v>
      </c>
      <c r="T287" s="71">
        <f t="shared" si="60"/>
        <v>0</v>
      </c>
      <c r="U287" s="71">
        <f t="shared" si="61"/>
        <v>-957.52349349698954</v>
      </c>
      <c r="V287" s="71">
        <f t="shared" si="62"/>
        <v>-974.02394405680832</v>
      </c>
      <c r="W287" s="71">
        <f t="shared" si="63"/>
        <v>21697.520338972823</v>
      </c>
    </row>
    <row r="288" spans="1:23" hidden="1">
      <c r="A288" s="63">
        <f t="shared" si="64"/>
        <v>37174</v>
      </c>
      <c r="B288" s="65" t="str">
        <f>INDEX('Master Data'!$A$2:$B$8,MATCH(WEEKDAY('BRA Power'!A288,3),'Master Data'!$A$2:$A$8,0),2)</f>
        <v>W</v>
      </c>
      <c r="D288" s="73">
        <v>-2038.6076080602948</v>
      </c>
      <c r="E288" s="73">
        <v>117027.20562638782</v>
      </c>
      <c r="F288" s="73">
        <v>0</v>
      </c>
      <c r="G288" s="73">
        <v>-950365.1334969895</v>
      </c>
      <c r="I288" s="73">
        <f t="shared" si="53"/>
        <v>-950365.1334969895</v>
      </c>
      <c r="J288" s="73">
        <f t="shared" si="65"/>
        <v>7158.3600000001024</v>
      </c>
      <c r="K288" s="73">
        <f t="shared" si="54"/>
        <v>0</v>
      </c>
      <c r="L288" s="73">
        <f t="shared" si="55"/>
        <v>0</v>
      </c>
      <c r="M288" s="73">
        <f>SUM(J$280:J288)</f>
        <v>-966865.58405680826</v>
      </c>
      <c r="N288" s="73">
        <f>SUM(J$6:J288)</f>
        <v>21704678.698972821</v>
      </c>
      <c r="P288" s="73">
        <f t="shared" si="56"/>
        <v>-2.0386076080602948E-3</v>
      </c>
      <c r="Q288" s="73">
        <f t="shared" si="57"/>
        <v>0.11702720562638781</v>
      </c>
      <c r="R288" s="73">
        <f t="shared" si="58"/>
        <v>0</v>
      </c>
      <c r="S288" s="71">
        <f t="shared" si="59"/>
        <v>7.1583600000001022</v>
      </c>
      <c r="T288" s="71">
        <f t="shared" si="60"/>
        <v>0</v>
      </c>
      <c r="U288" s="71">
        <f t="shared" si="61"/>
        <v>-950.36513349698953</v>
      </c>
      <c r="V288" s="71">
        <f t="shared" si="62"/>
        <v>-966.8655840568083</v>
      </c>
      <c r="W288" s="71">
        <f t="shared" si="63"/>
        <v>21704.678698972821</v>
      </c>
    </row>
    <row r="289" spans="1:23" hidden="1">
      <c r="A289" s="63">
        <f t="shared" si="64"/>
        <v>37175</v>
      </c>
      <c r="B289" s="65" t="str">
        <f>INDEX('Master Data'!$A$2:$B$8,MATCH(WEEKDAY('BRA Power'!A289,3),'Master Data'!$A$2:$A$8,0),2)</f>
        <v>Th</v>
      </c>
      <c r="D289" s="73">
        <v>-2029.544390865171</v>
      </c>
      <c r="E289" s="73">
        <v>117101.85251825223</v>
      </c>
      <c r="F289" s="73">
        <v>0</v>
      </c>
      <c r="G289" s="73">
        <v>-943164.29349698953</v>
      </c>
      <c r="I289" s="73">
        <f t="shared" si="53"/>
        <v>-943164.29349698953</v>
      </c>
      <c r="J289" s="73">
        <f t="shared" si="65"/>
        <v>7200.8399999999674</v>
      </c>
      <c r="K289" s="73">
        <f t="shared" si="54"/>
        <v>0</v>
      </c>
      <c r="L289" s="73">
        <f t="shared" si="55"/>
        <v>0</v>
      </c>
      <c r="M289" s="73">
        <f>SUM(J$280:J289)</f>
        <v>-959664.7440568083</v>
      </c>
      <c r="N289" s="73">
        <f>SUM(J$6:J289)</f>
        <v>21711879.538972821</v>
      </c>
      <c r="P289" s="73">
        <f t="shared" si="56"/>
        <v>-2.0295443908651708E-3</v>
      </c>
      <c r="Q289" s="73">
        <f t="shared" si="57"/>
        <v>0.11710185251825223</v>
      </c>
      <c r="R289" s="73">
        <f t="shared" si="58"/>
        <v>0</v>
      </c>
      <c r="S289" s="71">
        <f t="shared" si="59"/>
        <v>7.2008399999999675</v>
      </c>
      <c r="T289" s="71">
        <f t="shared" si="60"/>
        <v>0</v>
      </c>
      <c r="U289" s="71">
        <f t="shared" si="61"/>
        <v>-943.16429349698956</v>
      </c>
      <c r="V289" s="71">
        <f t="shared" si="62"/>
        <v>-959.66474405680833</v>
      </c>
      <c r="W289" s="71">
        <f t="shared" si="63"/>
        <v>21711.879538972822</v>
      </c>
    </row>
    <row r="290" spans="1:23" hidden="1">
      <c r="A290" s="63">
        <f t="shared" si="64"/>
        <v>37176</v>
      </c>
      <c r="B290" s="65" t="str">
        <f>INDEX('Master Data'!$A$2:$B$8,MATCH(WEEKDAY('BRA Power'!A290,3),'Master Data'!$A$2:$A$8,0),2)</f>
        <v>F</v>
      </c>
      <c r="D290" s="73">
        <v>-2021.6416241111015</v>
      </c>
      <c r="E290" s="73">
        <v>117177.72177109926</v>
      </c>
      <c r="F290" s="73">
        <v>0</v>
      </c>
      <c r="G290" s="73">
        <v>-935920.71349698945</v>
      </c>
      <c r="I290" s="73">
        <f t="shared" si="53"/>
        <v>-935920.71349698945</v>
      </c>
      <c r="J290" s="73">
        <f t="shared" si="65"/>
        <v>7243.5800000000745</v>
      </c>
      <c r="K290" s="73">
        <f t="shared" si="54"/>
        <v>1</v>
      </c>
      <c r="L290" s="73">
        <f t="shared" si="55"/>
        <v>7243.5800000000745</v>
      </c>
      <c r="M290" s="73">
        <f>SUM(J$280:J290)</f>
        <v>-952421.16405680822</v>
      </c>
      <c r="N290" s="73">
        <f>SUM(J$6:J290)</f>
        <v>21719123.118972823</v>
      </c>
      <c r="P290" s="73">
        <f t="shared" si="56"/>
        <v>-2.0216416241111016E-3</v>
      </c>
      <c r="Q290" s="73">
        <f t="shared" si="57"/>
        <v>0.11717772177109925</v>
      </c>
      <c r="R290" s="73">
        <f t="shared" si="58"/>
        <v>0</v>
      </c>
      <c r="S290" s="71">
        <f t="shared" si="59"/>
        <v>7.2435800000000743</v>
      </c>
      <c r="T290" s="71">
        <f t="shared" si="60"/>
        <v>7.2435800000000743</v>
      </c>
      <c r="U290" s="71">
        <f t="shared" si="61"/>
        <v>-935.92071349698949</v>
      </c>
      <c r="V290" s="71">
        <f t="shared" si="62"/>
        <v>-952.42116405680827</v>
      </c>
      <c r="W290" s="71">
        <f t="shared" si="63"/>
        <v>21719.123118972824</v>
      </c>
    </row>
    <row r="291" spans="1:23" hidden="1">
      <c r="A291" s="63">
        <f t="shared" si="64"/>
        <v>37177</v>
      </c>
      <c r="B291" s="65" t="str">
        <f>INDEX('Master Data'!$A$2:$B$8,MATCH(WEEKDAY('BRA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-935920.71349698945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-952421.16405680822</v>
      </c>
      <c r="N291" s="73">
        <f>SUM(J$6:J291)</f>
        <v>21719123.118972823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-935.92071349698949</v>
      </c>
      <c r="V291" s="71">
        <f t="shared" si="62"/>
        <v>-952.42116405680827</v>
      </c>
      <c r="W291" s="71">
        <f t="shared" si="63"/>
        <v>21719.123118972824</v>
      </c>
    </row>
    <row r="292" spans="1:23" hidden="1">
      <c r="A292" s="63">
        <f t="shared" si="64"/>
        <v>37178</v>
      </c>
      <c r="B292" s="65" t="str">
        <f>INDEX('Master Data'!$A$2:$B$8,MATCH(WEEKDAY('BRA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-935920.71349698945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-952421.16405680822</v>
      </c>
      <c r="N292" s="73">
        <f>SUM(J$6:J292)</f>
        <v>21719123.118972823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-935.92071349698949</v>
      </c>
      <c r="V292" s="71">
        <f t="shared" si="62"/>
        <v>-952.42116405680827</v>
      </c>
      <c r="W292" s="71">
        <f t="shared" si="63"/>
        <v>21719.123118972824</v>
      </c>
    </row>
    <row r="293" spans="1:23" hidden="1">
      <c r="A293" s="63">
        <f t="shared" si="64"/>
        <v>37179</v>
      </c>
      <c r="B293" s="65" t="str">
        <f>INDEX('Master Data'!$A$2:$B$8,MATCH(WEEKDAY('BRA Power'!A293,3),'Master Data'!$A$2:$A$8,0),2)</f>
        <v>M</v>
      </c>
      <c r="D293" s="73">
        <v>-2005.4072832099507</v>
      </c>
      <c r="E293" s="73">
        <v>117413.17541675916</v>
      </c>
      <c r="F293" s="73">
        <v>0</v>
      </c>
      <c r="G293" s="73">
        <v>-913930.2634969895</v>
      </c>
      <c r="I293" s="73">
        <f t="shared" ref="I293:I356" si="66">IF(MONTH($A293)=MONTH($A292),IF(G293=0,I292,G293),G293)</f>
        <v>-913930.2634969895</v>
      </c>
      <c r="J293" s="73">
        <f t="shared" si="65"/>
        <v>21990.449999999953</v>
      </c>
      <c r="K293" s="73">
        <f t="shared" si="54"/>
        <v>1</v>
      </c>
      <c r="L293" s="73">
        <f t="shared" si="55"/>
        <v>21990.449999999953</v>
      </c>
      <c r="M293" s="73">
        <f>SUM(J$280:J293)</f>
        <v>-930430.71405680827</v>
      </c>
      <c r="N293" s="73">
        <f>SUM(J$6:J293)</f>
        <v>21741113.568972822</v>
      </c>
      <c r="P293" s="73">
        <f t="shared" si="56"/>
        <v>-2.0054072832099506E-3</v>
      </c>
      <c r="Q293" s="73">
        <f t="shared" si="57"/>
        <v>0.11741317541675916</v>
      </c>
      <c r="R293" s="73">
        <f t="shared" si="58"/>
        <v>0</v>
      </c>
      <c r="S293" s="71">
        <f t="shared" si="59"/>
        <v>21.990449999999953</v>
      </c>
      <c r="T293" s="71">
        <f t="shared" si="60"/>
        <v>21.990449999999953</v>
      </c>
      <c r="U293" s="71">
        <f t="shared" si="61"/>
        <v>-913.93026349698948</v>
      </c>
      <c r="V293" s="71">
        <f t="shared" si="62"/>
        <v>-930.43071405680826</v>
      </c>
      <c r="W293" s="71">
        <f t="shared" si="63"/>
        <v>21741.113568972822</v>
      </c>
    </row>
    <row r="294" spans="1:23">
      <c r="A294" s="63">
        <f t="shared" si="64"/>
        <v>37180</v>
      </c>
      <c r="B294" s="65" t="str">
        <f>INDEX('Master Data'!$A$2:$B$8,MATCH(WEEKDAY('BRA Power'!A294,3),'Master Data'!$A$2:$A$8,0),2)</f>
        <v>T</v>
      </c>
      <c r="D294" s="73">
        <v>-2002.6721246410839</v>
      </c>
      <c r="E294" s="73">
        <v>117494.46038464262</v>
      </c>
      <c r="F294" s="73">
        <v>0</v>
      </c>
      <c r="G294" s="73">
        <v>-906512.58349698957</v>
      </c>
      <c r="I294" s="73">
        <f t="shared" si="66"/>
        <v>-906512.58349698957</v>
      </c>
      <c r="J294" s="73">
        <f t="shared" si="65"/>
        <v>7417.6799999999348</v>
      </c>
      <c r="K294" s="73">
        <f t="shared" si="54"/>
        <v>1</v>
      </c>
      <c r="L294" s="73">
        <f t="shared" si="55"/>
        <v>7417.6799999999348</v>
      </c>
      <c r="M294" s="73">
        <f>SUM(J$280:J294)</f>
        <v>-923013.03405680833</v>
      </c>
      <c r="N294" s="73">
        <f>SUM(J$6:J294)</f>
        <v>21748531.248972822</v>
      </c>
      <c r="P294" s="73">
        <f t="shared" si="56"/>
        <v>-2.002672124641084E-3</v>
      </c>
      <c r="Q294" s="73">
        <f t="shared" si="57"/>
        <v>0.11749446038464262</v>
      </c>
      <c r="R294" s="73">
        <f t="shared" si="58"/>
        <v>0</v>
      </c>
      <c r="S294" s="71">
        <f t="shared" si="59"/>
        <v>7.417679999999935</v>
      </c>
      <c r="T294" s="71">
        <f t="shared" si="60"/>
        <v>7.417679999999935</v>
      </c>
      <c r="U294" s="71">
        <f t="shared" si="61"/>
        <v>-906.51258349698958</v>
      </c>
      <c r="V294" s="71">
        <f t="shared" si="62"/>
        <v>-923.01303405680835</v>
      </c>
      <c r="W294" s="71">
        <f t="shared" si="63"/>
        <v>21748.53124897282</v>
      </c>
    </row>
    <row r="295" spans="1:23">
      <c r="A295" s="63">
        <f t="shared" si="64"/>
        <v>37181</v>
      </c>
      <c r="B295" s="65" t="str">
        <f>INDEX('Master Data'!$A$2:$B$8,MATCH(WEEKDAY('BRA Power'!A295,3),'Master Data'!$A$2:$A$8,0),2)</f>
        <v>W</v>
      </c>
      <c r="D295" s="73">
        <v>-2001.3756324534043</v>
      </c>
      <c r="E295" s="73">
        <v>123415.53993781361</v>
      </c>
      <c r="F295" s="73">
        <v>0</v>
      </c>
      <c r="G295" s="73">
        <v>-899050.65349698951</v>
      </c>
      <c r="I295" s="73">
        <f t="shared" si="66"/>
        <v>-899050.65349698951</v>
      </c>
      <c r="J295" s="73">
        <f t="shared" si="65"/>
        <v>7461.9300000000512</v>
      </c>
      <c r="K295" s="73">
        <f t="shared" si="54"/>
        <v>1</v>
      </c>
      <c r="L295" s="73">
        <f t="shared" si="55"/>
        <v>7461.9300000000512</v>
      </c>
      <c r="M295" s="73">
        <f>SUM(J$280:J295)</f>
        <v>-915551.10405680828</v>
      </c>
      <c r="N295" s="73">
        <f>SUM(J$6:J295)</f>
        <v>21755993.178972822</v>
      </c>
      <c r="P295" s="73">
        <f t="shared" si="56"/>
        <v>-2.0013756324534044E-3</v>
      </c>
      <c r="Q295" s="73">
        <f t="shared" si="57"/>
        <v>0.12341553993781361</v>
      </c>
      <c r="R295" s="73">
        <f t="shared" si="58"/>
        <v>0</v>
      </c>
      <c r="S295" s="71">
        <f t="shared" si="59"/>
        <v>7.4619300000000512</v>
      </c>
      <c r="T295" s="71">
        <f t="shared" si="60"/>
        <v>7.4619300000000512</v>
      </c>
      <c r="U295" s="71">
        <f t="shared" si="61"/>
        <v>-899.05065349698953</v>
      </c>
      <c r="V295" s="71">
        <f t="shared" si="62"/>
        <v>-915.5511040568083</v>
      </c>
      <c r="W295" s="71">
        <f t="shared" si="63"/>
        <v>21755.993178972822</v>
      </c>
    </row>
    <row r="296" spans="1:23">
      <c r="A296" s="63">
        <f t="shared" si="64"/>
        <v>37182</v>
      </c>
      <c r="B296" s="65" t="str">
        <f>INDEX('Master Data'!$A$2:$B$8,MATCH(WEEKDAY('BRA Power'!A296,3),'Master Data'!$A$2:$A$8,0),2)</f>
        <v>Th</v>
      </c>
      <c r="D296" s="73">
        <v>-6371.9219092120165</v>
      </c>
      <c r="E296" s="73">
        <v>127873.83478596897</v>
      </c>
      <c r="F296" s="73">
        <v>0</v>
      </c>
      <c r="G296" s="73">
        <v>-880366.19349698944</v>
      </c>
      <c r="I296" s="73">
        <f t="shared" si="66"/>
        <v>-880366.19349698944</v>
      </c>
      <c r="J296" s="73">
        <f t="shared" si="65"/>
        <v>18684.460000000079</v>
      </c>
      <c r="K296" s="73">
        <f t="shared" si="54"/>
        <v>1</v>
      </c>
      <c r="L296" s="73">
        <f t="shared" si="55"/>
        <v>18684.460000000079</v>
      </c>
      <c r="M296" s="73">
        <f>SUM(J$280:J296)</f>
        <v>-896866.6440568082</v>
      </c>
      <c r="N296" s="73">
        <f>SUM(J$6:J296)</f>
        <v>21774677.638972823</v>
      </c>
      <c r="P296" s="73">
        <f t="shared" si="56"/>
        <v>-6.3719219092120164E-3</v>
      </c>
      <c r="Q296" s="73">
        <f t="shared" si="57"/>
        <v>0.12787383478596898</v>
      </c>
      <c r="R296" s="73">
        <f t="shared" si="58"/>
        <v>0</v>
      </c>
      <c r="S296" s="71">
        <f t="shared" si="59"/>
        <v>18.68446000000008</v>
      </c>
      <c r="T296" s="71">
        <f t="shared" si="60"/>
        <v>18.68446000000008</v>
      </c>
      <c r="U296" s="71">
        <f t="shared" si="61"/>
        <v>-880.36619349698947</v>
      </c>
      <c r="V296" s="71">
        <f t="shared" si="62"/>
        <v>-896.86664405680824</v>
      </c>
      <c r="W296" s="71">
        <f t="shared" si="63"/>
        <v>21774.677638972822</v>
      </c>
    </row>
    <row r="297" spans="1:23">
      <c r="A297" s="63">
        <f t="shared" si="64"/>
        <v>37183</v>
      </c>
      <c r="B297" s="65" t="str">
        <f>INDEX('Master Data'!$A$2:$B$8,MATCH(WEEKDAY('BRA Power'!A297,3),'Master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-880366.19349698944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-896866.6440568082</v>
      </c>
      <c r="N297" s="73">
        <f>SUM(J$6:J297)</f>
        <v>21774677.638972823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-880.36619349698947</v>
      </c>
      <c r="V297" s="71">
        <f t="shared" si="62"/>
        <v>-896.86664405680824</v>
      </c>
      <c r="W297" s="71">
        <f t="shared" si="63"/>
        <v>21774.677638972822</v>
      </c>
    </row>
    <row r="298" spans="1:23">
      <c r="A298" s="63">
        <f t="shared" si="64"/>
        <v>37184</v>
      </c>
      <c r="B298" s="65" t="str">
        <f>INDEX('Master Data'!$A$2:$B$8,MATCH(WEEKDAY('BRA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-880366.19349698944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-896866.6440568082</v>
      </c>
      <c r="N298" s="73">
        <f>SUM(J$6:J298)</f>
        <v>21774677.638972823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-880.36619349698947</v>
      </c>
      <c r="V298" s="71">
        <f t="shared" si="62"/>
        <v>-896.86664405680824</v>
      </c>
      <c r="W298" s="71">
        <f t="shared" si="63"/>
        <v>21774.677638972822</v>
      </c>
    </row>
    <row r="299" spans="1:23">
      <c r="A299" s="63">
        <f t="shared" si="64"/>
        <v>37185</v>
      </c>
      <c r="B299" s="65" t="str">
        <f>INDEX('Master Data'!$A$2:$B$8,MATCH(WEEKDAY('BRA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-880366.19349698944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-896866.6440568082</v>
      </c>
      <c r="N299" s="73">
        <f>SUM(J$6:J299)</f>
        <v>21774677.638972823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-880.36619349698947</v>
      </c>
      <c r="V299" s="71">
        <f t="shared" si="62"/>
        <v>-896.86664405680824</v>
      </c>
      <c r="W299" s="71">
        <f t="shared" si="63"/>
        <v>21774.677638972822</v>
      </c>
    </row>
    <row r="300" spans="1:23">
      <c r="A300" s="63">
        <f t="shared" si="64"/>
        <v>37186</v>
      </c>
      <c r="B300" s="65" t="str">
        <f>INDEX('Master Data'!$A$2:$B$8,MATCH(WEEKDAY('BRA Power'!A300,3),'Master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-880366.19349698944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-896866.6440568082</v>
      </c>
      <c r="N300" s="73">
        <f>SUM(J$6:J300)</f>
        <v>21774677.638972823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-880.36619349698947</v>
      </c>
      <c r="V300" s="71">
        <f t="shared" si="62"/>
        <v>-896.86664405680824</v>
      </c>
      <c r="W300" s="71">
        <f t="shared" si="63"/>
        <v>21774.677638972822</v>
      </c>
    </row>
    <row r="301" spans="1:23">
      <c r="A301" s="63">
        <f t="shared" si="64"/>
        <v>37187</v>
      </c>
      <c r="B301" s="65" t="str">
        <f>INDEX('Master Data'!$A$2:$B$8,MATCH(WEEKDAY('BRA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-880366.19349698944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-896866.6440568082</v>
      </c>
      <c r="N301" s="73">
        <f>SUM(J$6:J301)</f>
        <v>21774677.638972823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-880.36619349698947</v>
      </c>
      <c r="V301" s="71">
        <f t="shared" si="62"/>
        <v>-896.86664405680824</v>
      </c>
      <c r="W301" s="71">
        <f t="shared" si="63"/>
        <v>21774.677638972822</v>
      </c>
    </row>
    <row r="302" spans="1:23">
      <c r="A302" s="63">
        <f t="shared" si="64"/>
        <v>37188</v>
      </c>
      <c r="B302" s="65" t="str">
        <f>INDEX('Master Data'!$A$2:$B$8,MATCH(WEEKDAY('BRA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-880366.19349698944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-896866.6440568082</v>
      </c>
      <c r="N302" s="73">
        <f>SUM(J$6:J302)</f>
        <v>21774677.638972823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-880.36619349698947</v>
      </c>
      <c r="V302" s="71">
        <f t="shared" si="62"/>
        <v>-896.86664405680824</v>
      </c>
      <c r="W302" s="71">
        <f t="shared" si="63"/>
        <v>21774.677638972822</v>
      </c>
    </row>
    <row r="303" spans="1:23">
      <c r="A303" s="63">
        <f t="shared" si="64"/>
        <v>37189</v>
      </c>
      <c r="B303" s="65" t="str">
        <f>INDEX('Master Data'!$A$2:$B$8,MATCH(WEEKDAY('BRA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-880366.19349698944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-896866.6440568082</v>
      </c>
      <c r="N303" s="73">
        <f>SUM(J$6:J303)</f>
        <v>21774677.638972823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-880.36619349698947</v>
      </c>
      <c r="V303" s="71">
        <f t="shared" si="62"/>
        <v>-896.86664405680824</v>
      </c>
      <c r="W303" s="71">
        <f t="shared" si="63"/>
        <v>21774.677638972822</v>
      </c>
    </row>
    <row r="304" spans="1:23">
      <c r="A304" s="63">
        <f t="shared" si="64"/>
        <v>37190</v>
      </c>
      <c r="B304" s="65" t="str">
        <f>INDEX('Master Data'!$A$2:$B$8,MATCH(WEEKDAY('BRA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-880366.19349698944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-896866.6440568082</v>
      </c>
      <c r="N304" s="73">
        <f>SUM(J$6:J304)</f>
        <v>21774677.638972823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-880.36619349698947</v>
      </c>
      <c r="V304" s="71">
        <f t="shared" si="62"/>
        <v>-896.86664405680824</v>
      </c>
      <c r="W304" s="71">
        <f t="shared" si="63"/>
        <v>21774.677638972822</v>
      </c>
    </row>
    <row r="305" spans="1:23">
      <c r="A305" s="63">
        <f t="shared" si="64"/>
        <v>37191</v>
      </c>
      <c r="B305" s="65" t="str">
        <f>INDEX('Master Data'!$A$2:$B$8,MATCH(WEEKDAY('BRA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-880366.19349698944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-896866.6440568082</v>
      </c>
      <c r="N305" s="73">
        <f>SUM(J$6:J305)</f>
        <v>21774677.638972823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-880.36619349698947</v>
      </c>
      <c r="V305" s="71">
        <f t="shared" si="62"/>
        <v>-896.86664405680824</v>
      </c>
      <c r="W305" s="71">
        <f t="shared" si="63"/>
        <v>21774.677638972822</v>
      </c>
    </row>
    <row r="306" spans="1:23">
      <c r="A306" s="63">
        <f t="shared" si="64"/>
        <v>37192</v>
      </c>
      <c r="B306" s="65" t="str">
        <f>INDEX('Master Data'!$A$2:$B$8,MATCH(WEEKDAY('BRA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-880366.19349698944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-896866.6440568082</v>
      </c>
      <c r="N306" s="73">
        <f>SUM(J$6:J306)</f>
        <v>21774677.638972823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-880.36619349698947</v>
      </c>
      <c r="V306" s="71">
        <f t="shared" si="62"/>
        <v>-896.86664405680824</v>
      </c>
      <c r="W306" s="71">
        <f t="shared" si="63"/>
        <v>21774.677638972822</v>
      </c>
    </row>
    <row r="307" spans="1:23">
      <c r="A307" s="63">
        <f t="shared" si="64"/>
        <v>37193</v>
      </c>
      <c r="B307" s="65" t="str">
        <f>INDEX('Master Data'!$A$2:$B$8,MATCH(WEEKDAY('BRA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-880366.19349698944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-896866.6440568082</v>
      </c>
      <c r="N307" s="73">
        <f>SUM(J$6:J307)</f>
        <v>21774677.638972823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-880.36619349698947</v>
      </c>
      <c r="V307" s="71">
        <f t="shared" si="62"/>
        <v>-896.86664405680824</v>
      </c>
      <c r="W307" s="71">
        <f t="shared" si="63"/>
        <v>21774.677638972822</v>
      </c>
    </row>
    <row r="308" spans="1:23">
      <c r="A308" s="63">
        <f t="shared" si="64"/>
        <v>37194</v>
      </c>
      <c r="B308" s="65" t="str">
        <f>INDEX('Master Data'!$A$2:$B$8,MATCH(WEEKDAY('BRA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-880366.19349698944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-896866.6440568082</v>
      </c>
      <c r="N308" s="73">
        <f>SUM(J$6:J308)</f>
        <v>21774677.638972823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-880.36619349698947</v>
      </c>
      <c r="V308" s="71">
        <f t="shared" si="62"/>
        <v>-896.86664405680824</v>
      </c>
      <c r="W308" s="71">
        <f t="shared" si="63"/>
        <v>21774.677638972822</v>
      </c>
    </row>
    <row r="309" spans="1:23">
      <c r="A309" s="63">
        <f t="shared" si="64"/>
        <v>37195</v>
      </c>
      <c r="B309" s="65" t="str">
        <f>INDEX('Master Data'!$A$2:$B$8,MATCH(WEEKDAY('BRA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-880366.19349698944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-896866.6440568082</v>
      </c>
      <c r="N309" s="73">
        <f>SUM(J$6:J309)</f>
        <v>21774677.638972823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-880.36619349698947</v>
      </c>
      <c r="V309" s="71">
        <f t="shared" si="62"/>
        <v>-896.86664405680824</v>
      </c>
      <c r="W309" s="71">
        <f t="shared" si="63"/>
        <v>21774.677638972822</v>
      </c>
    </row>
    <row r="310" spans="1:23">
      <c r="A310" s="63">
        <f t="shared" si="64"/>
        <v>37196</v>
      </c>
      <c r="B310" s="65" t="str">
        <f>INDEX('Master Data'!$A$2:$B$8,MATCH(WEEKDAY('BRA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-896866.6440568082</v>
      </c>
      <c r="N310" s="73">
        <f>SUM(J$6:J310)</f>
        <v>21774677.638972823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-896.86664405680824</v>
      </c>
      <c r="W310" s="71">
        <f t="shared" si="63"/>
        <v>21774.677638972822</v>
      </c>
    </row>
    <row r="311" spans="1:23">
      <c r="A311" s="63">
        <f t="shared" si="64"/>
        <v>37197</v>
      </c>
      <c r="B311" s="65" t="str">
        <f>INDEX('Master Data'!$A$2:$B$8,MATCH(WEEKDAY('BRA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-896866.6440568082</v>
      </c>
      <c r="N311" s="73">
        <f>SUM(J$6:J311)</f>
        <v>21774677.638972823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-896.86664405680824</v>
      </c>
      <c r="W311" s="71">
        <f t="shared" si="63"/>
        <v>21774.677638972822</v>
      </c>
    </row>
    <row r="312" spans="1:23">
      <c r="A312" s="63">
        <f t="shared" si="64"/>
        <v>37198</v>
      </c>
      <c r="B312" s="65" t="str">
        <f>INDEX('Master Data'!$A$2:$B$8,MATCH(WEEKDAY('BRA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-896866.6440568082</v>
      </c>
      <c r="N312" s="73">
        <f>SUM(J$6:J312)</f>
        <v>21774677.638972823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-896.86664405680824</v>
      </c>
      <c r="W312" s="71">
        <f t="shared" si="63"/>
        <v>21774.677638972822</v>
      </c>
    </row>
    <row r="313" spans="1:23">
      <c r="A313" s="63">
        <f t="shared" si="64"/>
        <v>37199</v>
      </c>
      <c r="B313" s="65" t="str">
        <f>INDEX('Master Data'!$A$2:$B$8,MATCH(WEEKDAY('BRA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-896866.6440568082</v>
      </c>
      <c r="N313" s="73">
        <f>SUM(J$6:J313)</f>
        <v>21774677.638972823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-896.86664405680824</v>
      </c>
      <c r="W313" s="71">
        <f t="shared" si="63"/>
        <v>21774.677638972822</v>
      </c>
    </row>
    <row r="314" spans="1:23">
      <c r="A314" s="63">
        <f t="shared" si="64"/>
        <v>37200</v>
      </c>
      <c r="B314" s="65" t="str">
        <f>INDEX('Master Data'!$A$2:$B$8,MATCH(WEEKDAY('BRA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-896866.6440568082</v>
      </c>
      <c r="N314" s="73">
        <f>SUM(J$6:J314)</f>
        <v>21774677.638972823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-896.86664405680824</v>
      </c>
      <c r="W314" s="71">
        <f t="shared" si="63"/>
        <v>21774.677638972822</v>
      </c>
    </row>
    <row r="315" spans="1:23">
      <c r="A315" s="63">
        <f t="shared" si="64"/>
        <v>37201</v>
      </c>
      <c r="B315" s="65" t="str">
        <f>INDEX('Master Data'!$A$2:$B$8,MATCH(WEEKDAY('BRA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-896866.6440568082</v>
      </c>
      <c r="N315" s="73">
        <f>SUM(J$6:J315)</f>
        <v>21774677.638972823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-896.86664405680824</v>
      </c>
      <c r="W315" s="71">
        <f t="shared" si="63"/>
        <v>21774.677638972822</v>
      </c>
    </row>
    <row r="316" spans="1:23">
      <c r="A316" s="63">
        <f t="shared" si="64"/>
        <v>37202</v>
      </c>
      <c r="B316" s="65" t="str">
        <f>INDEX('Master Data'!$A$2:$B$8,MATCH(WEEKDAY('BRA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-896866.6440568082</v>
      </c>
      <c r="N316" s="73">
        <f>SUM(J$6:J316)</f>
        <v>21774677.638972823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-896.86664405680824</v>
      </c>
      <c r="W316" s="71">
        <f t="shared" si="63"/>
        <v>21774.677638972822</v>
      </c>
    </row>
    <row r="317" spans="1:23">
      <c r="A317" s="63">
        <f t="shared" si="64"/>
        <v>37203</v>
      </c>
      <c r="B317" s="65" t="str">
        <f>INDEX('Master Data'!$A$2:$B$8,MATCH(WEEKDAY('BRA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-896866.6440568082</v>
      </c>
      <c r="N317" s="73">
        <f>SUM(J$6:J317)</f>
        <v>21774677.638972823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-896.86664405680824</v>
      </c>
      <c r="W317" s="71">
        <f t="shared" si="63"/>
        <v>21774.677638972822</v>
      </c>
    </row>
    <row r="318" spans="1:23">
      <c r="A318" s="63">
        <f t="shared" si="64"/>
        <v>37204</v>
      </c>
      <c r="B318" s="65" t="str">
        <f>INDEX('Master Data'!$A$2:$B$8,MATCH(WEEKDAY('BRA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-896866.6440568082</v>
      </c>
      <c r="N318" s="73">
        <f>SUM(J$6:J318)</f>
        <v>21774677.638972823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-896.86664405680824</v>
      </c>
      <c r="W318" s="71">
        <f t="shared" si="63"/>
        <v>21774.677638972822</v>
      </c>
    </row>
    <row r="319" spans="1:23">
      <c r="A319" s="63">
        <f t="shared" si="64"/>
        <v>37205</v>
      </c>
      <c r="B319" s="65" t="str">
        <f>INDEX('Master Data'!$A$2:$B$8,MATCH(WEEKDAY('BRA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-896866.6440568082</v>
      </c>
      <c r="N319" s="73">
        <f>SUM(J$6:J319)</f>
        <v>21774677.638972823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-896.86664405680824</v>
      </c>
      <c r="W319" s="71">
        <f t="shared" si="63"/>
        <v>21774.677638972822</v>
      </c>
    </row>
    <row r="320" spans="1:23">
      <c r="A320" s="63">
        <f t="shared" si="64"/>
        <v>37206</v>
      </c>
      <c r="B320" s="65" t="str">
        <f>INDEX('Master Data'!$A$2:$B$8,MATCH(WEEKDAY('BRA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-896866.6440568082</v>
      </c>
      <c r="N320" s="73">
        <f>SUM(J$6:J320)</f>
        <v>21774677.638972823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-896.86664405680824</v>
      </c>
      <c r="W320" s="71">
        <f t="shared" si="63"/>
        <v>21774.677638972822</v>
      </c>
    </row>
    <row r="321" spans="1:23">
      <c r="A321" s="63">
        <f t="shared" si="64"/>
        <v>37207</v>
      </c>
      <c r="B321" s="65" t="str">
        <f>INDEX('Master Data'!$A$2:$B$8,MATCH(WEEKDAY('BRA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-896866.6440568082</v>
      </c>
      <c r="N321" s="73">
        <f>SUM(J$6:J321)</f>
        <v>21774677.638972823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-896.86664405680824</v>
      </c>
      <c r="W321" s="71">
        <f t="shared" si="63"/>
        <v>21774.677638972822</v>
      </c>
    </row>
    <row r="322" spans="1:23">
      <c r="A322" s="63">
        <f t="shared" si="64"/>
        <v>37208</v>
      </c>
      <c r="B322" s="65" t="str">
        <f>INDEX('Master Data'!$A$2:$B$8,MATCH(WEEKDAY('BRA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-896866.6440568082</v>
      </c>
      <c r="N322" s="73">
        <f>SUM(J$6:J322)</f>
        <v>21774677.638972823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-896.86664405680824</v>
      </c>
      <c r="W322" s="71">
        <f t="shared" si="63"/>
        <v>21774.677638972822</v>
      </c>
    </row>
    <row r="323" spans="1:23">
      <c r="A323" s="63">
        <f t="shared" si="64"/>
        <v>37209</v>
      </c>
      <c r="B323" s="65" t="str">
        <f>INDEX('Master Data'!$A$2:$B$8,MATCH(WEEKDAY('BRA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-896866.6440568082</v>
      </c>
      <c r="N323" s="73">
        <f>SUM(J$6:J323)</f>
        <v>21774677.638972823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-896.86664405680824</v>
      </c>
      <c r="W323" s="71">
        <f t="shared" si="63"/>
        <v>21774.677638972822</v>
      </c>
    </row>
    <row r="324" spans="1:23">
      <c r="A324" s="63">
        <f t="shared" si="64"/>
        <v>37210</v>
      </c>
      <c r="B324" s="65" t="str">
        <f>INDEX('Master Data'!$A$2:$B$8,MATCH(WEEKDAY('BRA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-896866.6440568082</v>
      </c>
      <c r="N324" s="73">
        <f>SUM(J$6:J324)</f>
        <v>21774677.638972823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-896.86664405680824</v>
      </c>
      <c r="W324" s="71">
        <f t="shared" si="63"/>
        <v>21774.677638972822</v>
      </c>
    </row>
    <row r="325" spans="1:23">
      <c r="A325" s="63">
        <f t="shared" si="64"/>
        <v>37211</v>
      </c>
      <c r="B325" s="65" t="str">
        <f>INDEX('Master Data'!$A$2:$B$8,MATCH(WEEKDAY('BRA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-896866.6440568082</v>
      </c>
      <c r="N325" s="73">
        <f>SUM(J$6:J325)</f>
        <v>21774677.638972823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-896.86664405680824</v>
      </c>
      <c r="W325" s="71">
        <f t="shared" si="63"/>
        <v>21774.677638972822</v>
      </c>
    </row>
    <row r="326" spans="1:23">
      <c r="A326" s="63">
        <f t="shared" si="64"/>
        <v>37212</v>
      </c>
      <c r="B326" s="65" t="str">
        <f>INDEX('Master Data'!$A$2:$B$8,MATCH(WEEKDAY('BRA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-896866.6440568082</v>
      </c>
      <c r="N326" s="73">
        <f>SUM(J$6:J326)</f>
        <v>21774677.638972823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-896.86664405680824</v>
      </c>
      <c r="W326" s="71">
        <f t="shared" ref="W326:W371" si="76">N326/$R$3</f>
        <v>21774.677638972822</v>
      </c>
    </row>
    <row r="327" spans="1:23">
      <c r="A327" s="63">
        <f t="shared" ref="A327:A371" si="77">A326+1</f>
        <v>37213</v>
      </c>
      <c r="B327" s="65" t="str">
        <f>INDEX('Master Data'!$A$2:$B$8,MATCH(WEEKDAY('BRA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-896866.6440568082</v>
      </c>
      <c r="N327" s="73">
        <f>SUM(J$6:J327)</f>
        <v>21774677.638972823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-896.86664405680824</v>
      </c>
      <c r="W327" s="71">
        <f t="shared" si="76"/>
        <v>21774.677638972822</v>
      </c>
    </row>
    <row r="328" spans="1:23">
      <c r="A328" s="63">
        <f t="shared" si="77"/>
        <v>37214</v>
      </c>
      <c r="B328" s="65" t="str">
        <f>INDEX('Master Data'!$A$2:$B$8,MATCH(WEEKDAY('BRA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-896866.6440568082</v>
      </c>
      <c r="N328" s="73">
        <f>SUM(J$6:J328)</f>
        <v>21774677.638972823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-896.86664405680824</v>
      </c>
      <c r="W328" s="71">
        <f t="shared" si="76"/>
        <v>21774.677638972822</v>
      </c>
    </row>
    <row r="329" spans="1:23">
      <c r="A329" s="63">
        <f t="shared" si="77"/>
        <v>37215</v>
      </c>
      <c r="B329" s="65" t="str">
        <f>INDEX('Master Data'!$A$2:$B$8,MATCH(WEEKDAY('BRA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-896866.6440568082</v>
      </c>
      <c r="N329" s="73">
        <f>SUM(J$6:J329)</f>
        <v>21774677.638972823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-896.86664405680824</v>
      </c>
      <c r="W329" s="71">
        <f t="shared" si="76"/>
        <v>21774.677638972822</v>
      </c>
    </row>
    <row r="330" spans="1:23">
      <c r="A330" s="63">
        <f t="shared" si="77"/>
        <v>37216</v>
      </c>
      <c r="B330" s="65" t="str">
        <f>INDEX('Master Data'!$A$2:$B$8,MATCH(WEEKDAY('BRA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-896866.6440568082</v>
      </c>
      <c r="N330" s="73">
        <f>SUM(J$6:J330)</f>
        <v>21774677.638972823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-896.86664405680824</v>
      </c>
      <c r="W330" s="71">
        <f t="shared" si="76"/>
        <v>21774.677638972822</v>
      </c>
    </row>
    <row r="331" spans="1:23">
      <c r="A331" s="63">
        <f t="shared" si="77"/>
        <v>37217</v>
      </c>
      <c r="B331" s="65" t="str">
        <f>INDEX('Master Data'!$A$2:$B$8,MATCH(WEEKDAY('BRA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-896866.6440568082</v>
      </c>
      <c r="N331" s="73">
        <f>SUM(J$6:J331)</f>
        <v>21774677.638972823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-896.86664405680824</v>
      </c>
      <c r="W331" s="71">
        <f t="shared" si="76"/>
        <v>21774.677638972822</v>
      </c>
    </row>
    <row r="332" spans="1:23">
      <c r="A332" s="63">
        <f t="shared" si="77"/>
        <v>37218</v>
      </c>
      <c r="B332" s="65" t="str">
        <f>INDEX('Master Data'!$A$2:$B$8,MATCH(WEEKDAY('BRA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-896866.6440568082</v>
      </c>
      <c r="N332" s="73">
        <f>SUM(J$6:J332)</f>
        <v>21774677.638972823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-896.86664405680824</v>
      </c>
      <c r="W332" s="71">
        <f t="shared" si="76"/>
        <v>21774.677638972822</v>
      </c>
    </row>
    <row r="333" spans="1:23">
      <c r="A333" s="63">
        <f t="shared" si="77"/>
        <v>37219</v>
      </c>
      <c r="B333" s="65" t="str">
        <f>INDEX('Master Data'!$A$2:$B$8,MATCH(WEEKDAY('BRA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-896866.6440568082</v>
      </c>
      <c r="N333" s="73">
        <f>SUM(J$6:J333)</f>
        <v>21774677.638972823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-896.86664405680824</v>
      </c>
      <c r="W333" s="71">
        <f t="shared" si="76"/>
        <v>21774.677638972822</v>
      </c>
    </row>
    <row r="334" spans="1:23">
      <c r="A334" s="63">
        <f t="shared" si="77"/>
        <v>37220</v>
      </c>
      <c r="B334" s="65" t="str">
        <f>INDEX('Master Data'!$A$2:$B$8,MATCH(WEEKDAY('BRA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-896866.6440568082</v>
      </c>
      <c r="N334" s="73">
        <f>SUM(J$6:J334)</f>
        <v>21774677.638972823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-896.86664405680824</v>
      </c>
      <c r="W334" s="71">
        <f t="shared" si="76"/>
        <v>21774.677638972822</v>
      </c>
    </row>
    <row r="335" spans="1:23">
      <c r="A335" s="63">
        <f t="shared" si="77"/>
        <v>37221</v>
      </c>
      <c r="B335" s="65" t="str">
        <f>INDEX('Master Data'!$A$2:$B$8,MATCH(WEEKDAY('BRA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-896866.6440568082</v>
      </c>
      <c r="N335" s="73">
        <f>SUM(J$6:J335)</f>
        <v>21774677.638972823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-896.86664405680824</v>
      </c>
      <c r="W335" s="71">
        <f t="shared" si="76"/>
        <v>21774.677638972822</v>
      </c>
    </row>
    <row r="336" spans="1:23">
      <c r="A336" s="63">
        <f t="shared" si="77"/>
        <v>37222</v>
      </c>
      <c r="B336" s="65" t="str">
        <f>INDEX('Master Data'!$A$2:$B$8,MATCH(WEEKDAY('BRA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-896866.6440568082</v>
      </c>
      <c r="N336" s="73">
        <f>SUM(J$6:J336)</f>
        <v>21774677.638972823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-896.86664405680824</v>
      </c>
      <c r="W336" s="71">
        <f t="shared" si="76"/>
        <v>21774.677638972822</v>
      </c>
    </row>
    <row r="337" spans="1:23">
      <c r="A337" s="63">
        <f t="shared" si="77"/>
        <v>37223</v>
      </c>
      <c r="B337" s="65" t="str">
        <f>INDEX('Master Data'!$A$2:$B$8,MATCH(WEEKDAY('BRA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-896866.6440568082</v>
      </c>
      <c r="N337" s="73">
        <f>SUM(J$6:J337)</f>
        <v>21774677.638972823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-896.86664405680824</v>
      </c>
      <c r="W337" s="71">
        <f t="shared" si="76"/>
        <v>21774.677638972822</v>
      </c>
    </row>
    <row r="338" spans="1:23">
      <c r="A338" s="63">
        <f t="shared" si="77"/>
        <v>37224</v>
      </c>
      <c r="B338" s="65" t="str">
        <f>INDEX('Master Data'!$A$2:$B$8,MATCH(WEEKDAY('BRA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-896866.6440568082</v>
      </c>
      <c r="N338" s="73">
        <f>SUM(J$6:J338)</f>
        <v>21774677.638972823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-896.86664405680824</v>
      </c>
      <c r="W338" s="71">
        <f t="shared" si="76"/>
        <v>21774.677638972822</v>
      </c>
    </row>
    <row r="339" spans="1:23">
      <c r="A339" s="63">
        <f t="shared" si="77"/>
        <v>37225</v>
      </c>
      <c r="B339" s="65" t="str">
        <f>INDEX('Master Data'!$A$2:$B$8,MATCH(WEEKDAY('BRA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-896866.6440568082</v>
      </c>
      <c r="N339" s="73">
        <f>SUM(J$6:J339)</f>
        <v>21774677.638972823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-896.86664405680824</v>
      </c>
      <c r="W339" s="71">
        <f t="shared" si="76"/>
        <v>21774.677638972822</v>
      </c>
    </row>
    <row r="340" spans="1:23">
      <c r="A340" s="63">
        <f t="shared" si="77"/>
        <v>37226</v>
      </c>
      <c r="B340" s="65" t="str">
        <f>INDEX('Master Data'!$A$2:$B$8,MATCH(WEEKDAY('BRA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-896866.6440568082</v>
      </c>
      <c r="N340" s="73">
        <f>SUM(J$6:J340)</f>
        <v>21774677.638972823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-896.86664405680824</v>
      </c>
      <c r="W340" s="71">
        <f t="shared" si="76"/>
        <v>21774.677638972822</v>
      </c>
    </row>
    <row r="341" spans="1:23">
      <c r="A341" s="63">
        <f t="shared" si="77"/>
        <v>37227</v>
      </c>
      <c r="B341" s="65" t="str">
        <f>INDEX('Master Data'!$A$2:$B$8,MATCH(WEEKDAY('BRA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-896866.6440568082</v>
      </c>
      <c r="N341" s="73">
        <f>SUM(J$6:J341)</f>
        <v>21774677.638972823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-896.86664405680824</v>
      </c>
      <c r="W341" s="71">
        <f t="shared" si="76"/>
        <v>21774.677638972822</v>
      </c>
    </row>
    <row r="342" spans="1:23">
      <c r="A342" s="63">
        <f t="shared" si="77"/>
        <v>37228</v>
      </c>
      <c r="B342" s="65" t="str">
        <f>INDEX('Master Data'!$A$2:$B$8,MATCH(WEEKDAY('BRA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-896866.6440568082</v>
      </c>
      <c r="N342" s="73">
        <f>SUM(J$6:J342)</f>
        <v>21774677.638972823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-896.86664405680824</v>
      </c>
      <c r="W342" s="71">
        <f t="shared" si="76"/>
        <v>21774.677638972822</v>
      </c>
    </row>
    <row r="343" spans="1:23">
      <c r="A343" s="63">
        <f t="shared" si="77"/>
        <v>37229</v>
      </c>
      <c r="B343" s="65" t="str">
        <f>INDEX('Master Data'!$A$2:$B$8,MATCH(WEEKDAY('BRA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-896866.6440568082</v>
      </c>
      <c r="N343" s="73">
        <f>SUM(J$6:J343)</f>
        <v>21774677.638972823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-896.86664405680824</v>
      </c>
      <c r="W343" s="71">
        <f t="shared" si="76"/>
        <v>21774.677638972822</v>
      </c>
    </row>
    <row r="344" spans="1:23">
      <c r="A344" s="63">
        <f t="shared" si="77"/>
        <v>37230</v>
      </c>
      <c r="B344" s="65" t="str">
        <f>INDEX('Master Data'!$A$2:$B$8,MATCH(WEEKDAY('BRA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-896866.6440568082</v>
      </c>
      <c r="N344" s="73">
        <f>SUM(J$6:J344)</f>
        <v>21774677.638972823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-896.86664405680824</v>
      </c>
      <c r="W344" s="71">
        <f t="shared" si="76"/>
        <v>21774.677638972822</v>
      </c>
    </row>
    <row r="345" spans="1:23">
      <c r="A345" s="63">
        <f t="shared" si="77"/>
        <v>37231</v>
      </c>
      <c r="B345" s="65" t="str">
        <f>INDEX('Master Data'!$A$2:$B$8,MATCH(WEEKDAY('BRA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-896866.6440568082</v>
      </c>
      <c r="N345" s="73">
        <f>SUM(J$6:J345)</f>
        <v>21774677.638972823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-896.86664405680824</v>
      </c>
      <c r="W345" s="71">
        <f t="shared" si="76"/>
        <v>21774.677638972822</v>
      </c>
    </row>
    <row r="346" spans="1:23">
      <c r="A346" s="63">
        <f t="shared" si="77"/>
        <v>37232</v>
      </c>
      <c r="B346" s="65" t="str">
        <f>INDEX('Master Data'!$A$2:$B$8,MATCH(WEEKDAY('BRA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-896866.6440568082</v>
      </c>
      <c r="N346" s="73">
        <f>SUM(J$6:J346)</f>
        <v>21774677.638972823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-896.86664405680824</v>
      </c>
      <c r="W346" s="71">
        <f t="shared" si="76"/>
        <v>21774.677638972822</v>
      </c>
    </row>
    <row r="347" spans="1:23">
      <c r="A347" s="63">
        <f t="shared" si="77"/>
        <v>37233</v>
      </c>
      <c r="B347" s="65" t="str">
        <f>INDEX('Master Data'!$A$2:$B$8,MATCH(WEEKDAY('BRA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-896866.6440568082</v>
      </c>
      <c r="N347" s="73">
        <f>SUM(J$6:J347)</f>
        <v>21774677.638972823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-896.86664405680824</v>
      </c>
      <c r="W347" s="71">
        <f t="shared" si="76"/>
        <v>21774.677638972822</v>
      </c>
    </row>
    <row r="348" spans="1:23">
      <c r="A348" s="63">
        <f t="shared" si="77"/>
        <v>37234</v>
      </c>
      <c r="B348" s="65" t="str">
        <f>INDEX('Master Data'!$A$2:$B$8,MATCH(WEEKDAY('BRA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-896866.6440568082</v>
      </c>
      <c r="N348" s="73">
        <f>SUM(J$6:J348)</f>
        <v>21774677.638972823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-896.86664405680824</v>
      </c>
      <c r="W348" s="71">
        <f t="shared" si="76"/>
        <v>21774.677638972822</v>
      </c>
    </row>
    <row r="349" spans="1:23">
      <c r="A349" s="63">
        <f t="shared" si="77"/>
        <v>37235</v>
      </c>
      <c r="B349" s="65" t="str">
        <f>INDEX('Master Data'!$A$2:$B$8,MATCH(WEEKDAY('BRA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-896866.6440568082</v>
      </c>
      <c r="N349" s="73">
        <f>SUM(J$6:J349)</f>
        <v>21774677.638972823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-896.86664405680824</v>
      </c>
      <c r="W349" s="71">
        <f t="shared" si="76"/>
        <v>21774.677638972822</v>
      </c>
    </row>
    <row r="350" spans="1:23">
      <c r="A350" s="63">
        <f t="shared" si="77"/>
        <v>37236</v>
      </c>
      <c r="B350" s="65" t="str">
        <f>INDEX('Master Data'!$A$2:$B$8,MATCH(WEEKDAY('BRA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-896866.6440568082</v>
      </c>
      <c r="N350" s="73">
        <f>SUM(J$6:J350)</f>
        <v>21774677.638972823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-896.86664405680824</v>
      </c>
      <c r="W350" s="71">
        <f t="shared" si="76"/>
        <v>21774.677638972822</v>
      </c>
    </row>
    <row r="351" spans="1:23">
      <c r="A351" s="63">
        <f t="shared" si="77"/>
        <v>37237</v>
      </c>
      <c r="B351" s="65" t="str">
        <f>INDEX('Master Data'!$A$2:$B$8,MATCH(WEEKDAY('BRA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-896866.6440568082</v>
      </c>
      <c r="N351" s="73">
        <f>SUM(J$6:J351)</f>
        <v>21774677.638972823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-896.86664405680824</v>
      </c>
      <c r="W351" s="71">
        <f t="shared" si="76"/>
        <v>21774.677638972822</v>
      </c>
    </row>
    <row r="352" spans="1:23">
      <c r="A352" s="63">
        <f t="shared" si="77"/>
        <v>37238</v>
      </c>
      <c r="B352" s="65" t="str">
        <f>INDEX('Master Data'!$A$2:$B$8,MATCH(WEEKDAY('BRA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-896866.6440568082</v>
      </c>
      <c r="N352" s="73">
        <f>SUM(J$6:J352)</f>
        <v>21774677.638972823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-896.86664405680824</v>
      </c>
      <c r="W352" s="71">
        <f t="shared" si="76"/>
        <v>21774.677638972822</v>
      </c>
    </row>
    <row r="353" spans="1:23">
      <c r="A353" s="63">
        <f t="shared" si="77"/>
        <v>37239</v>
      </c>
      <c r="B353" s="65" t="str">
        <f>INDEX('Master Data'!$A$2:$B$8,MATCH(WEEKDAY('BRA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-896866.6440568082</v>
      </c>
      <c r="N353" s="73">
        <f>SUM(J$6:J353)</f>
        <v>21774677.638972823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-896.86664405680824</v>
      </c>
      <c r="W353" s="71">
        <f t="shared" si="76"/>
        <v>21774.677638972822</v>
      </c>
    </row>
    <row r="354" spans="1:23">
      <c r="A354" s="63">
        <f t="shared" si="77"/>
        <v>37240</v>
      </c>
      <c r="B354" s="65" t="str">
        <f>INDEX('Master Data'!$A$2:$B$8,MATCH(WEEKDAY('BRA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-896866.6440568082</v>
      </c>
      <c r="N354" s="73">
        <f>SUM(J$6:J354)</f>
        <v>21774677.638972823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-896.86664405680824</v>
      </c>
      <c r="W354" s="71">
        <f t="shared" si="76"/>
        <v>21774.677638972822</v>
      </c>
    </row>
    <row r="355" spans="1:23">
      <c r="A355" s="63">
        <f t="shared" si="77"/>
        <v>37241</v>
      </c>
      <c r="B355" s="65" t="str">
        <f>INDEX('Master Data'!$A$2:$B$8,MATCH(WEEKDAY('BRA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-896866.6440568082</v>
      </c>
      <c r="N355" s="73">
        <f>SUM(J$6:J355)</f>
        <v>21774677.638972823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-896.86664405680824</v>
      </c>
      <c r="W355" s="71">
        <f t="shared" si="76"/>
        <v>21774.677638972822</v>
      </c>
    </row>
    <row r="356" spans="1:23">
      <c r="A356" s="63">
        <f t="shared" si="77"/>
        <v>37242</v>
      </c>
      <c r="B356" s="65" t="str">
        <f>INDEX('Master Data'!$A$2:$B$8,MATCH(WEEKDAY('BRA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-896866.6440568082</v>
      </c>
      <c r="N356" s="73">
        <f>SUM(J$6:J356)</f>
        <v>21774677.638972823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-896.86664405680824</v>
      </c>
      <c r="W356" s="71">
        <f t="shared" si="76"/>
        <v>21774.677638972822</v>
      </c>
    </row>
    <row r="357" spans="1:23">
      <c r="A357" s="63">
        <f t="shared" si="77"/>
        <v>37243</v>
      </c>
      <c r="B357" s="65" t="str">
        <f>INDEX('Master Data'!$A$2:$B$8,MATCH(WEEKDAY('BRA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-896866.6440568082</v>
      </c>
      <c r="N357" s="73">
        <f>SUM(J$6:J357)</f>
        <v>21774677.638972823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-896.86664405680824</v>
      </c>
      <c r="W357" s="71">
        <f t="shared" si="76"/>
        <v>21774.677638972822</v>
      </c>
    </row>
    <row r="358" spans="1:23">
      <c r="A358" s="63">
        <f t="shared" si="77"/>
        <v>37244</v>
      </c>
      <c r="B358" s="65" t="str">
        <f>INDEX('Master Data'!$A$2:$B$8,MATCH(WEEKDAY('BRA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-896866.6440568082</v>
      </c>
      <c r="N358" s="73">
        <f>SUM(J$6:J358)</f>
        <v>21774677.638972823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-896.86664405680824</v>
      </c>
      <c r="W358" s="71">
        <f t="shared" si="76"/>
        <v>21774.677638972822</v>
      </c>
    </row>
    <row r="359" spans="1:23">
      <c r="A359" s="63">
        <f t="shared" si="77"/>
        <v>37245</v>
      </c>
      <c r="B359" s="65" t="str">
        <f>INDEX('Master Data'!$A$2:$B$8,MATCH(WEEKDAY('BRA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-896866.6440568082</v>
      </c>
      <c r="N359" s="73">
        <f>SUM(J$6:J359)</f>
        <v>21774677.638972823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-896.86664405680824</v>
      </c>
      <c r="W359" s="71">
        <f t="shared" si="76"/>
        <v>21774.677638972822</v>
      </c>
    </row>
    <row r="360" spans="1:23">
      <c r="A360" s="63">
        <f t="shared" si="77"/>
        <v>37246</v>
      </c>
      <c r="B360" s="65" t="str">
        <f>INDEX('Master Data'!$A$2:$B$8,MATCH(WEEKDAY('BRA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-896866.6440568082</v>
      </c>
      <c r="N360" s="73">
        <f>SUM(J$6:J360)</f>
        <v>21774677.638972823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-896.86664405680824</v>
      </c>
      <c r="W360" s="71">
        <f t="shared" si="76"/>
        <v>21774.677638972822</v>
      </c>
    </row>
    <row r="361" spans="1:23">
      <c r="A361" s="63">
        <f t="shared" si="77"/>
        <v>37247</v>
      </c>
      <c r="B361" s="65" t="str">
        <f>INDEX('Master Data'!$A$2:$B$8,MATCH(WEEKDAY('BRA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-896866.6440568082</v>
      </c>
      <c r="N361" s="73">
        <f>SUM(J$6:J361)</f>
        <v>21774677.638972823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-896.86664405680824</v>
      </c>
      <c r="W361" s="71">
        <f t="shared" si="76"/>
        <v>21774.677638972822</v>
      </c>
    </row>
    <row r="362" spans="1:23">
      <c r="A362" s="63">
        <f t="shared" si="77"/>
        <v>37248</v>
      </c>
      <c r="B362" s="65" t="str">
        <f>INDEX('Master Data'!$A$2:$B$8,MATCH(WEEKDAY('BRA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-896866.6440568082</v>
      </c>
      <c r="N362" s="73">
        <f>SUM(J$6:J362)</f>
        <v>21774677.638972823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-896.86664405680824</v>
      </c>
      <c r="W362" s="71">
        <f t="shared" si="76"/>
        <v>21774.677638972822</v>
      </c>
    </row>
    <row r="363" spans="1:23">
      <c r="A363" s="63">
        <f t="shared" si="77"/>
        <v>37249</v>
      </c>
      <c r="B363" s="65" t="str">
        <f>INDEX('Master Data'!$A$2:$B$8,MATCH(WEEKDAY('BRA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-896866.6440568082</v>
      </c>
      <c r="N363" s="73">
        <f>SUM(J$6:J363)</f>
        <v>21774677.638972823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-896.86664405680824</v>
      </c>
      <c r="W363" s="71">
        <f t="shared" si="76"/>
        <v>21774.677638972822</v>
      </c>
    </row>
    <row r="364" spans="1:23">
      <c r="A364" s="63">
        <f t="shared" si="77"/>
        <v>37250</v>
      </c>
      <c r="B364" s="65" t="str">
        <f>INDEX('Master Data'!$A$2:$B$8,MATCH(WEEKDAY('BRA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-896866.6440568082</v>
      </c>
      <c r="N364" s="73">
        <f>SUM(J$6:J364)</f>
        <v>21774677.638972823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-896.86664405680824</v>
      </c>
      <c r="W364" s="71">
        <f t="shared" si="76"/>
        <v>21774.677638972822</v>
      </c>
    </row>
    <row r="365" spans="1:23">
      <c r="A365" s="63">
        <f t="shared" si="77"/>
        <v>37251</v>
      </c>
      <c r="B365" s="65" t="str">
        <f>INDEX('Master Data'!$A$2:$B$8,MATCH(WEEKDAY('BRA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-896866.6440568082</v>
      </c>
      <c r="N365" s="73">
        <f>SUM(J$6:J365)</f>
        <v>21774677.638972823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-896.86664405680824</v>
      </c>
      <c r="W365" s="71">
        <f t="shared" si="76"/>
        <v>21774.677638972822</v>
      </c>
    </row>
    <row r="366" spans="1:23">
      <c r="A366" s="63">
        <f t="shared" si="77"/>
        <v>37252</v>
      </c>
      <c r="B366" s="65" t="str">
        <f>INDEX('Master Data'!$A$2:$B$8,MATCH(WEEKDAY('BRA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-896866.6440568082</v>
      </c>
      <c r="N366" s="73">
        <f>SUM(J$6:J366)</f>
        <v>21774677.638972823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-896.86664405680824</v>
      </c>
      <c r="W366" s="71">
        <f t="shared" si="76"/>
        <v>21774.677638972822</v>
      </c>
    </row>
    <row r="367" spans="1:23">
      <c r="A367" s="63">
        <f t="shared" si="77"/>
        <v>37253</v>
      </c>
      <c r="B367" s="65" t="str">
        <f>INDEX('Master Data'!$A$2:$B$8,MATCH(WEEKDAY('BRA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-896866.6440568082</v>
      </c>
      <c r="N367" s="73">
        <f>SUM(J$6:J367)</f>
        <v>21774677.638972823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-896.86664405680824</v>
      </c>
      <c r="W367" s="71">
        <f t="shared" si="76"/>
        <v>21774.677638972822</v>
      </c>
    </row>
    <row r="368" spans="1:23">
      <c r="A368" s="63">
        <f t="shared" si="77"/>
        <v>37254</v>
      </c>
      <c r="B368" s="65" t="str">
        <f>INDEX('Master Data'!$A$2:$B$8,MATCH(WEEKDAY('BRA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-896866.6440568082</v>
      </c>
      <c r="N368" s="73">
        <f>SUM(J$6:J368)</f>
        <v>21774677.638972823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-896.86664405680824</v>
      </c>
      <c r="W368" s="71">
        <f t="shared" si="76"/>
        <v>21774.677638972822</v>
      </c>
    </row>
    <row r="369" spans="1:23">
      <c r="A369" s="63">
        <f t="shared" si="77"/>
        <v>37255</v>
      </c>
      <c r="B369" s="65" t="str">
        <f>INDEX('Master Data'!$A$2:$B$8,MATCH(WEEKDAY('BRA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-896866.6440568082</v>
      </c>
      <c r="N369" s="73">
        <f>SUM(J$6:J369)</f>
        <v>21774677.638972823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-896.86664405680824</v>
      </c>
      <c r="W369" s="71">
        <f t="shared" si="76"/>
        <v>21774.677638972822</v>
      </c>
    </row>
    <row r="370" spans="1:23">
      <c r="A370" s="63">
        <f t="shared" si="77"/>
        <v>37256</v>
      </c>
      <c r="B370" s="65" t="str">
        <f>INDEX('Master Data'!$A$2:$B$8,MATCH(WEEKDAY('BRA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-896866.6440568082</v>
      </c>
      <c r="N370" s="73">
        <f>SUM(J$6:J370)</f>
        <v>21774677.638972823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-896.86664405680824</v>
      </c>
      <c r="W370" s="71">
        <f t="shared" si="76"/>
        <v>21774.677638972822</v>
      </c>
    </row>
    <row r="371" spans="1:23">
      <c r="A371" s="63">
        <f t="shared" si="77"/>
        <v>37257</v>
      </c>
      <c r="B371" s="65" t="str">
        <f>INDEX('Master Data'!$A$2:$B$8,MATCH(WEEKDAY('BRA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-896866.6440568082</v>
      </c>
      <c r="N371" s="73">
        <f>SUM(J$6:J371)</f>
        <v>21774677.638972823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-896.86664405680824</v>
      </c>
      <c r="W371" s="71">
        <f t="shared" si="76"/>
        <v>21774.677638972822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71"/>
  <sheetViews>
    <sheetView workbookViewId="0">
      <selection activeCell="B296" sqref="B296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4"/>
      <c r="K2" s="75">
        <f>WORKDAY(K3,-4)</f>
        <v>37176</v>
      </c>
    </row>
    <row r="3" spans="1:23">
      <c r="G3" s="145"/>
      <c r="K3" s="75">
        <f>Summary!B8</f>
        <v>37182</v>
      </c>
      <c r="L3" s="83">
        <f>SUM(L6:L371)</f>
        <v>-22.139999999999418</v>
      </c>
      <c r="P3" s="73">
        <v>1000000</v>
      </c>
      <c r="Q3" s="73"/>
      <c r="R3" s="73">
        <v>1000</v>
      </c>
      <c r="S3" s="62"/>
      <c r="T3" s="82">
        <f>SUM(T6:T371)</f>
        <v>-2.2139999999999417E-2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PWR Certificates'!A6,3),'Master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PWR Certificates'!A7,3),'Master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Data'!$A$2:$B$8,MATCH(WEEKDAY('BRA PWR Certificates'!A8,3),'Master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Data'!$A$2:$B$8,MATCH(WEEKDAY('BRA PWR Certificates'!A9,3),'Master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Data'!$A$2:$B$8,MATCH(WEEKDAY('BRA PWR Certificates'!A10,3),'Master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Data'!$A$2:$B$8,MATCH(WEEKDAY('BRA PWR Certificates'!A11,3),'Master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Data'!$A$2:$B$8,MATCH(WEEKDAY('BRA PWR Certificates'!A12,3),'Master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Data'!$A$2:$B$8,MATCH(WEEKDAY('BRA PWR Certificates'!A13,3),'Master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Data'!$A$2:$B$8,MATCH(WEEKDAY('BRA PWR Certificates'!A14,3),'Master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Data'!$A$2:$B$8,MATCH(WEEKDAY('BRA PWR Certificates'!A15,3),'Master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Data'!$A$2:$B$8,MATCH(WEEKDAY('BRA PWR Certificates'!A16,3),'Master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Data'!$A$2:$B$8,MATCH(WEEKDAY('BRA PWR Certificates'!A17,3),'Master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Data'!$A$2:$B$8,MATCH(WEEKDAY('BRA PWR Certificates'!A18,3),'Master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Data'!$A$2:$B$8,MATCH(WEEKDAY('BRA PWR Certificates'!A19,3),'Master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Data'!$A$2:$B$8,MATCH(WEEKDAY('BRA PWR Certificates'!A20,3),'Master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Data'!$A$2:$B$8,MATCH(WEEKDAY('BRA PWR Certificates'!A21,3),'Master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Data'!$A$2:$B$8,MATCH(WEEKDAY('BRA PWR Certificates'!A22,3),'Master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Data'!$A$2:$B$8,MATCH(WEEKDAY('BRA PWR Certificates'!A23,3),'Master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Data'!$A$2:$B$8,MATCH(WEEKDAY('BRA PWR Certificates'!A24,3),'Master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Data'!$A$2:$B$8,MATCH(WEEKDAY('BRA PWR Certificates'!A25,3),'Master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Data'!$A$2:$B$8,MATCH(WEEKDAY('BRA PWR Certificates'!A26,3),'Master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Data'!$A$2:$B$8,MATCH(WEEKDAY('BRA PWR Certificates'!A27,3),'Master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Data'!$A$2:$B$8,MATCH(WEEKDAY('BRA PWR Certificates'!A28,3),'Master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Data'!$A$2:$B$8,MATCH(WEEKDAY('BRA PWR Certificates'!A29,3),'Master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Data'!$A$2:$B$8,MATCH(WEEKDAY('BRA PWR Certificates'!A30,3),'Master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Data'!$A$2:$B$8,MATCH(WEEKDAY('BRA PWR Certificates'!A31,3),'Master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Data'!$A$2:$B$8,MATCH(WEEKDAY('BRA PWR Certificates'!A32,3),'Master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Data'!$A$2:$B$8,MATCH(WEEKDAY('BRA PWR Certificates'!A33,3),'Master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Data'!$A$2:$B$8,MATCH(WEEKDAY('BRA PWR Certificates'!A34,3),'Master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Data'!$A$2:$B$8,MATCH(WEEKDAY('BRA PWR Certificates'!A35,3),'Master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Data'!$A$2:$B$8,MATCH(WEEKDAY('BRA PWR Certificates'!A36,3),'Master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Data'!$A$2:$B$8,MATCH(WEEKDAY('BRA PWR Certificates'!A37,3),'Master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Data'!$A$2:$B$8,MATCH(WEEKDAY('BRA PWR Certificates'!A38,3),'Master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Data'!$A$2:$B$8,MATCH(WEEKDAY('BRA PWR Certificates'!A39,3),'Master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Data'!$A$2:$B$8,MATCH(WEEKDAY('BRA PWR Certificates'!A40,3),'Master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Data'!$A$2:$B$8,MATCH(WEEKDAY('BRA PWR Certificates'!A41,3),'Master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Data'!$A$2:$B$8,MATCH(WEEKDAY('BRA PWR Certificates'!A42,3),'Master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Data'!$A$2:$B$8,MATCH(WEEKDAY('BRA PWR Certificates'!A43,3),'Master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Data'!$A$2:$B$8,MATCH(WEEKDAY('BRA PWR Certificates'!A44,3),'Master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Data'!$A$2:$B$8,MATCH(WEEKDAY('BRA PWR Certificates'!A45,3),'Master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Data'!$A$2:$B$8,MATCH(WEEKDAY('BRA PWR Certificates'!A46,3),'Master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Data'!$A$2:$B$8,MATCH(WEEKDAY('BRA PWR Certificates'!A47,3),'Master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Data'!$A$2:$B$8,MATCH(WEEKDAY('BRA PWR Certificates'!A48,3),'Master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Data'!$A$2:$B$8,MATCH(WEEKDAY('BRA PWR Certificates'!A49,3),'Master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Data'!$A$2:$B$8,MATCH(WEEKDAY('BRA PWR Certificates'!A50,3),'Master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Data'!$A$2:$B$8,MATCH(WEEKDAY('BRA PWR Certificates'!A51,3),'Master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Data'!$A$2:$B$8,MATCH(WEEKDAY('BRA PWR Certificates'!A52,3),'Master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Data'!$A$2:$B$8,MATCH(WEEKDAY('BRA PWR Certificates'!A53,3),'Master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Data'!$A$2:$B$8,MATCH(WEEKDAY('BRA PWR Certificates'!A54,3),'Master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Data'!$A$2:$B$8,MATCH(WEEKDAY('BRA PWR Certificates'!A55,3),'Master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Data'!$A$2:$B$8,MATCH(WEEKDAY('BRA PWR Certificates'!A56,3),'Master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Data'!$A$2:$B$8,MATCH(WEEKDAY('BRA PWR Certificates'!A57,3),'Master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Data'!$A$2:$B$8,MATCH(WEEKDAY('BRA PWR Certificates'!A58,3),'Master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Data'!$A$2:$B$8,MATCH(WEEKDAY('BRA PWR Certificates'!A59,3),'Master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Data'!$A$2:$B$8,MATCH(WEEKDAY('BRA PWR Certificates'!A60,3),'Master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Data'!$A$2:$B$8,MATCH(WEEKDAY('BRA PWR Certificates'!A61,3),'Master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Data'!$A$2:$B$8,MATCH(WEEKDAY('BRA PWR Certificates'!A62,3),'Master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Data'!$A$2:$B$8,MATCH(WEEKDAY('BRA PWR Certificates'!A63,3),'Master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Data'!$A$2:$B$8,MATCH(WEEKDAY('BRA PWR Certificates'!A64,3),'Master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Data'!$A$2:$B$8,MATCH(WEEKDAY('BRA PWR Certificates'!A65,3),'Master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Data'!$A$2:$B$8,MATCH(WEEKDAY('BRA PWR Certificates'!A66,3),'Master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Data'!$A$2:$B$8,MATCH(WEEKDAY('BRA PWR Certificates'!A67,3),'Master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Data'!$A$2:$B$8,MATCH(WEEKDAY('BRA PWR Certificates'!A68,3),'Master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Data'!$A$2:$B$8,MATCH(WEEKDAY('BRA PWR Certificates'!A69,3),'Master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Data'!$A$2:$B$8,MATCH(WEEKDAY('BRA PWR Certificates'!A70,3),'Master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Data'!$A$2:$B$8,MATCH(WEEKDAY('BRA PWR Certificates'!A71,3),'Master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Data'!$A$2:$B$8,MATCH(WEEKDAY('BRA PWR Certificates'!A72,3),'Master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Data'!$A$2:$B$8,MATCH(WEEKDAY('BRA PWR Certificates'!A73,3),'Master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Data'!$A$2:$B$8,MATCH(WEEKDAY('BRA PWR Certificates'!A74,3),'Master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Data'!$A$2:$B$8,MATCH(WEEKDAY('BRA PWR Certificates'!A75,3),'Master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Data'!$A$2:$B$8,MATCH(WEEKDAY('BRA PWR Certificates'!A76,3),'Master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Data'!$A$2:$B$8,MATCH(WEEKDAY('BRA PWR Certificates'!A77,3),'Master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Data'!$A$2:$B$8,MATCH(WEEKDAY('BRA PWR Certificates'!A78,3),'Master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Data'!$A$2:$B$8,MATCH(WEEKDAY('BRA PWR Certificates'!A79,3),'Master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Data'!$A$2:$B$8,MATCH(WEEKDAY('BRA PWR Certificates'!A80,3),'Master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Data'!$A$2:$B$8,MATCH(WEEKDAY('BRA PWR Certificates'!A81,3),'Master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Data'!$A$2:$B$8,MATCH(WEEKDAY('BRA PWR Certificates'!A82,3),'Master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Data'!$A$2:$B$8,MATCH(WEEKDAY('BRA PWR Certificates'!A83,3),'Master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Data'!$A$2:$B$8,MATCH(WEEKDAY('BRA PWR Certificates'!A84,3),'Master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Data'!$A$2:$B$8,MATCH(WEEKDAY('BRA PWR Certificates'!A85,3),'Master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Data'!$A$2:$B$8,MATCH(WEEKDAY('BRA PWR Certificates'!A86,3),'Master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Data'!$A$2:$B$8,MATCH(WEEKDAY('BRA PWR Certificates'!A87,3),'Master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Data'!$A$2:$B$8,MATCH(WEEKDAY('BRA PWR Certificates'!A88,3),'Master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Data'!$A$2:$B$8,MATCH(WEEKDAY('BRA PWR Certificates'!A89,3),'Master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Data'!$A$2:$B$8,MATCH(WEEKDAY('BRA PWR Certificates'!A90,3),'Master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Data'!$A$2:$B$8,MATCH(WEEKDAY('BRA PWR Certificates'!A91,3),'Master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Data'!$A$2:$B$8,MATCH(WEEKDAY('BRA PWR Certificates'!A92,3),'Master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Data'!$A$2:$B$8,MATCH(WEEKDAY('BRA PWR Certificates'!A93,3),'Master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Data'!$A$2:$B$8,MATCH(WEEKDAY('BRA PWR Certificates'!A94,3),'Master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Data'!$A$2:$B$8,MATCH(WEEKDAY('BRA PWR Certificates'!A95,3),'Master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Data'!$A$2:$B$8,MATCH(WEEKDAY('BRA PWR Certificates'!A96,3),'Master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Data'!$A$2:$B$8,MATCH(WEEKDAY('BRA PWR Certificates'!A97,3),'Master Data'!$A$2:$A$8,0),2)</f>
        <v>M</v>
      </c>
      <c r="D97" s="73">
        <v>0</v>
      </c>
      <c r="E97" s="102">
        <v>0</v>
      </c>
      <c r="F97" s="102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Data'!$A$2:$B$8,MATCH(WEEKDAY('BRA PWR Certificates'!A98,3),'Master Data'!$A$2:$A$8,0),2)</f>
        <v>T</v>
      </c>
      <c r="D98" s="73">
        <v>0</v>
      </c>
      <c r="E98" s="102">
        <v>0</v>
      </c>
      <c r="F98" s="102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Data'!$A$2:$B$8,MATCH(WEEKDAY('BRA PWR Certificates'!A99,3),'Master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Data'!$A$2:$B$8,MATCH(WEEKDAY('BRA PWR Certificates'!A100,3),'Master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Data'!$A$2:$B$8,MATCH(WEEKDAY('BRA PWR Certificates'!A101,3),'Master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Data'!$A$2:$B$8,MATCH(WEEKDAY('BRA PWR Certificates'!A102,3),'Master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Data'!$A$2:$B$8,MATCH(WEEKDAY('BRA PWR Certificates'!A103,3),'Master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Data'!$A$2:$B$8,MATCH(WEEKDAY('BRA PWR Certificates'!A104,3),'Master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Data'!$A$2:$B$8,MATCH(WEEKDAY('BRA PWR Certificates'!A105,3),'Master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Data'!$A$2:$B$8,MATCH(WEEKDAY('BRA PWR Certificates'!A106,3),'Master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Data'!$A$2:$B$8,MATCH(WEEKDAY('BRA PWR Certificates'!A107,3),'Master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Data'!$A$2:$B$8,MATCH(WEEKDAY('BRA PWR Certificates'!A108,3),'Master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Data'!$A$2:$B$8,MATCH(WEEKDAY('BRA PWR Certificates'!A109,3),'Master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Data'!$A$2:$B$8,MATCH(WEEKDAY('BRA PWR Certificates'!A110,3),'Master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Data'!$A$2:$B$8,MATCH(WEEKDAY('BRA PWR Certificates'!A111,3),'Master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Data'!$A$2:$B$8,MATCH(WEEKDAY('BRA PWR Certificates'!A112,3),'Master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Data'!$A$2:$B$8,MATCH(WEEKDAY('BRA PWR Certificates'!A113,3),'Master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Data'!$A$2:$B$8,MATCH(WEEKDAY('BRA PWR Certificates'!A114,3),'Master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Data'!$A$2:$B$8,MATCH(WEEKDAY('BRA PWR Certificates'!A115,3),'Master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Data'!$A$2:$B$8,MATCH(WEEKDAY('BRA PWR Certificates'!A116,3),'Master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Data'!$A$2:$B$8,MATCH(WEEKDAY('BRA PWR Certificates'!A117,3),'Master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Data'!$A$2:$B$8,MATCH(WEEKDAY('BRA PWR Certificates'!A118,3),'Master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Data'!$A$2:$B$8,MATCH(WEEKDAY('BRA PWR Certificates'!A119,3),'Master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Data'!$A$2:$B$8,MATCH(WEEKDAY('BRA PWR Certificates'!A120,3),'Master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Data'!$A$2:$B$8,MATCH(WEEKDAY('BRA PWR Certificates'!A121,3),'Master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Data'!$A$2:$B$8,MATCH(WEEKDAY('BRA PWR Certificates'!A122,3),'Master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Data'!$A$2:$B$8,MATCH(WEEKDAY('BRA PWR Certificates'!A123,3),'Master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Data'!$A$2:$B$8,MATCH(WEEKDAY('BRA PWR Certificates'!A124,3),'Master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Data'!$A$2:$B$8,MATCH(WEEKDAY('BRA PWR Certificates'!A125,3),'Master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Data'!$A$2:$B$8,MATCH(WEEKDAY('BRA PWR Certificates'!A126,3),'Master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Data'!$A$2:$B$8,MATCH(WEEKDAY('BRA PWR Certificates'!A127,3),'Master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Data'!$A$2:$B$8,MATCH(WEEKDAY('BRA PWR Certificates'!A128,3),'Master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Data'!$A$2:$B$8,MATCH(WEEKDAY('BRA PWR Certificates'!A129,3),'Master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Data'!$A$2:$B$8,MATCH(WEEKDAY('BRA PWR Certificates'!A130,3),'Master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Data'!$A$2:$B$8,MATCH(WEEKDAY('BRA PWR Certificates'!A131,3),'Master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Data'!$A$2:$B$8,MATCH(WEEKDAY('BRA PWR Certificates'!A132,3),'Master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Data'!$A$2:$B$8,MATCH(WEEKDAY('BRA PWR Certificates'!A133,3),'Master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Data'!$A$2:$B$8,MATCH(WEEKDAY('BRA PWR Certificates'!A134,3),'Master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Data'!$A$2:$B$8,MATCH(WEEKDAY('BRA PWR Certificates'!A135,3),'Master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Data'!$A$2:$B$8,MATCH(WEEKDAY('BRA PWR Certificates'!A136,3),'Master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Data'!$A$2:$B$8,MATCH(WEEKDAY('BRA PWR Certificates'!A137,3),'Master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Data'!$A$2:$B$8,MATCH(WEEKDAY('BRA PWR Certificates'!A138,3),'Master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Data'!$A$2:$B$8,MATCH(WEEKDAY('BRA PWR Certificates'!A139,3),'Master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Data'!$A$2:$B$8,MATCH(WEEKDAY('BRA PWR Certificates'!A140,3),'Master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Data'!$A$2:$B$8,MATCH(WEEKDAY('BRA PWR Certificates'!A141,3),'Master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Data'!$A$2:$B$8,MATCH(WEEKDAY('BRA PWR Certificates'!A142,3),'Master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Data'!$A$2:$B$8,MATCH(WEEKDAY('BRA PWR Certificates'!A143,3),'Master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Data'!$A$2:$B$8,MATCH(WEEKDAY('BRA PWR Certificates'!A144,3),'Master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Data'!$A$2:$B$8,MATCH(WEEKDAY('BRA PWR Certificates'!A145,3),'Master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Data'!$A$2:$B$8,MATCH(WEEKDAY('BRA PWR Certificates'!A146,3),'Master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Data'!$A$2:$B$8,MATCH(WEEKDAY('BRA PWR Certificates'!A147,3),'Master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Data'!$A$2:$B$8,MATCH(WEEKDAY('BRA PWR Certificates'!A148,3),'Master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Data'!$A$2:$B$8,MATCH(WEEKDAY('BRA PWR Certificates'!A149,3),'Master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Data'!$A$2:$B$8,MATCH(WEEKDAY('BRA PWR Certificates'!A150,3),'Master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Data'!$A$2:$B$8,MATCH(WEEKDAY('BRA PWR Certificates'!A151,3),'Master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Data'!$A$2:$B$8,MATCH(WEEKDAY('BRA PWR Certificates'!A152,3),'Master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Data'!$A$2:$B$8,MATCH(WEEKDAY('BRA PWR Certificates'!A153,3),'Master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Data'!$A$2:$B$8,MATCH(WEEKDAY('BRA PWR Certificates'!A154,3),'Master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Data'!$A$2:$B$8,MATCH(WEEKDAY('BRA PWR Certificates'!A155,3),'Master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Data'!$A$2:$B$8,MATCH(WEEKDAY('BRA PWR Certificates'!A156,3),'Master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Data'!$A$2:$B$8,MATCH(WEEKDAY('BRA PWR Certificates'!A157,3),'Master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Data'!$A$2:$B$8,MATCH(WEEKDAY('BRA PWR Certificates'!A158,3),'Master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Data'!$A$2:$B$8,MATCH(WEEKDAY('BRA PWR Certificates'!A159,3),'Master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Data'!$A$2:$B$8,MATCH(WEEKDAY('BRA PWR Certificates'!A160,3),'Master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Data'!$A$2:$B$8,MATCH(WEEKDAY('BRA PWR Certificates'!A161,3),'Master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Data'!$A$2:$B$8,MATCH(WEEKDAY('BRA PWR Certificates'!A162,3),'Master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Data'!$A$2:$B$8,MATCH(WEEKDAY('BRA PWR Certificates'!A163,3),'Master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Data'!$A$2:$B$8,MATCH(WEEKDAY('BRA PWR Certificates'!A164,3),'Master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Data'!$A$2:$B$8,MATCH(WEEKDAY('BRA PWR Certificates'!A165,3),'Master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Data'!$A$2:$B$8,MATCH(WEEKDAY('BRA PWR Certificates'!A166,3),'Master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Data'!$A$2:$B$8,MATCH(WEEKDAY('BRA PWR Certificates'!A167,3),'Master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Data'!$A$2:$B$8,MATCH(WEEKDAY('BRA PWR Certificates'!A168,3),'Master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Data'!$A$2:$B$8,MATCH(WEEKDAY('BRA PWR Certificates'!A169,3),'Master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Data'!$A$2:$B$8,MATCH(WEEKDAY('BRA PWR Certificates'!A170,3),'Master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Data'!$A$2:$B$8,MATCH(WEEKDAY('BRA PWR Certificates'!A171,3),'Master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Data'!$A$2:$B$8,MATCH(WEEKDAY('BRA PWR Certificates'!A172,3),'Master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Data'!$A$2:$B$8,MATCH(WEEKDAY('BRA PWR Certificates'!A173,3),'Master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Data'!$A$2:$B$8,MATCH(WEEKDAY('BRA PWR Certificates'!A174,3),'Master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Data'!$A$2:$B$8,MATCH(WEEKDAY('BRA PWR Certificates'!A175,3),'Master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Data'!$A$2:$B$8,MATCH(WEEKDAY('BRA PWR Certificates'!A176,3),'Master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Data'!$A$2:$B$8,MATCH(WEEKDAY('BRA PWR Certificates'!A177,3),'Master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Data'!$A$2:$B$8,MATCH(WEEKDAY('BRA PWR Certificates'!A178,3),'Master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Data'!$A$2:$B$8,MATCH(WEEKDAY('BRA PWR Certificates'!A179,3),'Master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Data'!$A$2:$B$8,MATCH(WEEKDAY('BRA PWR Certificates'!A180,3),'Master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Data'!$A$2:$B$8,MATCH(WEEKDAY('BRA PWR Certificates'!A181,3),'Master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Data'!$A$2:$B$8,MATCH(WEEKDAY('BRA PWR Certificates'!A182,3),'Master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Data'!$A$2:$B$8,MATCH(WEEKDAY('BRA PWR Certificates'!A183,3),'Master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1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Data'!$A$2:$B$8,MATCH(WEEKDAY('BRA PWR Certificates'!A184,3),'Master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Data'!$A$2:$B$8,MATCH(WEEKDAY('BRA PWR Certificates'!A185,3),'Master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 hidden="1">
      <c r="A186" s="63">
        <f t="shared" si="38"/>
        <v>37072</v>
      </c>
      <c r="B186" s="65" t="str">
        <f>INDEX('Master Data'!$A$2:$B$8,MATCH(WEEKDAY('BRA PWR Certificates'!A186,3),'Master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>
      <c r="A187" s="63">
        <f t="shared" si="38"/>
        <v>37073</v>
      </c>
      <c r="B187" s="65" t="str">
        <f>INDEX('Master Data'!$A$2:$B$8,MATCH(WEEKDAY('BRA PWR Certificates'!A187,3),'Master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Data'!$A$2:$B$8,MATCH(WEEKDAY('BRA PWR Certificates'!A188,3),'Master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Data'!$A$2:$B$8,MATCH(WEEKDAY('BRA PWR Certificates'!A189,3),'Master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Data'!$A$2:$B$8,MATCH(WEEKDAY('BRA PWR Certificates'!A190,3),'Master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Data'!$A$2:$B$8,MATCH(WEEKDAY('BRA PWR Certificates'!A191,3),'Master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Data'!$A$2:$B$8,MATCH(WEEKDAY('BRA PWR Certificates'!A192,3),'Master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Data'!$A$2:$B$8,MATCH(WEEKDAY('BRA PWR Certificates'!A193,3),'Master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Data'!$A$2:$B$8,MATCH(WEEKDAY('BRA PWR Certificates'!A194,3),'Master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Data'!$A$2:$B$8,MATCH(WEEKDAY('BRA PWR Certificates'!A195,3),'Master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Data'!$A$2:$B$8,MATCH(WEEKDAY('BRA PWR Certificates'!A196,3),'Master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Data'!$A$2:$B$8,MATCH(WEEKDAY('BRA PWR Certificates'!A197,3),'Master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Data'!$A$2:$B$8,MATCH(WEEKDAY('BRA PWR Certificates'!A198,3),'Master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Data'!$A$2:$B$8,MATCH(WEEKDAY('BRA PWR Certificates'!A199,3),'Master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Data'!$A$2:$B$8,MATCH(WEEKDAY('BRA PWR Certificates'!A200,3),'Master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Data'!$A$2:$B$8,MATCH(WEEKDAY('BRA PWR Certificates'!A201,3),'Master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Data'!$A$2:$B$8,MATCH(WEEKDAY('BRA PWR Certificates'!A202,3),'Master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Data'!$A$2:$B$8,MATCH(WEEKDAY('BRA PWR Certificates'!A203,3),'Master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Data'!$A$2:$B$8,MATCH(WEEKDAY('BRA PWR Certificates'!A204,3),'Master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Data'!$A$2:$B$8,MATCH(WEEKDAY('BRA PWR Certificates'!A205,3),'Master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Data'!$A$2:$B$8,MATCH(WEEKDAY('BRA PWR Certificates'!A206,3),'Master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Data'!$A$2:$B$8,MATCH(WEEKDAY('BRA PWR Certificates'!A207,3),'Master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Data'!$A$2:$B$8,MATCH(WEEKDAY('BRA PWR Certificates'!A208,3),'Master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Data'!$A$2:$B$8,MATCH(WEEKDAY('BRA PWR Certificates'!A209,3),'Master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Data'!$A$2:$B$8,MATCH(WEEKDAY('BRA PWR Certificates'!A210,3),'Master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Data'!$A$2:$B$8,MATCH(WEEKDAY('BRA PWR Certificates'!A211,3),'Master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Data'!$A$2:$B$8,MATCH(WEEKDAY('BRA PWR Certificates'!A212,3),'Master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Data'!$A$2:$B$8,MATCH(WEEKDAY('BRA PWR Certificates'!A213,3),'Master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Data'!$A$2:$B$8,MATCH(WEEKDAY('BRA PWR Certificates'!A214,3),'Master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Data'!$A$2:$B$8,MATCH(WEEKDAY('BRA PWR Certificates'!A215,3),'Master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Data'!$A$2:$B$8,MATCH(WEEKDAY('BRA PWR Certificates'!A216,3),'Master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Data'!$A$2:$B$8,MATCH(WEEKDAY('BRA PWR Certificates'!A217,3),'Master Data'!$A$2:$A$8,0),2)</f>
        <v>T</v>
      </c>
      <c r="D217" s="73">
        <v>0</v>
      </c>
      <c r="E217" s="73">
        <v>0</v>
      </c>
      <c r="F217" s="73">
        <v>0</v>
      </c>
      <c r="G217" s="73">
        <v>655204.25888888887</v>
      </c>
      <c r="I217" s="73">
        <f t="shared" si="40"/>
        <v>655204.25888888887</v>
      </c>
      <c r="J217" s="73">
        <f t="shared" si="52"/>
        <v>655204.25888888887</v>
      </c>
      <c r="K217" s="73">
        <f t="shared" si="41"/>
        <v>0</v>
      </c>
      <c r="L217" s="73">
        <f t="shared" si="42"/>
        <v>0</v>
      </c>
      <c r="M217" s="73">
        <f>SUM(J$188:J217)</f>
        <v>655204.25888888887</v>
      </c>
      <c r="N217" s="73">
        <f>SUM(J$6:J217)</f>
        <v>655204.25888888887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655.20425888888883</v>
      </c>
      <c r="T217" s="71">
        <f t="shared" si="47"/>
        <v>0</v>
      </c>
      <c r="U217" s="71">
        <f t="shared" si="48"/>
        <v>655.20425888888883</v>
      </c>
      <c r="V217" s="71">
        <f t="shared" si="49"/>
        <v>655.20425888888883</v>
      </c>
      <c r="W217" s="71">
        <f t="shared" si="50"/>
        <v>655.20425888888883</v>
      </c>
    </row>
    <row r="218" spans="1:23">
      <c r="A218" s="63">
        <f t="shared" si="51"/>
        <v>37104</v>
      </c>
      <c r="B218" s="65" t="str">
        <f>INDEX('Master Data'!$A$2:$B$8,MATCH(WEEKDAY('BRA PWR Certificates'!A218,3),'Master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655204.25888888887</v>
      </c>
      <c r="N218" s="73">
        <f>SUM(J$6:J218)</f>
        <v>655204.25888888887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655.20425888888883</v>
      </c>
      <c r="W218" s="71">
        <f t="shared" si="50"/>
        <v>655.20425888888883</v>
      </c>
    </row>
    <row r="219" spans="1:23" hidden="1">
      <c r="A219" s="63">
        <f t="shared" si="51"/>
        <v>37105</v>
      </c>
      <c r="B219" s="65" t="str">
        <f>INDEX('Master Data'!$A$2:$B$8,MATCH(WEEKDAY('BRA PWR Certificates'!A219,3),'Master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655204.25888888887</v>
      </c>
      <c r="N219" s="73">
        <f>SUM(J$6:J219)</f>
        <v>655204.25888888887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655.20425888888883</v>
      </c>
      <c r="W219" s="71">
        <f t="shared" si="50"/>
        <v>655.20425888888883</v>
      </c>
    </row>
    <row r="220" spans="1:23" hidden="1">
      <c r="A220" s="63">
        <f t="shared" si="51"/>
        <v>37106</v>
      </c>
      <c r="B220" s="65" t="str">
        <f>INDEX('Master Data'!$A$2:$B$8,MATCH(WEEKDAY('BRA PWR Certificates'!A220,3),'Master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655204.25888888887</v>
      </c>
      <c r="N220" s="73">
        <f>SUM(J$6:J220)</f>
        <v>655204.25888888887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655.20425888888883</v>
      </c>
      <c r="W220" s="71">
        <f t="shared" si="50"/>
        <v>655.20425888888883</v>
      </c>
    </row>
    <row r="221" spans="1:23" hidden="1">
      <c r="A221" s="63">
        <f t="shared" si="51"/>
        <v>37107</v>
      </c>
      <c r="B221" s="65" t="str">
        <f>INDEX('Master Data'!$A$2:$B$8,MATCH(WEEKDAY('BRA PWR Certificates'!A221,3),'Master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655204.25888888887</v>
      </c>
      <c r="N221" s="73">
        <f>SUM(J$6:J221)</f>
        <v>655204.25888888887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655.20425888888883</v>
      </c>
      <c r="W221" s="71">
        <f t="shared" si="50"/>
        <v>655.20425888888883</v>
      </c>
    </row>
    <row r="222" spans="1:23" hidden="1">
      <c r="A222" s="63">
        <f t="shared" si="51"/>
        <v>37108</v>
      </c>
      <c r="B222" s="65" t="str">
        <f>INDEX('Master Data'!$A$2:$B$8,MATCH(WEEKDAY('BRA PWR Certificates'!A222,3),'Master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655204.25888888887</v>
      </c>
      <c r="N222" s="73">
        <f>SUM(J$6:J222)</f>
        <v>655204.25888888887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655.20425888888883</v>
      </c>
      <c r="W222" s="71">
        <f t="shared" si="50"/>
        <v>655.20425888888883</v>
      </c>
    </row>
    <row r="223" spans="1:23" hidden="1">
      <c r="A223" s="63">
        <f t="shared" si="51"/>
        <v>37109</v>
      </c>
      <c r="B223" s="65" t="str">
        <f>INDEX('Master Data'!$A$2:$B$8,MATCH(WEEKDAY('BRA PWR Certificates'!A223,3),'Master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655204.25888888887</v>
      </c>
      <c r="N223" s="73">
        <f>SUM(J$6:J223)</f>
        <v>655204.25888888887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655.20425888888883</v>
      </c>
      <c r="W223" s="71">
        <f t="shared" si="50"/>
        <v>655.20425888888883</v>
      </c>
    </row>
    <row r="224" spans="1:23" hidden="1">
      <c r="A224" s="63">
        <f t="shared" si="51"/>
        <v>37110</v>
      </c>
      <c r="B224" s="65" t="str">
        <f>INDEX('Master Data'!$A$2:$B$8,MATCH(WEEKDAY('BRA PWR Certificates'!A224,3),'Master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655204.25888888887</v>
      </c>
      <c r="N224" s="73">
        <f>SUM(J$6:J224)</f>
        <v>655204.25888888887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655.20425888888883</v>
      </c>
      <c r="W224" s="71">
        <f t="shared" si="50"/>
        <v>655.20425888888883</v>
      </c>
    </row>
    <row r="225" spans="1:23" hidden="1">
      <c r="A225" s="63">
        <f t="shared" si="51"/>
        <v>37111</v>
      </c>
      <c r="B225" s="65" t="str">
        <f>INDEX('Master Data'!$A$2:$B$8,MATCH(WEEKDAY('BRA PWR Certificates'!A225,3),'Master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655204.25888888887</v>
      </c>
      <c r="N225" s="73">
        <f>SUM(J$6:J225)</f>
        <v>655204.25888888887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655.20425888888883</v>
      </c>
      <c r="W225" s="71">
        <f t="shared" si="50"/>
        <v>655.20425888888883</v>
      </c>
    </row>
    <row r="226" spans="1:23" hidden="1">
      <c r="A226" s="63">
        <f t="shared" si="51"/>
        <v>37112</v>
      </c>
      <c r="B226" s="65" t="str">
        <f>INDEX('Master Data'!$A$2:$B$8,MATCH(WEEKDAY('BRA PWR Certificates'!A226,3),'Master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655204.25888888887</v>
      </c>
      <c r="N226" s="73">
        <f>SUM(J$6:J226)</f>
        <v>655204.25888888887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655.20425888888883</v>
      </c>
      <c r="W226" s="71">
        <f t="shared" si="50"/>
        <v>655.20425888888883</v>
      </c>
    </row>
    <row r="227" spans="1:23" hidden="1">
      <c r="A227" s="63">
        <f t="shared" si="51"/>
        <v>37113</v>
      </c>
      <c r="B227" s="65" t="str">
        <f>INDEX('Master Data'!$A$2:$B$8,MATCH(WEEKDAY('BRA PWR Certificates'!A227,3),'Master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655204.25888888887</v>
      </c>
      <c r="N227" s="73">
        <f>SUM(J$6:J227)</f>
        <v>655204.25888888887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655.20425888888883</v>
      </c>
      <c r="W227" s="71">
        <f t="shared" si="50"/>
        <v>655.20425888888883</v>
      </c>
    </row>
    <row r="228" spans="1:23" hidden="1">
      <c r="A228" s="63">
        <f t="shared" si="51"/>
        <v>37114</v>
      </c>
      <c r="B228" s="65" t="str">
        <f>INDEX('Master Data'!$A$2:$B$8,MATCH(WEEKDAY('BRA PWR Certificates'!A228,3),'Master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655204.25888888887</v>
      </c>
      <c r="N228" s="73">
        <f>SUM(J$6:J228)</f>
        <v>655204.25888888887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655.20425888888883</v>
      </c>
      <c r="W228" s="71">
        <f t="shared" si="50"/>
        <v>655.20425888888883</v>
      </c>
    </row>
    <row r="229" spans="1:23" hidden="1">
      <c r="A229" s="63">
        <f t="shared" si="51"/>
        <v>37115</v>
      </c>
      <c r="B229" s="65" t="str">
        <f>INDEX('Master Data'!$A$2:$B$8,MATCH(WEEKDAY('BRA PWR Certificates'!A229,3),'Master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655204.25888888887</v>
      </c>
      <c r="N229" s="73">
        <f>SUM(J$6:J229)</f>
        <v>655204.25888888887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655.20425888888883</v>
      </c>
      <c r="W229" s="71">
        <f t="shared" si="50"/>
        <v>655.20425888888883</v>
      </c>
    </row>
    <row r="230" spans="1:23" hidden="1">
      <c r="A230" s="63">
        <f t="shared" si="51"/>
        <v>37116</v>
      </c>
      <c r="B230" s="65" t="str">
        <f>INDEX('Master Data'!$A$2:$B$8,MATCH(WEEKDAY('BRA PWR Certificates'!A230,3),'Master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655204.25888888887</v>
      </c>
      <c r="N230" s="73">
        <f>SUM(J$6:J230)</f>
        <v>655204.25888888887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655.20425888888883</v>
      </c>
      <c r="W230" s="71">
        <f t="shared" si="50"/>
        <v>655.20425888888883</v>
      </c>
    </row>
    <row r="231" spans="1:23">
      <c r="A231" s="63">
        <f t="shared" si="51"/>
        <v>37117</v>
      </c>
      <c r="B231" s="65" t="str">
        <f>INDEX('Master Data'!$A$2:$B$8,MATCH(WEEKDAY('BRA PWR Certificates'!A231,3),'Master Data'!$A$2:$A$8,0),2)</f>
        <v>T</v>
      </c>
      <c r="D231" s="73">
        <v>930</v>
      </c>
      <c r="E231" s="73">
        <v>930</v>
      </c>
      <c r="F231" s="73">
        <v>0</v>
      </c>
      <c r="G231" s="73">
        <v>42569.23</v>
      </c>
      <c r="I231" s="73">
        <f t="shared" si="53"/>
        <v>42569.23</v>
      </c>
      <c r="J231" s="73">
        <f t="shared" si="52"/>
        <v>42569.23</v>
      </c>
      <c r="K231" s="73">
        <f t="shared" si="41"/>
        <v>0</v>
      </c>
      <c r="L231" s="73">
        <f t="shared" si="42"/>
        <v>0</v>
      </c>
      <c r="M231" s="73">
        <f>SUM(J$188:J231)</f>
        <v>697773.48888888885</v>
      </c>
      <c r="N231" s="73">
        <f>SUM(J$6:J231)</f>
        <v>697773.48888888885</v>
      </c>
      <c r="P231" s="73">
        <f t="shared" si="43"/>
        <v>9.3000000000000005E-4</v>
      </c>
      <c r="Q231" s="73">
        <f t="shared" si="44"/>
        <v>9.3000000000000005E-4</v>
      </c>
      <c r="R231" s="73">
        <f t="shared" si="45"/>
        <v>0</v>
      </c>
      <c r="S231" s="71">
        <f t="shared" si="46"/>
        <v>42.569230000000005</v>
      </c>
      <c r="T231" s="71">
        <f t="shared" si="47"/>
        <v>0</v>
      </c>
      <c r="U231" s="71">
        <f t="shared" si="48"/>
        <v>42.569230000000005</v>
      </c>
      <c r="V231" s="71">
        <f t="shared" si="49"/>
        <v>697.77348888888889</v>
      </c>
      <c r="W231" s="71">
        <f t="shared" si="50"/>
        <v>697.77348888888889</v>
      </c>
    </row>
    <row r="232" spans="1:23" hidden="1">
      <c r="A232" s="63">
        <f t="shared" si="51"/>
        <v>37118</v>
      </c>
      <c r="B232" s="65" t="str">
        <f>INDEX('Master Data'!$A$2:$B$8,MATCH(WEEKDAY('BRA PWR Certificates'!A232,3),'Master Data'!$A$2:$A$8,0),2)</f>
        <v>W</v>
      </c>
      <c r="D232" s="73">
        <v>930</v>
      </c>
      <c r="E232" s="73">
        <v>930</v>
      </c>
      <c r="F232" s="73">
        <v>0</v>
      </c>
      <c r="G232" s="73">
        <v>42569.23</v>
      </c>
      <c r="I232" s="73">
        <f t="shared" si="53"/>
        <v>42569.23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697773.48888888885</v>
      </c>
      <c r="N232" s="73">
        <f>SUM(J$6:J232)</f>
        <v>697773.48888888885</v>
      </c>
      <c r="P232" s="73">
        <f t="shared" si="43"/>
        <v>9.3000000000000005E-4</v>
      </c>
      <c r="Q232" s="73">
        <f t="shared" si="44"/>
        <v>9.3000000000000005E-4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42.569230000000005</v>
      </c>
      <c r="V232" s="71">
        <f t="shared" si="49"/>
        <v>697.77348888888889</v>
      </c>
      <c r="W232" s="71">
        <f t="shared" si="50"/>
        <v>697.77348888888889</v>
      </c>
    </row>
    <row r="233" spans="1:23" hidden="1">
      <c r="A233" s="63">
        <f t="shared" si="51"/>
        <v>37119</v>
      </c>
      <c r="B233" s="65" t="str">
        <f>INDEX('Master Data'!$A$2:$B$8,MATCH(WEEKDAY('BRA PWR Certificates'!A233,3),'Master Data'!$A$2:$A$8,0),2)</f>
        <v>Th</v>
      </c>
      <c r="D233" s="73">
        <v>930</v>
      </c>
      <c r="E233" s="73">
        <v>930</v>
      </c>
      <c r="F233" s="73">
        <v>0</v>
      </c>
      <c r="G233" s="73">
        <v>42569.23</v>
      </c>
      <c r="I233" s="73">
        <f t="shared" si="53"/>
        <v>42569.23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697773.48888888885</v>
      </c>
      <c r="N233" s="73">
        <f>SUM(J$6:J233)</f>
        <v>697773.48888888885</v>
      </c>
      <c r="P233" s="73">
        <f t="shared" si="43"/>
        <v>9.3000000000000005E-4</v>
      </c>
      <c r="Q233" s="73">
        <f t="shared" si="44"/>
        <v>9.3000000000000005E-4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42.569230000000005</v>
      </c>
      <c r="V233" s="71">
        <f t="shared" si="49"/>
        <v>697.77348888888889</v>
      </c>
      <c r="W233" s="71">
        <f t="shared" si="50"/>
        <v>697.77348888888889</v>
      </c>
    </row>
    <row r="234" spans="1:23" hidden="1">
      <c r="A234" s="63">
        <f t="shared" si="51"/>
        <v>37120</v>
      </c>
      <c r="B234" s="65" t="str">
        <f>INDEX('Master Data'!$A$2:$B$8,MATCH(WEEKDAY('BRA PWR Certificates'!A234,3),'Master Data'!$A$2:$A$8,0),2)</f>
        <v>F</v>
      </c>
      <c r="D234" s="73">
        <v>930</v>
      </c>
      <c r="E234" s="73">
        <v>930</v>
      </c>
      <c r="F234" s="73">
        <v>0</v>
      </c>
      <c r="G234" s="73">
        <v>42569.23</v>
      </c>
      <c r="I234" s="73">
        <f t="shared" si="53"/>
        <v>42569.23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697773.48888888885</v>
      </c>
      <c r="N234" s="73">
        <f>SUM(J$6:J234)</f>
        <v>697773.48888888885</v>
      </c>
      <c r="P234" s="73">
        <f t="shared" si="43"/>
        <v>9.3000000000000005E-4</v>
      </c>
      <c r="Q234" s="73">
        <f t="shared" si="44"/>
        <v>9.3000000000000005E-4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42.569230000000005</v>
      </c>
      <c r="V234" s="71">
        <f t="shared" si="49"/>
        <v>697.77348888888889</v>
      </c>
      <c r="W234" s="71">
        <f t="shared" si="50"/>
        <v>697.77348888888889</v>
      </c>
    </row>
    <row r="235" spans="1:23" hidden="1">
      <c r="A235" s="63">
        <f t="shared" si="51"/>
        <v>37121</v>
      </c>
      <c r="B235" s="65" t="str">
        <f>INDEX('Master Data'!$A$2:$B$8,MATCH(WEEKDAY('BRA PWR Certificates'!A235,3),'Master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>IF(MONTH($A235)=MONTH($A234),IF(G235=0,I234,G235),G235)</f>
        <v>42569.23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697773.48888888885</v>
      </c>
      <c r="N235" s="73">
        <f>SUM(J$6:J235)</f>
        <v>697773.48888888885</v>
      </c>
      <c r="P235" s="73">
        <f>D235/P$3</f>
        <v>0</v>
      </c>
      <c r="Q235" s="73">
        <f>E235/P$3</f>
        <v>0</v>
      </c>
      <c r="R235" s="73">
        <f>F235/R$3</f>
        <v>0</v>
      </c>
      <c r="S235" s="71">
        <f t="shared" si="46"/>
        <v>0</v>
      </c>
      <c r="T235" s="71">
        <f t="shared" si="47"/>
        <v>0</v>
      </c>
      <c r="U235" s="71">
        <f t="shared" si="48"/>
        <v>42.569230000000005</v>
      </c>
      <c r="V235" s="71">
        <f t="shared" si="49"/>
        <v>697.77348888888889</v>
      </c>
      <c r="W235" s="71">
        <f t="shared" si="50"/>
        <v>697.77348888888889</v>
      </c>
    </row>
    <row r="236" spans="1:23" hidden="1">
      <c r="A236" s="63">
        <f t="shared" si="51"/>
        <v>37122</v>
      </c>
      <c r="B236" s="65" t="str">
        <f>INDEX('Master Data'!$A$2:$B$8,MATCH(WEEKDAY('BRA PWR Certificates'!A236,3),'Master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42569.23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697773.48888888885</v>
      </c>
      <c r="N236" s="73">
        <f>SUM(J$6:J236)</f>
        <v>697773.48888888885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42.569230000000005</v>
      </c>
      <c r="V236" s="71">
        <f t="shared" si="49"/>
        <v>697.77348888888889</v>
      </c>
      <c r="W236" s="71">
        <f t="shared" si="50"/>
        <v>697.77348888888889</v>
      </c>
    </row>
    <row r="237" spans="1:23" hidden="1">
      <c r="A237" s="63">
        <f t="shared" si="51"/>
        <v>37123</v>
      </c>
      <c r="B237" s="65" t="str">
        <f>INDEX('Master Data'!$A$2:$B$8,MATCH(WEEKDAY('BRA PWR Certificates'!A237,3),'Master Data'!$A$2:$A$8,0),2)</f>
        <v>M</v>
      </c>
      <c r="D237" s="73">
        <v>930</v>
      </c>
      <c r="E237" s="73">
        <v>930</v>
      </c>
      <c r="F237" s="73">
        <v>0</v>
      </c>
      <c r="G237" s="73">
        <v>42569.23</v>
      </c>
      <c r="I237" s="73">
        <f>IF(MONTH($A237)=MONTH($A236),IF(G237=0,I236,G237),G237)</f>
        <v>42569.23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697773.48888888885</v>
      </c>
      <c r="N237" s="73">
        <f>SUM(J$6:J237)</f>
        <v>697773.48888888885</v>
      </c>
      <c r="P237" s="73">
        <f>D237/P$3</f>
        <v>9.3000000000000005E-4</v>
      </c>
      <c r="Q237" s="73">
        <f>E237/P$3</f>
        <v>9.3000000000000005E-4</v>
      </c>
      <c r="R237" s="73">
        <f>F237/R$3</f>
        <v>0</v>
      </c>
      <c r="S237" s="71">
        <f t="shared" si="46"/>
        <v>0</v>
      </c>
      <c r="T237" s="71">
        <f t="shared" si="47"/>
        <v>0</v>
      </c>
      <c r="U237" s="71">
        <f t="shared" si="48"/>
        <v>42.569230000000005</v>
      </c>
      <c r="V237" s="71">
        <f t="shared" si="49"/>
        <v>697.77348888888889</v>
      </c>
      <c r="W237" s="71">
        <f t="shared" si="50"/>
        <v>697.77348888888889</v>
      </c>
    </row>
    <row r="238" spans="1:23" hidden="1">
      <c r="A238" s="63">
        <f t="shared" si="51"/>
        <v>37124</v>
      </c>
      <c r="B238" s="65" t="str">
        <f>INDEX('Master Data'!$A$2:$B$8,MATCH(WEEKDAY('BRA PWR Certificates'!A238,3),'Master Data'!$A$2:$A$8,0),2)</f>
        <v>T</v>
      </c>
      <c r="D238" s="73">
        <v>930</v>
      </c>
      <c r="E238" s="73">
        <v>930</v>
      </c>
      <c r="F238" s="73">
        <v>0</v>
      </c>
      <c r="G238" s="73">
        <v>42569.23</v>
      </c>
      <c r="I238" s="73">
        <f t="shared" si="53"/>
        <v>42569.23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697773.48888888885</v>
      </c>
      <c r="N238" s="73">
        <f>SUM(J$6:J238)</f>
        <v>697773.48888888885</v>
      </c>
      <c r="P238" s="73">
        <f t="shared" si="43"/>
        <v>9.3000000000000005E-4</v>
      </c>
      <c r="Q238" s="73">
        <f t="shared" si="44"/>
        <v>9.3000000000000005E-4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42.569230000000005</v>
      </c>
      <c r="V238" s="71">
        <f t="shared" si="49"/>
        <v>697.77348888888889</v>
      </c>
      <c r="W238" s="71">
        <f t="shared" si="50"/>
        <v>697.77348888888889</v>
      </c>
    </row>
    <row r="239" spans="1:23" hidden="1">
      <c r="A239" s="63">
        <f t="shared" si="51"/>
        <v>37125</v>
      </c>
      <c r="B239" s="65" t="str">
        <f>INDEX('Master Data'!$A$2:$B$8,MATCH(WEEKDAY('BRA PWR Certificates'!A239,3),'Master Data'!$A$2:$A$8,0),2)</f>
        <v>W</v>
      </c>
      <c r="D239" s="73">
        <v>930</v>
      </c>
      <c r="E239" s="73">
        <v>930</v>
      </c>
      <c r="F239" s="73">
        <v>0</v>
      </c>
      <c r="G239" s="73">
        <v>42569.23</v>
      </c>
      <c r="I239" s="73">
        <f t="shared" si="53"/>
        <v>42569.23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697773.48888888885</v>
      </c>
      <c r="N239" s="73">
        <f>SUM(J$6:J239)</f>
        <v>697773.48888888885</v>
      </c>
      <c r="P239" s="73">
        <f t="shared" si="43"/>
        <v>9.3000000000000005E-4</v>
      </c>
      <c r="Q239" s="73">
        <f t="shared" si="44"/>
        <v>9.3000000000000005E-4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42.569230000000005</v>
      </c>
      <c r="V239" s="71">
        <f t="shared" si="49"/>
        <v>697.77348888888889</v>
      </c>
      <c r="W239" s="71">
        <f t="shared" si="50"/>
        <v>697.77348888888889</v>
      </c>
    </row>
    <row r="240" spans="1:23" hidden="1">
      <c r="A240" s="63">
        <f t="shared" si="51"/>
        <v>37126</v>
      </c>
      <c r="B240" s="65" t="str">
        <f>INDEX('Master Data'!$A$2:$B$8,MATCH(WEEKDAY('BRA PWR Certificates'!A240,3),'Master Data'!$A$2:$A$8,0),2)</f>
        <v>Th</v>
      </c>
      <c r="D240" s="73">
        <v>930</v>
      </c>
      <c r="E240" s="73">
        <v>930</v>
      </c>
      <c r="F240" s="73">
        <v>0</v>
      </c>
      <c r="G240" s="73">
        <v>42569.23</v>
      </c>
      <c r="I240" s="73">
        <f t="shared" si="53"/>
        <v>42569.23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697773.48888888885</v>
      </c>
      <c r="N240" s="73">
        <f>SUM(J$6:J240)</f>
        <v>697773.48888888885</v>
      </c>
      <c r="P240" s="73">
        <f t="shared" si="43"/>
        <v>9.3000000000000005E-4</v>
      </c>
      <c r="Q240" s="73">
        <f t="shared" si="44"/>
        <v>9.3000000000000005E-4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42.569230000000005</v>
      </c>
      <c r="V240" s="71">
        <f t="shared" si="49"/>
        <v>697.77348888888889</v>
      </c>
      <c r="W240" s="71">
        <f t="shared" si="50"/>
        <v>697.77348888888889</v>
      </c>
    </row>
    <row r="241" spans="1:23" hidden="1">
      <c r="A241" s="63">
        <f t="shared" si="51"/>
        <v>37127</v>
      </c>
      <c r="B241" s="65" t="str">
        <f>INDEX('Master Data'!$A$2:$B$8,MATCH(WEEKDAY('BRA PWR Certificates'!A241,3),'Master Data'!$A$2:$A$8,0),2)</f>
        <v>F</v>
      </c>
      <c r="D241" s="73">
        <v>930</v>
      </c>
      <c r="E241" s="73">
        <v>930</v>
      </c>
      <c r="F241" s="73">
        <v>0</v>
      </c>
      <c r="G241" s="73">
        <v>42569.23</v>
      </c>
      <c r="I241" s="73">
        <f t="shared" si="53"/>
        <v>42569.23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697773.48888888885</v>
      </c>
      <c r="N241" s="73">
        <f>SUM(J$6:J241)</f>
        <v>697773.48888888885</v>
      </c>
      <c r="P241" s="73">
        <f t="shared" si="43"/>
        <v>9.3000000000000005E-4</v>
      </c>
      <c r="Q241" s="73">
        <f t="shared" si="44"/>
        <v>9.3000000000000005E-4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42.569230000000005</v>
      </c>
      <c r="V241" s="71">
        <f t="shared" si="49"/>
        <v>697.77348888888889</v>
      </c>
      <c r="W241" s="71">
        <f t="shared" si="50"/>
        <v>697.77348888888889</v>
      </c>
    </row>
    <row r="242" spans="1:23" hidden="1">
      <c r="A242" s="63">
        <f t="shared" si="51"/>
        <v>37128</v>
      </c>
      <c r="B242" s="65" t="str">
        <f>INDEX('Master Data'!$A$2:$B$8,MATCH(WEEKDAY('BRA PWR Certificates'!A242,3),'Master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42569.23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697773.48888888885</v>
      </c>
      <c r="N242" s="73">
        <f>SUM(J$6:J242)</f>
        <v>697773.48888888885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42.569230000000005</v>
      </c>
      <c r="V242" s="71">
        <f t="shared" si="49"/>
        <v>697.77348888888889</v>
      </c>
      <c r="W242" s="71">
        <f t="shared" si="50"/>
        <v>697.77348888888889</v>
      </c>
    </row>
    <row r="243" spans="1:23" hidden="1">
      <c r="A243" s="63">
        <f t="shared" si="51"/>
        <v>37129</v>
      </c>
      <c r="B243" s="65" t="str">
        <f>INDEX('Master Data'!$A$2:$B$8,MATCH(WEEKDAY('BRA PWR Certificates'!A243,3),'Master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42569.23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697773.48888888885</v>
      </c>
      <c r="N243" s="73">
        <f>SUM(J$6:J243)</f>
        <v>697773.48888888885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42.569230000000005</v>
      </c>
      <c r="V243" s="71">
        <f t="shared" si="49"/>
        <v>697.77348888888889</v>
      </c>
      <c r="W243" s="71">
        <f t="shared" si="50"/>
        <v>697.77348888888889</v>
      </c>
    </row>
    <row r="244" spans="1:23" hidden="1">
      <c r="A244" s="63">
        <f t="shared" si="51"/>
        <v>37130</v>
      </c>
      <c r="B244" s="65" t="str">
        <f>INDEX('Master Data'!$A$2:$B$8,MATCH(WEEKDAY('BRA PWR Certificates'!A244,3),'Master Data'!$A$2:$A$8,0),2)</f>
        <v>M</v>
      </c>
      <c r="D244" s="73">
        <v>930</v>
      </c>
      <c r="E244" s="73">
        <v>930</v>
      </c>
      <c r="F244" s="73">
        <v>0</v>
      </c>
      <c r="G244" s="73">
        <v>42569.23</v>
      </c>
      <c r="I244" s="73">
        <f t="shared" si="53"/>
        <v>42569.23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697773.48888888885</v>
      </c>
      <c r="N244" s="73">
        <f>SUM(J$6:J244)</f>
        <v>697773.48888888885</v>
      </c>
      <c r="P244" s="73">
        <f t="shared" si="43"/>
        <v>9.3000000000000005E-4</v>
      </c>
      <c r="Q244" s="73">
        <f t="shared" si="44"/>
        <v>9.3000000000000005E-4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42.569230000000005</v>
      </c>
      <c r="V244" s="71">
        <f t="shared" si="49"/>
        <v>697.77348888888889</v>
      </c>
      <c r="W244" s="71">
        <f t="shared" si="50"/>
        <v>697.77348888888889</v>
      </c>
    </row>
    <row r="245" spans="1:23" hidden="1">
      <c r="A245" s="63">
        <f t="shared" si="51"/>
        <v>37131</v>
      </c>
      <c r="B245" s="65" t="str">
        <f>INDEX('Master Data'!$A$2:$B$8,MATCH(WEEKDAY('BRA PWR Certificates'!A245,3),'Master Data'!$A$2:$A$8,0),2)</f>
        <v>T</v>
      </c>
      <c r="D245" s="73">
        <v>930</v>
      </c>
      <c r="E245" s="73">
        <v>930</v>
      </c>
      <c r="F245" s="73">
        <v>0</v>
      </c>
      <c r="G245" s="73">
        <v>42569.23</v>
      </c>
      <c r="I245" s="73">
        <f t="shared" si="53"/>
        <v>42569.23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697773.48888888885</v>
      </c>
      <c r="N245" s="73">
        <f>SUM(J$6:J245)</f>
        <v>697773.48888888885</v>
      </c>
      <c r="P245" s="73">
        <f t="shared" si="43"/>
        <v>9.3000000000000005E-4</v>
      </c>
      <c r="Q245" s="73">
        <f t="shared" si="44"/>
        <v>9.3000000000000005E-4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42.569230000000005</v>
      </c>
      <c r="V245" s="71">
        <f t="shared" si="49"/>
        <v>697.77348888888889</v>
      </c>
      <c r="W245" s="71">
        <f t="shared" si="50"/>
        <v>697.77348888888889</v>
      </c>
    </row>
    <row r="246" spans="1:23" hidden="1">
      <c r="A246" s="63">
        <f t="shared" si="51"/>
        <v>37132</v>
      </c>
      <c r="B246" s="65" t="str">
        <f>INDEX('Master Data'!$A$2:$B$8,MATCH(WEEKDAY('BRA PWR Certificates'!A246,3),'Master Data'!$A$2:$A$8,0),2)</f>
        <v>W</v>
      </c>
      <c r="D246" s="73">
        <v>930</v>
      </c>
      <c r="E246" s="73">
        <v>930</v>
      </c>
      <c r="F246" s="73">
        <v>0</v>
      </c>
      <c r="G246" s="73">
        <v>42569.23</v>
      </c>
      <c r="I246" s="73">
        <f t="shared" si="53"/>
        <v>42569.23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697773.48888888885</v>
      </c>
      <c r="N246" s="73">
        <f>SUM(J$6:J246)</f>
        <v>697773.48888888885</v>
      </c>
      <c r="P246" s="73">
        <f t="shared" si="43"/>
        <v>9.3000000000000005E-4</v>
      </c>
      <c r="Q246" s="73">
        <f t="shared" si="44"/>
        <v>9.3000000000000005E-4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42.569230000000005</v>
      </c>
      <c r="V246" s="71">
        <f t="shared" si="49"/>
        <v>697.77348888888889</v>
      </c>
      <c r="W246" s="71">
        <f t="shared" si="50"/>
        <v>697.77348888888889</v>
      </c>
    </row>
    <row r="247" spans="1:23">
      <c r="A247" s="63">
        <f t="shared" si="51"/>
        <v>37133</v>
      </c>
      <c r="B247" s="65" t="str">
        <f>INDEX('Master Data'!$A$2:$B$8,MATCH(WEEKDAY('BRA PWR Certificates'!A247,3),'Master Data'!$A$2:$A$8,0),2)</f>
        <v>Th</v>
      </c>
      <c r="D247" s="73">
        <v>930</v>
      </c>
      <c r="E247" s="73">
        <v>930</v>
      </c>
      <c r="F247" s="73">
        <v>0</v>
      </c>
      <c r="G247" s="73">
        <v>42569.23</v>
      </c>
      <c r="I247" s="73">
        <f t="shared" si="53"/>
        <v>42569.23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697773.48888888885</v>
      </c>
      <c r="N247" s="73">
        <f>SUM(J$6:J247)</f>
        <v>697773.48888888885</v>
      </c>
      <c r="P247" s="73">
        <f t="shared" si="43"/>
        <v>9.3000000000000005E-4</v>
      </c>
      <c r="Q247" s="73">
        <f t="shared" si="44"/>
        <v>9.3000000000000005E-4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42.569230000000005</v>
      </c>
      <c r="V247" s="71">
        <f t="shared" si="49"/>
        <v>697.77348888888889</v>
      </c>
      <c r="W247" s="71">
        <f t="shared" si="50"/>
        <v>697.77348888888889</v>
      </c>
    </row>
    <row r="248" spans="1:23">
      <c r="A248" s="63">
        <f t="shared" si="51"/>
        <v>37134</v>
      </c>
      <c r="B248" s="65" t="str">
        <f>INDEX('Master Data'!$A$2:$B$8,MATCH(WEEKDAY('BRA PWR Certificates'!A248,3),'Master Data'!$A$2:$A$8,0),2)</f>
        <v>F</v>
      </c>
      <c r="D248" s="73">
        <v>930</v>
      </c>
      <c r="E248" s="73">
        <v>930</v>
      </c>
      <c r="F248" s="73">
        <v>0</v>
      </c>
      <c r="G248" s="73">
        <v>42569.23</v>
      </c>
      <c r="I248" s="73">
        <f t="shared" si="53"/>
        <v>42569.23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697773.48888888885</v>
      </c>
      <c r="N248" s="73">
        <f>SUM(J$6:J248)</f>
        <v>697773.48888888885</v>
      </c>
      <c r="P248" s="73">
        <f t="shared" si="43"/>
        <v>9.3000000000000005E-4</v>
      </c>
      <c r="Q248" s="73">
        <f t="shared" si="44"/>
        <v>9.3000000000000005E-4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42.569230000000005</v>
      </c>
      <c r="V248" s="71">
        <f t="shared" si="49"/>
        <v>697.77348888888889</v>
      </c>
      <c r="W248" s="71">
        <f t="shared" si="50"/>
        <v>697.77348888888889</v>
      </c>
    </row>
    <row r="249" spans="1:23" hidden="1">
      <c r="A249" s="63">
        <f t="shared" si="51"/>
        <v>37135</v>
      </c>
      <c r="B249" s="65" t="str">
        <f>INDEX('Master Data'!$A$2:$B$8,MATCH(WEEKDAY('BRA PWR Certificates'!A249,3),'Master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697773.48888888885</v>
      </c>
      <c r="N249" s="73">
        <f>SUM(J$6:J249)</f>
        <v>697773.48888888885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697.77348888888889</v>
      </c>
      <c r="W249" s="71">
        <f t="shared" si="50"/>
        <v>697.77348888888889</v>
      </c>
    </row>
    <row r="250" spans="1:23" hidden="1">
      <c r="A250" s="63">
        <f t="shared" si="51"/>
        <v>37136</v>
      </c>
      <c r="B250" s="65" t="str">
        <f>INDEX('Master Data'!$A$2:$B$8,MATCH(WEEKDAY('BRA PWR Certificates'!A250,3),'Master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697773.48888888885</v>
      </c>
      <c r="N250" s="73">
        <f>SUM(J$6:J250)</f>
        <v>697773.48888888885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697.77348888888889</v>
      </c>
      <c r="W250" s="71">
        <f t="shared" si="50"/>
        <v>697.77348888888889</v>
      </c>
    </row>
    <row r="251" spans="1:23" hidden="1">
      <c r="A251" s="63">
        <f t="shared" si="51"/>
        <v>37137</v>
      </c>
      <c r="B251" s="65" t="str">
        <f>INDEX('Master Data'!$A$2:$B$8,MATCH(WEEKDAY('BRA PWR Certificates'!A251,3),'Master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697773.48888888885</v>
      </c>
      <c r="N251" s="73">
        <f>SUM(J$6:J251)</f>
        <v>697773.48888888885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697.77348888888889</v>
      </c>
      <c r="W251" s="71">
        <f t="shared" si="50"/>
        <v>697.77348888888889</v>
      </c>
    </row>
    <row r="252" spans="1:23" hidden="1">
      <c r="A252" s="63">
        <f t="shared" si="51"/>
        <v>37138</v>
      </c>
      <c r="B252" s="65" t="str">
        <f>INDEX('Master Data'!$A$2:$B$8,MATCH(WEEKDAY('BRA PWR Certificates'!A252,3),'Master Data'!$A$2:$A$8,0),2)</f>
        <v>T</v>
      </c>
      <c r="D252" s="73">
        <v>930</v>
      </c>
      <c r="E252" s="73">
        <v>930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697773.48888888885</v>
      </c>
      <c r="N252" s="73">
        <f>SUM(J$6:J252)</f>
        <v>697773.48888888885</v>
      </c>
      <c r="P252" s="73">
        <f t="shared" si="43"/>
        <v>9.3000000000000005E-4</v>
      </c>
      <c r="Q252" s="73">
        <f t="shared" si="44"/>
        <v>9.3000000000000005E-4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697.77348888888889</v>
      </c>
      <c r="W252" s="71">
        <f t="shared" si="50"/>
        <v>697.77348888888889</v>
      </c>
    </row>
    <row r="253" spans="1:23" hidden="1">
      <c r="A253" s="63">
        <f t="shared" si="51"/>
        <v>37139</v>
      </c>
      <c r="B253" s="65" t="str">
        <f>INDEX('Master Data'!$A$2:$B$8,MATCH(WEEKDAY('BRA PWR Certificates'!A253,3),'Master Data'!$A$2:$A$8,0),2)</f>
        <v>W</v>
      </c>
      <c r="D253" s="73">
        <v>71626</v>
      </c>
      <c r="E253" s="73">
        <v>71626</v>
      </c>
      <c r="F253" s="73">
        <v>0</v>
      </c>
      <c r="G253" s="73">
        <v>-11609.78</v>
      </c>
      <c r="I253" s="73">
        <f t="shared" si="53"/>
        <v>-11609.78</v>
      </c>
      <c r="J253" s="73">
        <f t="shared" si="52"/>
        <v>-11609.78</v>
      </c>
      <c r="K253" s="73">
        <f t="shared" si="41"/>
        <v>0</v>
      </c>
      <c r="L253" s="73">
        <f t="shared" si="42"/>
        <v>0</v>
      </c>
      <c r="M253" s="73">
        <f>SUM(J$188:J253)</f>
        <v>686163.70888888882</v>
      </c>
      <c r="N253" s="73">
        <f>SUM(J$6:J253)</f>
        <v>686163.70888888882</v>
      </c>
      <c r="P253" s="73">
        <f t="shared" si="43"/>
        <v>7.1625999999999995E-2</v>
      </c>
      <c r="Q253" s="73">
        <f t="shared" si="44"/>
        <v>7.1625999999999995E-2</v>
      </c>
      <c r="R253" s="73">
        <f t="shared" si="45"/>
        <v>0</v>
      </c>
      <c r="S253" s="71">
        <f t="shared" si="46"/>
        <v>-11.609780000000001</v>
      </c>
      <c r="T253" s="71">
        <f t="shared" si="47"/>
        <v>0</v>
      </c>
      <c r="U253" s="71">
        <f t="shared" si="48"/>
        <v>-11.609780000000001</v>
      </c>
      <c r="V253" s="71">
        <f t="shared" si="49"/>
        <v>686.16370888888878</v>
      </c>
      <c r="W253" s="71">
        <f t="shared" si="50"/>
        <v>686.16370888888878</v>
      </c>
    </row>
    <row r="254" spans="1:23" hidden="1">
      <c r="A254" s="63">
        <f t="shared" si="51"/>
        <v>37140</v>
      </c>
      <c r="B254" s="65" t="str">
        <f>INDEX('Master Data'!$A$2:$B$8,MATCH(WEEKDAY('BRA PWR Certificates'!A254,3),'Master Data'!$A$2:$A$8,0),2)</f>
        <v>Th</v>
      </c>
      <c r="D254" s="73">
        <v>71626</v>
      </c>
      <c r="E254" s="73">
        <v>71626</v>
      </c>
      <c r="F254" s="73">
        <v>0</v>
      </c>
      <c r="G254" s="73">
        <v>-11614.19</v>
      </c>
      <c r="I254" s="73">
        <f t="shared" si="53"/>
        <v>-11614.19</v>
      </c>
      <c r="J254" s="73">
        <f t="shared" si="52"/>
        <v>-4.4099999999998545</v>
      </c>
      <c r="K254" s="73">
        <f t="shared" si="41"/>
        <v>0</v>
      </c>
      <c r="L254" s="73">
        <f t="shared" si="42"/>
        <v>0</v>
      </c>
      <c r="M254" s="73">
        <f>SUM(J$188:J254)</f>
        <v>686159.29888888879</v>
      </c>
      <c r="N254" s="73">
        <f>SUM(J$6:J254)</f>
        <v>686159.29888888879</v>
      </c>
      <c r="P254" s="73">
        <f t="shared" si="43"/>
        <v>7.1625999999999995E-2</v>
      </c>
      <c r="Q254" s="73">
        <f t="shared" si="44"/>
        <v>7.1625999999999995E-2</v>
      </c>
      <c r="R254" s="73">
        <f t="shared" si="45"/>
        <v>0</v>
      </c>
      <c r="S254" s="71">
        <f t="shared" si="46"/>
        <v>-4.4099999999998541E-3</v>
      </c>
      <c r="T254" s="71">
        <f t="shared" si="47"/>
        <v>0</v>
      </c>
      <c r="U254" s="71">
        <f t="shared" si="48"/>
        <v>-11.614190000000001</v>
      </c>
      <c r="V254" s="71">
        <f t="shared" si="49"/>
        <v>686.15929888888877</v>
      </c>
      <c r="W254" s="71">
        <f t="shared" si="50"/>
        <v>686.15929888888877</v>
      </c>
    </row>
    <row r="255" spans="1:23" hidden="1">
      <c r="A255" s="63">
        <f t="shared" si="51"/>
        <v>37141</v>
      </c>
      <c r="B255" s="65" t="str">
        <f>INDEX('Master Data'!$A$2:$B$8,MATCH(WEEKDAY('BRA PWR Certificates'!A255,3),'Master Data'!$A$2:$A$8,0),2)</f>
        <v>F</v>
      </c>
      <c r="D255" s="73">
        <v>71626</v>
      </c>
      <c r="E255" s="73">
        <v>71626</v>
      </c>
      <c r="F255" s="73">
        <v>0</v>
      </c>
      <c r="G255" s="73">
        <v>-11618.59</v>
      </c>
      <c r="I255" s="73">
        <f t="shared" si="53"/>
        <v>-11618.59</v>
      </c>
      <c r="J255" s="73">
        <f t="shared" si="52"/>
        <v>-4.3999999999996362</v>
      </c>
      <c r="K255" s="73">
        <f t="shared" si="41"/>
        <v>0</v>
      </c>
      <c r="L255" s="73">
        <f t="shared" si="42"/>
        <v>0</v>
      </c>
      <c r="M255" s="73">
        <f>SUM(J$188:J255)</f>
        <v>686154.89888888877</v>
      </c>
      <c r="N255" s="73">
        <f>SUM(J$6:J255)</f>
        <v>686154.89888888877</v>
      </c>
      <c r="P255" s="73">
        <f t="shared" si="43"/>
        <v>7.1625999999999995E-2</v>
      </c>
      <c r="Q255" s="73">
        <f t="shared" si="44"/>
        <v>7.1625999999999995E-2</v>
      </c>
      <c r="R255" s="73">
        <f t="shared" si="45"/>
        <v>0</v>
      </c>
      <c r="S255" s="71">
        <f t="shared" si="46"/>
        <v>-4.399999999999636E-3</v>
      </c>
      <c r="T255" s="71">
        <f t="shared" si="47"/>
        <v>0</v>
      </c>
      <c r="U255" s="71">
        <f t="shared" si="48"/>
        <v>-11.618589999999999</v>
      </c>
      <c r="V255" s="71">
        <f t="shared" si="49"/>
        <v>686.15489888888874</v>
      </c>
      <c r="W255" s="71">
        <f t="shared" si="50"/>
        <v>686.15489888888874</v>
      </c>
    </row>
    <row r="256" spans="1:23" hidden="1">
      <c r="A256" s="63">
        <f t="shared" si="51"/>
        <v>37142</v>
      </c>
      <c r="B256" s="65" t="str">
        <f>INDEX('Master Data'!$A$2:$B$8,MATCH(WEEKDAY('BRA PWR Certificates'!A256,3),'Master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-11618.59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686154.89888888877</v>
      </c>
      <c r="N256" s="73">
        <f>SUM(J$6:J256)</f>
        <v>686154.89888888877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-11.618589999999999</v>
      </c>
      <c r="V256" s="71">
        <f t="shared" si="49"/>
        <v>686.15489888888874</v>
      </c>
      <c r="W256" s="71">
        <f t="shared" si="50"/>
        <v>686.15489888888874</v>
      </c>
    </row>
    <row r="257" spans="1:23" hidden="1">
      <c r="A257" s="63">
        <f t="shared" si="51"/>
        <v>37143</v>
      </c>
      <c r="B257" s="65" t="str">
        <f>INDEX('Master Data'!$A$2:$B$8,MATCH(WEEKDAY('BRA PWR Certificates'!A257,3),'Master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-11618.59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686154.89888888877</v>
      </c>
      <c r="N257" s="73">
        <f>SUM(J$6:J257)</f>
        <v>686154.89888888877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-11.618589999999999</v>
      </c>
      <c r="V257" s="71">
        <f t="shared" si="49"/>
        <v>686.15489888888874</v>
      </c>
      <c r="W257" s="71">
        <f t="shared" si="50"/>
        <v>686.15489888888874</v>
      </c>
    </row>
    <row r="258" spans="1:23" hidden="1">
      <c r="A258" s="63">
        <f t="shared" si="51"/>
        <v>37144</v>
      </c>
      <c r="B258" s="65" t="str">
        <f>INDEX('Master Data'!$A$2:$B$8,MATCH(WEEKDAY('BRA PWR Certificates'!A258,3),'Master Data'!$A$2:$A$8,0),2)</f>
        <v>M</v>
      </c>
      <c r="D258" s="73">
        <v>71626</v>
      </c>
      <c r="E258" s="73">
        <v>71626</v>
      </c>
      <c r="F258" s="73">
        <v>0</v>
      </c>
      <c r="G258" s="73">
        <v>-61514.33</v>
      </c>
      <c r="I258" s="73">
        <f t="shared" si="53"/>
        <v>-61514.33</v>
      </c>
      <c r="J258" s="73">
        <f t="shared" si="52"/>
        <v>-49895.740000000005</v>
      </c>
      <c r="K258" s="73">
        <f t="shared" si="41"/>
        <v>0</v>
      </c>
      <c r="L258" s="73">
        <f t="shared" si="42"/>
        <v>0</v>
      </c>
      <c r="M258" s="73">
        <f>SUM(J$188:J258)</f>
        <v>636259.15888888878</v>
      </c>
      <c r="N258" s="73">
        <f>SUM(J$6:J258)</f>
        <v>636259.15888888878</v>
      </c>
      <c r="P258" s="73">
        <f t="shared" si="43"/>
        <v>7.1625999999999995E-2</v>
      </c>
      <c r="Q258" s="73">
        <f t="shared" si="44"/>
        <v>7.1625999999999995E-2</v>
      </c>
      <c r="R258" s="73">
        <f t="shared" si="45"/>
        <v>0</v>
      </c>
      <c r="S258" s="71">
        <f t="shared" si="46"/>
        <v>-49.895740000000004</v>
      </c>
      <c r="T258" s="71">
        <f t="shared" si="47"/>
        <v>0</v>
      </c>
      <c r="U258" s="71">
        <f t="shared" si="48"/>
        <v>-61.514330000000001</v>
      </c>
      <c r="V258" s="71">
        <f t="shared" si="49"/>
        <v>636.25915888888881</v>
      </c>
      <c r="W258" s="71">
        <f t="shared" si="50"/>
        <v>636.25915888888881</v>
      </c>
    </row>
    <row r="259" spans="1:23" hidden="1">
      <c r="A259" s="63">
        <f t="shared" si="51"/>
        <v>37145</v>
      </c>
      <c r="B259" s="65" t="str">
        <f>INDEX('Master Data'!$A$2:$B$8,MATCH(WEEKDAY('BRA PWR Certificates'!A259,3),'Master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-61514.33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636259.15888888878</v>
      </c>
      <c r="N259" s="73">
        <f>SUM(J$6:J259)</f>
        <v>636259.15888888878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-61.514330000000001</v>
      </c>
      <c r="V259" s="71">
        <f t="shared" si="49"/>
        <v>636.25915888888881</v>
      </c>
      <c r="W259" s="71">
        <f t="shared" si="50"/>
        <v>636.25915888888881</v>
      </c>
    </row>
    <row r="260" spans="1:23" hidden="1">
      <c r="A260" s="63">
        <f t="shared" si="51"/>
        <v>37146</v>
      </c>
      <c r="B260" s="65" t="str">
        <f>INDEX('Master Data'!$A$2:$B$8,MATCH(WEEKDAY('BRA PWR Certificates'!A260,3),'Master Data'!$A$2:$A$8,0),2)</f>
        <v>W</v>
      </c>
      <c r="D260" s="73">
        <v>71626</v>
      </c>
      <c r="E260" s="73">
        <v>71626</v>
      </c>
      <c r="F260" s="73">
        <v>0</v>
      </c>
      <c r="G260" s="73">
        <v>-61523.15</v>
      </c>
      <c r="I260" s="73">
        <f t="shared" si="53"/>
        <v>-61523.15</v>
      </c>
      <c r="J260" s="73">
        <f t="shared" si="52"/>
        <v>-8.819999999999709</v>
      </c>
      <c r="K260" s="73">
        <f t="shared" si="41"/>
        <v>0</v>
      </c>
      <c r="L260" s="73">
        <f t="shared" si="42"/>
        <v>0</v>
      </c>
      <c r="M260" s="73">
        <f>SUM(J$188:J260)</f>
        <v>636250.33888888883</v>
      </c>
      <c r="N260" s="73">
        <f>SUM(J$6:J260)</f>
        <v>636250.33888888883</v>
      </c>
      <c r="P260" s="73">
        <f t="shared" si="43"/>
        <v>7.1625999999999995E-2</v>
      </c>
      <c r="Q260" s="73">
        <f t="shared" si="44"/>
        <v>7.1625999999999995E-2</v>
      </c>
      <c r="R260" s="73">
        <f t="shared" si="45"/>
        <v>0</v>
      </c>
      <c r="S260" s="71">
        <f t="shared" si="46"/>
        <v>-8.8199999999997083E-3</v>
      </c>
      <c r="T260" s="71">
        <f t="shared" si="47"/>
        <v>0</v>
      </c>
      <c r="U260" s="71">
        <f t="shared" si="48"/>
        <v>-61.523150000000001</v>
      </c>
      <c r="V260" s="71">
        <f t="shared" si="49"/>
        <v>636.25033888888879</v>
      </c>
      <c r="W260" s="71">
        <f t="shared" si="50"/>
        <v>636.25033888888879</v>
      </c>
    </row>
    <row r="261" spans="1:23" hidden="1">
      <c r="A261" s="63">
        <f t="shared" si="51"/>
        <v>37147</v>
      </c>
      <c r="B261" s="65" t="str">
        <f>INDEX('Master Data'!$A$2:$B$8,MATCH(WEEKDAY('BRA PWR Certificates'!A261,3),'Master Data'!$A$2:$A$8,0),2)</f>
        <v>Th</v>
      </c>
      <c r="D261" s="73">
        <v>71626</v>
      </c>
      <c r="E261" s="73">
        <v>71626</v>
      </c>
      <c r="F261" s="73">
        <v>0</v>
      </c>
      <c r="G261" s="73">
        <v>-61527.57</v>
      </c>
      <c r="I261" s="73">
        <f t="shared" si="53"/>
        <v>-61527.57</v>
      </c>
      <c r="J261" s="73">
        <f t="shared" si="52"/>
        <v>-4.4199999999982538</v>
      </c>
      <c r="K261" s="73">
        <f t="shared" si="41"/>
        <v>0</v>
      </c>
      <c r="L261" s="73">
        <f t="shared" si="42"/>
        <v>0</v>
      </c>
      <c r="M261" s="73">
        <f>SUM(J$188:J261)</f>
        <v>636245.91888888879</v>
      </c>
      <c r="N261" s="73">
        <f>SUM(J$6:J261)</f>
        <v>636245.91888888879</v>
      </c>
      <c r="P261" s="73">
        <f t="shared" si="43"/>
        <v>7.1625999999999995E-2</v>
      </c>
      <c r="Q261" s="73">
        <f t="shared" si="44"/>
        <v>7.1625999999999995E-2</v>
      </c>
      <c r="R261" s="73">
        <f t="shared" si="45"/>
        <v>0</v>
      </c>
      <c r="S261" s="71">
        <f t="shared" si="46"/>
        <v>-4.4199999999982535E-3</v>
      </c>
      <c r="T261" s="71">
        <f t="shared" si="47"/>
        <v>0</v>
      </c>
      <c r="U261" s="71">
        <f t="shared" si="48"/>
        <v>-61.527569999999997</v>
      </c>
      <c r="V261" s="71">
        <f t="shared" si="49"/>
        <v>636.24591888888881</v>
      </c>
      <c r="W261" s="71">
        <f t="shared" si="50"/>
        <v>636.24591888888881</v>
      </c>
    </row>
    <row r="262" spans="1:23" hidden="1">
      <c r="A262" s="63">
        <f t="shared" si="51"/>
        <v>37148</v>
      </c>
      <c r="B262" s="65" t="str">
        <f>INDEX('Master Data'!$A$2:$B$8,MATCH(WEEKDAY('BRA PWR Certificates'!A262,3),'Master Data'!$A$2:$A$8,0),2)</f>
        <v>F</v>
      </c>
      <c r="D262" s="73">
        <v>71626</v>
      </c>
      <c r="E262" s="73">
        <v>71626</v>
      </c>
      <c r="F262" s="73">
        <v>0</v>
      </c>
      <c r="G262" s="73">
        <v>-71713.014571083433</v>
      </c>
      <c r="I262" s="73">
        <f t="shared" si="53"/>
        <v>-71713.014571083433</v>
      </c>
      <c r="J262" s="73">
        <f t="shared" si="52"/>
        <v>-10185.444571083433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626060.47431780538</v>
      </c>
      <c r="N262" s="73">
        <f>SUM(J$6:J262)</f>
        <v>626060.47431780538</v>
      </c>
      <c r="P262" s="73">
        <f t="shared" ref="P262:P325" si="56">D262/P$3</f>
        <v>7.1625999999999995E-2</v>
      </c>
      <c r="Q262" s="73">
        <f t="shared" ref="Q262:Q325" si="57">E262/P$3</f>
        <v>7.1625999999999995E-2</v>
      </c>
      <c r="R262" s="73">
        <f t="shared" ref="R262:R325" si="58">F262/R$3</f>
        <v>0</v>
      </c>
      <c r="S262" s="71">
        <f t="shared" ref="S262:S325" si="59">J262/$R$3</f>
        <v>-10.185444571083433</v>
      </c>
      <c r="T262" s="71">
        <f t="shared" ref="T262:T325" si="60">L262/$R$3</f>
        <v>0</v>
      </c>
      <c r="U262" s="71">
        <f t="shared" ref="U262:U325" si="61">I262/$R$3</f>
        <v>-71.713014571083434</v>
      </c>
      <c r="V262" s="71">
        <f t="shared" ref="V262:V325" si="62">M262/$R$3</f>
        <v>626.06047431780542</v>
      </c>
      <c r="W262" s="71">
        <f t="shared" ref="W262:W325" si="63">N262/$R$3</f>
        <v>626.06047431780542</v>
      </c>
    </row>
    <row r="263" spans="1:23" hidden="1">
      <c r="A263" s="63">
        <f t="shared" ref="A263:A326" si="64">A262+1</f>
        <v>37149</v>
      </c>
      <c r="B263" s="65" t="str">
        <f>INDEX('Master Data'!$A$2:$B$8,MATCH(WEEKDAY('BRA PWR Certificates'!A263,3),'Master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-71713.014571083433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626060.47431780538</v>
      </c>
      <c r="N263" s="73">
        <f>SUM(J$6:J263)</f>
        <v>626060.47431780538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-71.713014571083434</v>
      </c>
      <c r="V263" s="71">
        <f t="shared" si="62"/>
        <v>626.06047431780542</v>
      </c>
      <c r="W263" s="71">
        <f t="shared" si="63"/>
        <v>626.06047431780542</v>
      </c>
    </row>
    <row r="264" spans="1:23" hidden="1">
      <c r="A264" s="63">
        <f t="shared" si="64"/>
        <v>37150</v>
      </c>
      <c r="B264" s="65" t="str">
        <f>INDEX('Master Data'!$A$2:$B$8,MATCH(WEEKDAY('BRA PWR Certificates'!A264,3),'Master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-71713.014571083433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626060.47431780538</v>
      </c>
      <c r="N264" s="73">
        <f>SUM(J$6:J264)</f>
        <v>626060.47431780538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-71.713014571083434</v>
      </c>
      <c r="V264" s="71">
        <f t="shared" si="62"/>
        <v>626.06047431780542</v>
      </c>
      <c r="W264" s="71">
        <f t="shared" si="63"/>
        <v>626.06047431780542</v>
      </c>
    </row>
    <row r="265" spans="1:23" hidden="1">
      <c r="A265" s="63">
        <f t="shared" si="64"/>
        <v>37151</v>
      </c>
      <c r="B265" s="65" t="str">
        <f>INDEX('Master Data'!$A$2:$B$8,MATCH(WEEKDAY('BRA PWR Certificates'!A265,3),'Master Data'!$A$2:$A$8,0),2)</f>
        <v>M</v>
      </c>
      <c r="D265" s="73">
        <v>71626</v>
      </c>
      <c r="E265" s="73">
        <v>71626</v>
      </c>
      <c r="F265" s="73">
        <v>0</v>
      </c>
      <c r="G265" s="73">
        <v>-128757.60457108343</v>
      </c>
      <c r="I265" s="73">
        <f t="shared" si="53"/>
        <v>-128757.60457108343</v>
      </c>
      <c r="J265" s="73">
        <f t="shared" si="65"/>
        <v>-57044.59</v>
      </c>
      <c r="K265" s="73">
        <f t="shared" si="54"/>
        <v>0</v>
      </c>
      <c r="L265" s="73">
        <f t="shared" si="55"/>
        <v>0</v>
      </c>
      <c r="M265" s="73">
        <f>SUM(J$188:J265)</f>
        <v>569015.88431780541</v>
      </c>
      <c r="N265" s="73">
        <f>SUM(J$6:J265)</f>
        <v>569015.88431780541</v>
      </c>
      <c r="P265" s="73">
        <f t="shared" si="56"/>
        <v>7.1625999999999995E-2</v>
      </c>
      <c r="Q265" s="73">
        <f t="shared" si="57"/>
        <v>7.1625999999999995E-2</v>
      </c>
      <c r="R265" s="73">
        <f t="shared" si="58"/>
        <v>0</v>
      </c>
      <c r="S265" s="71">
        <f t="shared" si="59"/>
        <v>-57.044589999999999</v>
      </c>
      <c r="T265" s="71">
        <f t="shared" si="60"/>
        <v>0</v>
      </c>
      <c r="U265" s="71">
        <f t="shared" si="61"/>
        <v>-128.75760457108342</v>
      </c>
      <c r="V265" s="71">
        <f t="shared" si="62"/>
        <v>569.01588431780544</v>
      </c>
      <c r="W265" s="71">
        <f t="shared" si="63"/>
        <v>569.01588431780544</v>
      </c>
    </row>
    <row r="266" spans="1:23" hidden="1">
      <c r="A266" s="63">
        <f t="shared" si="64"/>
        <v>37152</v>
      </c>
      <c r="B266" s="65" t="str">
        <f>INDEX('Master Data'!$A$2:$B$8,MATCH(WEEKDAY('BRA PWR Certificates'!A266,3),'Master Data'!$A$2:$A$8,0),2)</f>
        <v>T</v>
      </c>
      <c r="D266" s="73">
        <v>71626</v>
      </c>
      <c r="E266" s="73">
        <v>71626</v>
      </c>
      <c r="F266" s="73">
        <v>0</v>
      </c>
      <c r="G266" s="73">
        <v>-103878.10457108343</v>
      </c>
      <c r="I266" s="73">
        <f t="shared" si="53"/>
        <v>-103878.10457108343</v>
      </c>
      <c r="J266" s="73">
        <f t="shared" si="65"/>
        <v>24879.5</v>
      </c>
      <c r="K266" s="73">
        <f t="shared" si="54"/>
        <v>0</v>
      </c>
      <c r="L266" s="73">
        <f t="shared" si="55"/>
        <v>0</v>
      </c>
      <c r="M266" s="73">
        <f>SUM(J$188:J266)</f>
        <v>593895.38431780541</v>
      </c>
      <c r="N266" s="73">
        <f>SUM(J$6:J266)</f>
        <v>593895.38431780541</v>
      </c>
      <c r="P266" s="73">
        <f t="shared" si="56"/>
        <v>7.1625999999999995E-2</v>
      </c>
      <c r="Q266" s="73">
        <f t="shared" si="57"/>
        <v>7.1625999999999995E-2</v>
      </c>
      <c r="R266" s="73">
        <f t="shared" si="58"/>
        <v>0</v>
      </c>
      <c r="S266" s="71">
        <f t="shared" si="59"/>
        <v>24.8795</v>
      </c>
      <c r="T266" s="71">
        <f t="shared" si="60"/>
        <v>0</v>
      </c>
      <c r="U266" s="71">
        <f t="shared" si="61"/>
        <v>-103.87810457108343</v>
      </c>
      <c r="V266" s="71">
        <f t="shared" si="62"/>
        <v>593.89538431780545</v>
      </c>
      <c r="W266" s="71">
        <f t="shared" si="63"/>
        <v>593.89538431780545</v>
      </c>
    </row>
    <row r="267" spans="1:23" hidden="1">
      <c r="A267" s="63">
        <f t="shared" si="64"/>
        <v>37153</v>
      </c>
      <c r="B267" s="65" t="str">
        <f>INDEX('Master Data'!$A$2:$B$8,MATCH(WEEKDAY('BRA PWR Certificates'!A267,3),'Master Data'!$A$2:$A$8,0),2)</f>
        <v>W</v>
      </c>
      <c r="D267" s="73">
        <v>71626</v>
      </c>
      <c r="E267" s="73">
        <v>71626</v>
      </c>
      <c r="F267" s="73">
        <v>0</v>
      </c>
      <c r="G267" s="73">
        <v>-114944.02457108343</v>
      </c>
      <c r="I267" s="73">
        <f t="shared" si="53"/>
        <v>-114944.02457108343</v>
      </c>
      <c r="J267" s="73">
        <f t="shared" si="65"/>
        <v>-11065.919999999998</v>
      </c>
      <c r="K267" s="73">
        <f t="shared" si="54"/>
        <v>0</v>
      </c>
      <c r="L267" s="73">
        <f t="shared" si="55"/>
        <v>0</v>
      </c>
      <c r="M267" s="73">
        <f>SUM(J$188:J267)</f>
        <v>582829.46431780537</v>
      </c>
      <c r="N267" s="73">
        <f>SUM(J$6:J267)</f>
        <v>582829.46431780537</v>
      </c>
      <c r="P267" s="73">
        <f t="shared" si="56"/>
        <v>7.1625999999999995E-2</v>
      </c>
      <c r="Q267" s="73">
        <f t="shared" si="57"/>
        <v>7.1625999999999995E-2</v>
      </c>
      <c r="R267" s="73">
        <f t="shared" si="58"/>
        <v>0</v>
      </c>
      <c r="S267" s="71">
        <f t="shared" si="59"/>
        <v>-11.065919999999998</v>
      </c>
      <c r="T267" s="71">
        <f t="shared" si="60"/>
        <v>0</v>
      </c>
      <c r="U267" s="71">
        <f t="shared" si="61"/>
        <v>-114.94402457108343</v>
      </c>
      <c r="V267" s="71">
        <f t="shared" si="62"/>
        <v>582.82946431780533</v>
      </c>
      <c r="W267" s="71">
        <f t="shared" si="63"/>
        <v>582.82946431780533</v>
      </c>
    </row>
    <row r="268" spans="1:23" hidden="1">
      <c r="A268" s="63">
        <f t="shared" si="64"/>
        <v>37154</v>
      </c>
      <c r="B268" s="65" t="str">
        <f>INDEX('Master Data'!$A$2:$B$8,MATCH(WEEKDAY('BRA PWR Certificates'!A268,3),'Master Data'!$A$2:$A$8,0),2)</f>
        <v>Th</v>
      </c>
      <c r="D268" s="73">
        <v>71626</v>
      </c>
      <c r="E268" s="73">
        <v>71626</v>
      </c>
      <c r="F268" s="73">
        <v>0</v>
      </c>
      <c r="G268" s="73">
        <v>-55714.09457108342</v>
      </c>
      <c r="I268" s="73">
        <f t="shared" si="53"/>
        <v>-55714.09457108342</v>
      </c>
      <c r="J268" s="73">
        <f t="shared" si="65"/>
        <v>59229.930000000008</v>
      </c>
      <c r="K268" s="73">
        <f t="shared" si="54"/>
        <v>0</v>
      </c>
      <c r="L268" s="73">
        <f t="shared" si="55"/>
        <v>0</v>
      </c>
      <c r="M268" s="73">
        <f>SUM(J$188:J268)</f>
        <v>642059.39431780542</v>
      </c>
      <c r="N268" s="73">
        <f>SUM(J$6:J268)</f>
        <v>642059.39431780542</v>
      </c>
      <c r="P268" s="73">
        <f t="shared" si="56"/>
        <v>7.1625999999999995E-2</v>
      </c>
      <c r="Q268" s="73">
        <f t="shared" si="57"/>
        <v>7.1625999999999995E-2</v>
      </c>
      <c r="R268" s="73">
        <f t="shared" si="58"/>
        <v>0</v>
      </c>
      <c r="S268" s="71">
        <f t="shared" si="59"/>
        <v>59.22993000000001</v>
      </c>
      <c r="T268" s="71">
        <f t="shared" si="60"/>
        <v>0</v>
      </c>
      <c r="U268" s="71">
        <f t="shared" si="61"/>
        <v>-55.714094571083422</v>
      </c>
      <c r="V268" s="71">
        <f t="shared" si="62"/>
        <v>642.05939431780541</v>
      </c>
      <c r="W268" s="71">
        <f t="shared" si="63"/>
        <v>642.05939431780541</v>
      </c>
    </row>
    <row r="269" spans="1:23" hidden="1">
      <c r="A269" s="63">
        <f t="shared" si="64"/>
        <v>37155</v>
      </c>
      <c r="B269" s="65" t="str">
        <f>INDEX('Master Data'!$A$2:$B$8,MATCH(WEEKDAY('BRA PWR Certificates'!A269,3),'Master Data'!$A$2:$A$8,0),2)</f>
        <v>F</v>
      </c>
      <c r="D269" s="73">
        <v>71626</v>
      </c>
      <c r="E269" s="73">
        <v>71626</v>
      </c>
      <c r="F269" s="73">
        <v>0</v>
      </c>
      <c r="G269" s="73">
        <v>-55718.96457108343</v>
      </c>
      <c r="I269" s="73">
        <f t="shared" si="53"/>
        <v>-55718.96457108343</v>
      </c>
      <c r="J269" s="73">
        <f t="shared" si="65"/>
        <v>-4.8700000000098953</v>
      </c>
      <c r="K269" s="73">
        <f t="shared" si="54"/>
        <v>0</v>
      </c>
      <c r="L269" s="73">
        <f t="shared" si="55"/>
        <v>0</v>
      </c>
      <c r="M269" s="73">
        <f>SUM(J$188:J269)</f>
        <v>642054.52431780542</v>
      </c>
      <c r="N269" s="73">
        <f>SUM(J$6:J269)</f>
        <v>642054.52431780542</v>
      </c>
      <c r="P269" s="73">
        <f t="shared" si="56"/>
        <v>7.1625999999999995E-2</v>
      </c>
      <c r="Q269" s="73">
        <f t="shared" si="57"/>
        <v>7.1625999999999995E-2</v>
      </c>
      <c r="R269" s="73">
        <f t="shared" si="58"/>
        <v>0</v>
      </c>
      <c r="S269" s="71">
        <f t="shared" si="59"/>
        <v>-4.8700000000098951E-3</v>
      </c>
      <c r="T269" s="71">
        <f t="shared" si="60"/>
        <v>0</v>
      </c>
      <c r="U269" s="71">
        <f t="shared" si="61"/>
        <v>-55.718964571083433</v>
      </c>
      <c r="V269" s="71">
        <f t="shared" si="62"/>
        <v>642.05452431780543</v>
      </c>
      <c r="W269" s="71">
        <f t="shared" si="63"/>
        <v>642.05452431780543</v>
      </c>
    </row>
    <row r="270" spans="1:23" hidden="1">
      <c r="A270" s="63">
        <f t="shared" si="64"/>
        <v>37156</v>
      </c>
      <c r="B270" s="65" t="str">
        <f>INDEX('Master Data'!$A$2:$B$8,MATCH(WEEKDAY('BRA PWR Certificates'!A270,3),'Master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-55718.96457108343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642054.52431780542</v>
      </c>
      <c r="N270" s="73">
        <f>SUM(J$6:J270)</f>
        <v>642054.52431780542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-55.718964571083433</v>
      </c>
      <c r="V270" s="71">
        <f t="shared" si="62"/>
        <v>642.05452431780543</v>
      </c>
      <c r="W270" s="71">
        <f t="shared" si="63"/>
        <v>642.05452431780543</v>
      </c>
    </row>
    <row r="271" spans="1:23" hidden="1">
      <c r="A271" s="63">
        <f t="shared" si="64"/>
        <v>37157</v>
      </c>
      <c r="B271" s="65" t="str">
        <f>INDEX('Master Data'!$A$2:$B$8,MATCH(WEEKDAY('BRA PWR Certificates'!A271,3),'Master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-55718.96457108343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642054.52431780542</v>
      </c>
      <c r="N271" s="73">
        <f>SUM(J$6:J271)</f>
        <v>642054.52431780542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-55.718964571083433</v>
      </c>
      <c r="V271" s="71">
        <f t="shared" si="62"/>
        <v>642.05452431780543</v>
      </c>
      <c r="W271" s="71">
        <f t="shared" si="63"/>
        <v>642.05452431780543</v>
      </c>
    </row>
    <row r="272" spans="1:23" hidden="1">
      <c r="A272" s="63">
        <f t="shared" si="64"/>
        <v>37158</v>
      </c>
      <c r="B272" s="65" t="str">
        <f>INDEX('Master Data'!$A$2:$B$8,MATCH(WEEKDAY('BRA PWR Certificates'!A272,3),'Master Data'!$A$2:$A$8,0),2)</f>
        <v>M</v>
      </c>
      <c r="D272" s="73">
        <v>71626</v>
      </c>
      <c r="E272" s="73">
        <v>71626</v>
      </c>
      <c r="F272" s="73">
        <v>0</v>
      </c>
      <c r="G272" s="73">
        <v>-55733.584571083426</v>
      </c>
      <c r="I272" s="73">
        <f t="shared" si="53"/>
        <v>-55733.584571083426</v>
      </c>
      <c r="J272" s="73">
        <f t="shared" si="65"/>
        <v>-14.619999999995343</v>
      </c>
      <c r="K272" s="73">
        <f t="shared" si="54"/>
        <v>0</v>
      </c>
      <c r="L272" s="73">
        <f t="shared" si="55"/>
        <v>0</v>
      </c>
      <c r="M272" s="73">
        <f>SUM(J$188:J272)</f>
        <v>642039.90431780543</v>
      </c>
      <c r="N272" s="73">
        <f>SUM(J$6:J272)</f>
        <v>642039.90431780543</v>
      </c>
      <c r="P272" s="73">
        <f t="shared" si="56"/>
        <v>7.1625999999999995E-2</v>
      </c>
      <c r="Q272" s="73">
        <f t="shared" si="57"/>
        <v>7.1625999999999995E-2</v>
      </c>
      <c r="R272" s="73">
        <f t="shared" si="58"/>
        <v>0</v>
      </c>
      <c r="S272" s="71">
        <f t="shared" si="59"/>
        <v>-1.4619999999995343E-2</v>
      </c>
      <c r="T272" s="71">
        <f t="shared" si="60"/>
        <v>0</v>
      </c>
      <c r="U272" s="71">
        <f t="shared" si="61"/>
        <v>-55.733584571083426</v>
      </c>
      <c r="V272" s="71">
        <f t="shared" si="62"/>
        <v>642.03990431780539</v>
      </c>
      <c r="W272" s="71">
        <f t="shared" si="63"/>
        <v>642.03990431780539</v>
      </c>
    </row>
    <row r="273" spans="1:23" hidden="1">
      <c r="A273" s="63">
        <f t="shared" si="64"/>
        <v>37159</v>
      </c>
      <c r="B273" s="65" t="str">
        <f>INDEX('Master Data'!$A$2:$B$8,MATCH(WEEKDAY('BRA PWR Certificates'!A273,3),'Master Data'!$A$2:$A$8,0),2)</f>
        <v>T</v>
      </c>
      <c r="D273" s="73">
        <v>71626</v>
      </c>
      <c r="E273" s="73">
        <v>71626</v>
      </c>
      <c r="F273" s="73">
        <v>0</v>
      </c>
      <c r="G273" s="73">
        <v>19642.78542891657</v>
      </c>
      <c r="I273" s="73">
        <f t="shared" si="53"/>
        <v>19642.78542891657</v>
      </c>
      <c r="J273" s="73">
        <f t="shared" si="65"/>
        <v>75376.37</v>
      </c>
      <c r="K273" s="73">
        <f t="shared" si="54"/>
        <v>0</v>
      </c>
      <c r="L273" s="73">
        <f t="shared" si="55"/>
        <v>0</v>
      </c>
      <c r="M273" s="73">
        <f>SUM(J$188:J273)</f>
        <v>717416.27431780542</v>
      </c>
      <c r="N273" s="73">
        <f>SUM(J$6:J273)</f>
        <v>717416.27431780542</v>
      </c>
      <c r="P273" s="73">
        <f t="shared" si="56"/>
        <v>7.1625999999999995E-2</v>
      </c>
      <c r="Q273" s="73">
        <f t="shared" si="57"/>
        <v>7.1625999999999995E-2</v>
      </c>
      <c r="R273" s="73">
        <f t="shared" si="58"/>
        <v>0</v>
      </c>
      <c r="S273" s="71">
        <f t="shared" si="59"/>
        <v>75.376369999999994</v>
      </c>
      <c r="T273" s="71">
        <f t="shared" si="60"/>
        <v>0</v>
      </c>
      <c r="U273" s="71">
        <f t="shared" si="61"/>
        <v>19.642785428916572</v>
      </c>
      <c r="V273" s="71">
        <f t="shared" si="62"/>
        <v>717.41627431780546</v>
      </c>
      <c r="W273" s="71">
        <f t="shared" si="63"/>
        <v>717.41627431780546</v>
      </c>
    </row>
    <row r="274" spans="1:23" hidden="1">
      <c r="A274" s="63">
        <f t="shared" si="64"/>
        <v>37160</v>
      </c>
      <c r="B274" s="65" t="str">
        <f>INDEX('Master Data'!$A$2:$B$8,MATCH(WEEKDAY('BRA PWR Certificates'!A274,3),'Master Data'!$A$2:$A$8,0),2)</f>
        <v>W</v>
      </c>
      <c r="D274" s="73">
        <v>71626</v>
      </c>
      <c r="E274" s="73">
        <v>71626</v>
      </c>
      <c r="F274" s="73">
        <v>0</v>
      </c>
      <c r="G274" s="73">
        <v>19637.905428916565</v>
      </c>
      <c r="I274" s="73">
        <f t="shared" si="53"/>
        <v>19637.905428916565</v>
      </c>
      <c r="J274" s="73">
        <f t="shared" si="65"/>
        <v>-4.8800000000046566</v>
      </c>
      <c r="K274" s="73">
        <f t="shared" si="54"/>
        <v>0</v>
      </c>
      <c r="L274" s="73">
        <f t="shared" si="55"/>
        <v>0</v>
      </c>
      <c r="M274" s="73">
        <f>SUM(J$188:J274)</f>
        <v>717411.39431780542</v>
      </c>
      <c r="N274" s="73">
        <f>SUM(J$6:J274)</f>
        <v>717411.39431780542</v>
      </c>
      <c r="P274" s="73">
        <f t="shared" si="56"/>
        <v>7.1625999999999995E-2</v>
      </c>
      <c r="Q274" s="73">
        <f t="shared" si="57"/>
        <v>7.1625999999999995E-2</v>
      </c>
      <c r="R274" s="73">
        <f t="shared" si="58"/>
        <v>0</v>
      </c>
      <c r="S274" s="71">
        <f t="shared" si="59"/>
        <v>-4.8800000000046567E-3</v>
      </c>
      <c r="T274" s="71">
        <f t="shared" si="60"/>
        <v>0</v>
      </c>
      <c r="U274" s="71">
        <f t="shared" si="61"/>
        <v>19.637905428916564</v>
      </c>
      <c r="V274" s="71">
        <f t="shared" si="62"/>
        <v>717.41139431780539</v>
      </c>
      <c r="W274" s="71">
        <f t="shared" si="63"/>
        <v>717.41139431780539</v>
      </c>
    </row>
    <row r="275" spans="1:23" hidden="1">
      <c r="A275" s="63">
        <f t="shared" si="64"/>
        <v>37161</v>
      </c>
      <c r="B275" s="65" t="str">
        <f>INDEX('Master Data'!$A$2:$B$8,MATCH(WEEKDAY('BRA PWR Certificates'!A275,3),'Master Data'!$A$2:$A$8,0),2)</f>
        <v>Th</v>
      </c>
      <c r="D275" s="73">
        <v>71626</v>
      </c>
      <c r="E275" s="73">
        <v>71626</v>
      </c>
      <c r="F275" s="73">
        <v>0</v>
      </c>
      <c r="G275" s="73">
        <v>-387284.80642788281</v>
      </c>
      <c r="I275" s="73">
        <f t="shared" si="53"/>
        <v>-387284.80642788281</v>
      </c>
      <c r="J275" s="73">
        <f t="shared" si="65"/>
        <v>-406922.71185679937</v>
      </c>
      <c r="K275" s="73">
        <f t="shared" si="54"/>
        <v>0</v>
      </c>
      <c r="L275" s="73">
        <f t="shared" si="55"/>
        <v>0</v>
      </c>
      <c r="M275" s="73">
        <f>SUM(J$188:J275)</f>
        <v>310488.68246100604</v>
      </c>
      <c r="N275" s="73">
        <f>SUM(J$6:J275)</f>
        <v>310488.68246100604</v>
      </c>
      <c r="P275" s="73">
        <f t="shared" si="56"/>
        <v>7.1625999999999995E-2</v>
      </c>
      <c r="Q275" s="73">
        <f t="shared" si="57"/>
        <v>7.1625999999999995E-2</v>
      </c>
      <c r="R275" s="73">
        <f t="shared" si="58"/>
        <v>0</v>
      </c>
      <c r="S275" s="71">
        <f t="shared" si="59"/>
        <v>-406.92271185679937</v>
      </c>
      <c r="T275" s="71">
        <f t="shared" si="60"/>
        <v>0</v>
      </c>
      <c r="U275" s="71">
        <f t="shared" si="61"/>
        <v>-387.28480642788281</v>
      </c>
      <c r="V275" s="71">
        <f t="shared" si="62"/>
        <v>310.48868246100602</v>
      </c>
      <c r="W275" s="71">
        <f t="shared" si="63"/>
        <v>310.48868246100602</v>
      </c>
    </row>
    <row r="276" spans="1:23">
      <c r="A276" s="63">
        <f t="shared" si="64"/>
        <v>37162</v>
      </c>
      <c r="B276" s="65" t="str">
        <f>INDEX('Master Data'!$A$2:$B$8,MATCH(WEEKDAY('BRA PWR Certificates'!A276,3),'Master Data'!$A$2:$A$8,0),2)</f>
        <v>F</v>
      </c>
      <c r="D276" s="73">
        <v>71626</v>
      </c>
      <c r="E276" s="73">
        <v>71626</v>
      </c>
      <c r="F276" s="73">
        <v>0</v>
      </c>
      <c r="G276" s="73">
        <v>-693703.42137971963</v>
      </c>
      <c r="I276" s="73">
        <f t="shared" si="53"/>
        <v>-693703.42137971963</v>
      </c>
      <c r="J276" s="73">
        <f t="shared" si="65"/>
        <v>-306418.61495183682</v>
      </c>
      <c r="K276" s="73">
        <f t="shared" si="54"/>
        <v>0</v>
      </c>
      <c r="L276" s="73">
        <f t="shared" si="55"/>
        <v>0</v>
      </c>
      <c r="M276" s="73">
        <f>SUM(J$188:J276)</f>
        <v>4070.0675091692246</v>
      </c>
      <c r="N276" s="73">
        <f>SUM(J$6:J276)</f>
        <v>4070.0675091692246</v>
      </c>
      <c r="P276" s="73">
        <f t="shared" si="56"/>
        <v>7.1625999999999995E-2</v>
      </c>
      <c r="Q276" s="73">
        <f t="shared" si="57"/>
        <v>7.1625999999999995E-2</v>
      </c>
      <c r="R276" s="73">
        <f t="shared" si="58"/>
        <v>0</v>
      </c>
      <c r="S276" s="71">
        <f t="shared" si="59"/>
        <v>-306.41861495183684</v>
      </c>
      <c r="T276" s="71">
        <f t="shared" si="60"/>
        <v>0</v>
      </c>
      <c r="U276" s="71">
        <f t="shared" si="61"/>
        <v>-693.70342137971966</v>
      </c>
      <c r="V276" s="71">
        <f t="shared" si="62"/>
        <v>4.0700675091692249</v>
      </c>
      <c r="W276" s="71">
        <f t="shared" si="63"/>
        <v>4.0700675091692249</v>
      </c>
    </row>
    <row r="277" spans="1:23">
      <c r="A277" s="63">
        <f t="shared" si="64"/>
        <v>37163</v>
      </c>
      <c r="B277" s="65" t="str">
        <f>INDEX('Master Data'!$A$2:$B$8,MATCH(WEEKDAY('BRA PWR Certificates'!A277,3),'Master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-693703.42137971963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4070.0675091692246</v>
      </c>
      <c r="N277" s="73">
        <f>SUM(J$6:J277)</f>
        <v>4070.0675091692246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-693.70342137971966</v>
      </c>
      <c r="V277" s="71">
        <f t="shared" si="62"/>
        <v>4.0700675091692249</v>
      </c>
      <c r="W277" s="71">
        <f t="shared" si="63"/>
        <v>4.0700675091692249</v>
      </c>
    </row>
    <row r="278" spans="1:23">
      <c r="A278" s="63">
        <f t="shared" si="64"/>
        <v>37164</v>
      </c>
      <c r="B278" s="65" t="str">
        <f>INDEX('Master Data'!$A$2:$B$8,MATCH(WEEKDAY('BRA PWR Certificates'!A278,3),'Master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-693703.42137971963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4070.0675091692246</v>
      </c>
      <c r="N278" s="73">
        <f>SUM(J$6:J278)</f>
        <v>4070.0675091692246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-693.70342137971966</v>
      </c>
      <c r="V278" s="71">
        <f t="shared" si="62"/>
        <v>4.0700675091692249</v>
      </c>
      <c r="W278" s="71">
        <f t="shared" si="63"/>
        <v>4.0700675091692249</v>
      </c>
    </row>
    <row r="279" spans="1:23" hidden="1">
      <c r="A279" s="63">
        <f t="shared" si="64"/>
        <v>37165</v>
      </c>
      <c r="B279" s="65" t="str">
        <f>INDEX('Master Data'!$A$2:$B$8,MATCH(WEEKDAY('BRA PWR Certificates'!A279,3),'Master Data'!$A$2:$A$8,0),2)</f>
        <v>M</v>
      </c>
      <c r="D279" s="73">
        <v>71626</v>
      </c>
      <c r="E279" s="73">
        <v>71626</v>
      </c>
      <c r="F279" s="73">
        <v>0</v>
      </c>
      <c r="G279" s="73">
        <v>10947.3450997</v>
      </c>
      <c r="I279" s="73">
        <f t="shared" si="53"/>
        <v>10947.3450997</v>
      </c>
      <c r="J279" s="73">
        <f t="shared" si="65"/>
        <v>10947.3450997</v>
      </c>
      <c r="K279" s="73">
        <f t="shared" si="54"/>
        <v>0</v>
      </c>
      <c r="L279" s="73">
        <f t="shared" si="55"/>
        <v>0</v>
      </c>
      <c r="M279" s="73">
        <f>SUM(J$188:J279)</f>
        <v>15017.412608869225</v>
      </c>
      <c r="N279" s="73">
        <f>SUM(J$6:J279)</f>
        <v>15017.412608869225</v>
      </c>
      <c r="P279" s="73">
        <f t="shared" si="56"/>
        <v>7.1625999999999995E-2</v>
      </c>
      <c r="Q279" s="73">
        <f t="shared" si="57"/>
        <v>7.1625999999999995E-2</v>
      </c>
      <c r="R279" s="73">
        <f t="shared" si="58"/>
        <v>0</v>
      </c>
      <c r="S279" s="71">
        <f t="shared" si="59"/>
        <v>10.9473450997</v>
      </c>
      <c r="T279" s="71">
        <f t="shared" si="60"/>
        <v>0</v>
      </c>
      <c r="U279" s="71">
        <f t="shared" si="61"/>
        <v>10.9473450997</v>
      </c>
      <c r="V279" s="71">
        <f t="shared" si="62"/>
        <v>15.017412608869225</v>
      </c>
      <c r="W279" s="71">
        <f t="shared" si="63"/>
        <v>15.017412608869225</v>
      </c>
    </row>
    <row r="280" spans="1:23" hidden="1">
      <c r="A280" s="63">
        <f t="shared" si="64"/>
        <v>37166</v>
      </c>
      <c r="B280" s="65" t="str">
        <f>INDEX('Master Data'!$A$2:$B$8,MATCH(WEEKDAY('BRA PWR Certificates'!A280,3),'Master Data'!$A$2:$A$8,0),2)</f>
        <v>T</v>
      </c>
      <c r="D280" s="73">
        <v>71626</v>
      </c>
      <c r="E280" s="73">
        <v>71626</v>
      </c>
      <c r="F280" s="73">
        <v>0</v>
      </c>
      <c r="G280" s="73">
        <v>18659.4350997</v>
      </c>
      <c r="I280" s="73">
        <f t="shared" si="53"/>
        <v>18659.4350997</v>
      </c>
      <c r="J280" s="73">
        <f t="shared" si="65"/>
        <v>7712.09</v>
      </c>
      <c r="K280" s="73">
        <f t="shared" si="54"/>
        <v>0</v>
      </c>
      <c r="L280" s="73">
        <f t="shared" si="55"/>
        <v>0</v>
      </c>
      <c r="M280" s="73">
        <f>SUM(J$280:J280)</f>
        <v>7712.09</v>
      </c>
      <c r="N280" s="73">
        <f>SUM(J$6:J280)</f>
        <v>22729.502608869225</v>
      </c>
      <c r="P280" s="73">
        <f t="shared" si="56"/>
        <v>7.1625999999999995E-2</v>
      </c>
      <c r="Q280" s="73">
        <f t="shared" si="57"/>
        <v>7.1625999999999995E-2</v>
      </c>
      <c r="R280" s="73">
        <f t="shared" si="58"/>
        <v>0</v>
      </c>
      <c r="S280" s="71">
        <f t="shared" si="59"/>
        <v>7.7120899999999999</v>
      </c>
      <c r="T280" s="71">
        <f t="shared" si="60"/>
        <v>0</v>
      </c>
      <c r="U280" s="71">
        <f t="shared" si="61"/>
        <v>18.659435099700001</v>
      </c>
      <c r="V280" s="71">
        <f t="shared" si="62"/>
        <v>7.7120899999999999</v>
      </c>
      <c r="W280" s="71">
        <f t="shared" si="63"/>
        <v>22.729502608869225</v>
      </c>
    </row>
    <row r="281" spans="1:23" hidden="1">
      <c r="A281" s="63">
        <f t="shared" si="64"/>
        <v>37167</v>
      </c>
      <c r="B281" s="65" t="str">
        <f>INDEX('Master Data'!$A$2:$B$8,MATCH(WEEKDAY('BRA PWR Certificates'!A281,3),'Master Data'!$A$2:$A$8,0),2)</f>
        <v>W</v>
      </c>
      <c r="D281" s="73">
        <v>71626</v>
      </c>
      <c r="E281" s="73">
        <v>71626</v>
      </c>
      <c r="F281" s="73">
        <v>0</v>
      </c>
      <c r="G281" s="73">
        <v>18656.29</v>
      </c>
      <c r="I281" s="73">
        <f t="shared" si="53"/>
        <v>18656.29</v>
      </c>
      <c r="J281" s="73">
        <f t="shared" si="65"/>
        <v>-3.145099699999264</v>
      </c>
      <c r="K281" s="73">
        <f t="shared" si="54"/>
        <v>0</v>
      </c>
      <c r="L281" s="73">
        <f t="shared" si="55"/>
        <v>0</v>
      </c>
      <c r="M281" s="73">
        <f>SUM(J$280:J281)</f>
        <v>7708.9449003000009</v>
      </c>
      <c r="N281" s="73">
        <f>SUM(J$6:J281)</f>
        <v>22726.357509169226</v>
      </c>
      <c r="P281" s="73">
        <f t="shared" si="56"/>
        <v>7.1625999999999995E-2</v>
      </c>
      <c r="Q281" s="73">
        <f t="shared" si="57"/>
        <v>7.1625999999999995E-2</v>
      </c>
      <c r="R281" s="73">
        <f t="shared" si="58"/>
        <v>0</v>
      </c>
      <c r="S281" s="71">
        <f t="shared" si="59"/>
        <v>-3.145099699999264E-3</v>
      </c>
      <c r="T281" s="71">
        <f t="shared" si="60"/>
        <v>0</v>
      </c>
      <c r="U281" s="71">
        <f t="shared" si="61"/>
        <v>18.656290000000002</v>
      </c>
      <c r="V281" s="71">
        <f t="shared" si="62"/>
        <v>7.7089449003000006</v>
      </c>
      <c r="W281" s="71">
        <f t="shared" si="63"/>
        <v>22.726357509169226</v>
      </c>
    </row>
    <row r="282" spans="1:23" hidden="1">
      <c r="A282" s="63">
        <f t="shared" si="64"/>
        <v>37168</v>
      </c>
      <c r="B282" s="65" t="str">
        <f>INDEX('Master Data'!$A$2:$B$8,MATCH(WEEKDAY('BRA PWR Certificates'!A282,3),'Master Data'!$A$2:$A$8,0),2)</f>
        <v>Th</v>
      </c>
      <c r="D282" s="73">
        <v>71626</v>
      </c>
      <c r="E282" s="73">
        <v>71626</v>
      </c>
      <c r="F282" s="73">
        <v>0</v>
      </c>
      <c r="G282" s="73">
        <v>15463.48594787149</v>
      </c>
      <c r="I282" s="73">
        <f t="shared" si="53"/>
        <v>15463.48594787149</v>
      </c>
      <c r="J282" s="73">
        <f t="shared" si="65"/>
        <v>-3192.8040521285111</v>
      </c>
      <c r="K282" s="73">
        <f t="shared" si="54"/>
        <v>0</v>
      </c>
      <c r="L282" s="73">
        <f t="shared" si="55"/>
        <v>0</v>
      </c>
      <c r="M282" s="73">
        <f>SUM(J$280:J282)</f>
        <v>4516.1408481714898</v>
      </c>
      <c r="N282" s="73">
        <f>SUM(J$6:J282)</f>
        <v>19533.553457040714</v>
      </c>
      <c r="P282" s="73">
        <f t="shared" si="56"/>
        <v>7.1625999999999995E-2</v>
      </c>
      <c r="Q282" s="73">
        <f t="shared" si="57"/>
        <v>7.1625999999999995E-2</v>
      </c>
      <c r="R282" s="73">
        <f t="shared" si="58"/>
        <v>0</v>
      </c>
      <c r="S282" s="71">
        <f t="shared" si="59"/>
        <v>-3.192804052128511</v>
      </c>
      <c r="T282" s="71">
        <f t="shared" si="60"/>
        <v>0</v>
      </c>
      <c r="U282" s="71">
        <f t="shared" si="61"/>
        <v>15.46348594787149</v>
      </c>
      <c r="V282" s="71">
        <f t="shared" si="62"/>
        <v>4.5161408481714895</v>
      </c>
      <c r="W282" s="71">
        <f t="shared" si="63"/>
        <v>19.533553457040714</v>
      </c>
    </row>
    <row r="283" spans="1:23" hidden="1">
      <c r="A283" s="63">
        <f t="shared" si="64"/>
        <v>37169</v>
      </c>
      <c r="B283" s="65" t="str">
        <f>INDEX('Master Data'!$A$2:$B$8,MATCH(WEEKDAY('BRA PWR Certificates'!A283,3),'Master Data'!$A$2:$A$8,0),2)</f>
        <v>F</v>
      </c>
      <c r="D283" s="73">
        <v>71626</v>
      </c>
      <c r="E283" s="73">
        <v>71626</v>
      </c>
      <c r="F283" s="73">
        <v>0</v>
      </c>
      <c r="G283" s="73">
        <v>15460.339144585636</v>
      </c>
      <c r="I283" s="73">
        <f t="shared" si="53"/>
        <v>15460.339144585636</v>
      </c>
      <c r="J283" s="73">
        <f t="shared" si="65"/>
        <v>-3.1468032858538209</v>
      </c>
      <c r="K283" s="73">
        <f t="shared" si="54"/>
        <v>0</v>
      </c>
      <c r="L283" s="73">
        <f t="shared" si="55"/>
        <v>0</v>
      </c>
      <c r="M283" s="73">
        <f>SUM(J$280:J283)</f>
        <v>4512.994044885636</v>
      </c>
      <c r="N283" s="73">
        <f>SUM(J$6:J283)</f>
        <v>19530.406653754861</v>
      </c>
      <c r="P283" s="73">
        <f t="shared" si="56"/>
        <v>7.1625999999999995E-2</v>
      </c>
      <c r="Q283" s="73">
        <f t="shared" si="57"/>
        <v>7.1625999999999995E-2</v>
      </c>
      <c r="R283" s="73">
        <f t="shared" si="58"/>
        <v>0</v>
      </c>
      <c r="S283" s="71">
        <f t="shared" si="59"/>
        <v>-3.1468032858538207E-3</v>
      </c>
      <c r="T283" s="71">
        <f t="shared" si="60"/>
        <v>0</v>
      </c>
      <c r="U283" s="71">
        <f t="shared" si="61"/>
        <v>15.460339144585635</v>
      </c>
      <c r="V283" s="71">
        <f t="shared" si="62"/>
        <v>4.5129940448856356</v>
      </c>
      <c r="W283" s="71">
        <f t="shared" si="63"/>
        <v>19.530406653754859</v>
      </c>
    </row>
    <row r="284" spans="1:23" hidden="1">
      <c r="A284" s="63">
        <f t="shared" si="64"/>
        <v>37170</v>
      </c>
      <c r="B284" s="65" t="str">
        <f>INDEX('Master Data'!$A$2:$B$8,MATCH(WEEKDAY('BRA PWR Certificates'!A284,3),'Master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15460.339144585636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4512.994044885636</v>
      </c>
      <c r="N284" s="73">
        <f>SUM(J$6:J284)</f>
        <v>19530.406653754861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15.460339144585635</v>
      </c>
      <c r="V284" s="71">
        <f t="shared" si="62"/>
        <v>4.5129940448856356</v>
      </c>
      <c r="W284" s="71">
        <f t="shared" si="63"/>
        <v>19.530406653754859</v>
      </c>
    </row>
    <row r="285" spans="1:23" hidden="1">
      <c r="A285" s="63">
        <f t="shared" si="64"/>
        <v>37171</v>
      </c>
      <c r="B285" s="65" t="str">
        <f>INDEX('Master Data'!$A$2:$B$8,MATCH(WEEKDAY('BRA PWR Certificates'!A285,3),'Master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15460.339144585636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4512.994044885636</v>
      </c>
      <c r="N285" s="73">
        <f>SUM(J$6:J285)</f>
        <v>19530.406653754861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15.460339144585635</v>
      </c>
      <c r="V285" s="71">
        <f t="shared" si="62"/>
        <v>4.5129940448856356</v>
      </c>
      <c r="W285" s="71">
        <f t="shared" si="63"/>
        <v>19.530406653754859</v>
      </c>
    </row>
    <row r="286" spans="1:23" hidden="1">
      <c r="A286" s="63">
        <f t="shared" si="64"/>
        <v>37172</v>
      </c>
      <c r="B286" s="65" t="str">
        <f>INDEX('Master Data'!$A$2:$B$8,MATCH(WEEKDAY('BRA PWR Certificates'!A286,3),'Master Data'!$A$2:$A$8,0),2)</f>
        <v>M</v>
      </c>
      <c r="D286" s="73">
        <v>71626</v>
      </c>
      <c r="E286" s="73">
        <v>71626</v>
      </c>
      <c r="F286" s="73">
        <v>0</v>
      </c>
      <c r="G286" s="73">
        <v>18951.039144585637</v>
      </c>
      <c r="I286" s="73">
        <f t="shared" si="53"/>
        <v>18951.039144585637</v>
      </c>
      <c r="J286" s="73">
        <f t="shared" si="65"/>
        <v>3490.7000000000007</v>
      </c>
      <c r="K286" s="73">
        <f t="shared" si="54"/>
        <v>0</v>
      </c>
      <c r="L286" s="73">
        <f t="shared" si="55"/>
        <v>0</v>
      </c>
      <c r="M286" s="73">
        <f>SUM(J$280:J286)</f>
        <v>8003.6940448856367</v>
      </c>
      <c r="N286" s="73">
        <f>SUM(J$6:J286)</f>
        <v>23021.106653754861</v>
      </c>
      <c r="P286" s="73">
        <f t="shared" si="56"/>
        <v>7.1625999999999995E-2</v>
      </c>
      <c r="Q286" s="73">
        <f t="shared" si="57"/>
        <v>7.1625999999999995E-2</v>
      </c>
      <c r="R286" s="73">
        <f t="shared" si="58"/>
        <v>0</v>
      </c>
      <c r="S286" s="71">
        <f t="shared" si="59"/>
        <v>3.4907000000000008</v>
      </c>
      <c r="T286" s="71">
        <f t="shared" si="60"/>
        <v>0</v>
      </c>
      <c r="U286" s="71">
        <f t="shared" si="61"/>
        <v>18.951039144585636</v>
      </c>
      <c r="V286" s="71">
        <f t="shared" si="62"/>
        <v>8.003694044885636</v>
      </c>
      <c r="W286" s="71">
        <f t="shared" si="63"/>
        <v>23.02110665375486</v>
      </c>
    </row>
    <row r="287" spans="1:23" hidden="1">
      <c r="A287" s="63">
        <f t="shared" si="64"/>
        <v>37173</v>
      </c>
      <c r="B287" s="65" t="str">
        <f>INDEX('Master Data'!$A$2:$B$8,MATCH(WEEKDAY('BRA PWR Certificates'!A287,3),'Master Data'!$A$2:$A$8,0),2)</f>
        <v>T</v>
      </c>
      <c r="D287" s="73">
        <v>71626</v>
      </c>
      <c r="E287" s="73">
        <v>71626</v>
      </c>
      <c r="F287" s="73">
        <v>0</v>
      </c>
      <c r="G287" s="73">
        <v>21374.299144585635</v>
      </c>
      <c r="I287" s="73">
        <f t="shared" si="53"/>
        <v>21374.299144585635</v>
      </c>
      <c r="J287" s="73">
        <f t="shared" si="65"/>
        <v>2423.2599999999984</v>
      </c>
      <c r="K287" s="73">
        <f t="shared" si="54"/>
        <v>0</v>
      </c>
      <c r="L287" s="73">
        <f t="shared" si="55"/>
        <v>0</v>
      </c>
      <c r="M287" s="73">
        <f>SUM(J$280:J287)</f>
        <v>10426.954044885635</v>
      </c>
      <c r="N287" s="73">
        <f>SUM(J$6:J287)</f>
        <v>25444.36665375486</v>
      </c>
      <c r="P287" s="73">
        <f t="shared" si="56"/>
        <v>7.1625999999999995E-2</v>
      </c>
      <c r="Q287" s="73">
        <f t="shared" si="57"/>
        <v>7.1625999999999995E-2</v>
      </c>
      <c r="R287" s="73">
        <f t="shared" si="58"/>
        <v>0</v>
      </c>
      <c r="S287" s="71">
        <f t="shared" si="59"/>
        <v>2.4232599999999982</v>
      </c>
      <c r="T287" s="71">
        <f t="shared" si="60"/>
        <v>0</v>
      </c>
      <c r="U287" s="71">
        <f t="shared" si="61"/>
        <v>21.374299144585635</v>
      </c>
      <c r="V287" s="71">
        <f t="shared" si="62"/>
        <v>10.426954044885635</v>
      </c>
      <c r="W287" s="71">
        <f t="shared" si="63"/>
        <v>25.444366653754859</v>
      </c>
    </row>
    <row r="288" spans="1:23" hidden="1">
      <c r="A288" s="63">
        <f t="shared" si="64"/>
        <v>37174</v>
      </c>
      <c r="B288" s="65" t="str">
        <f>INDEX('Master Data'!$A$2:$B$8,MATCH(WEEKDAY('BRA PWR Certificates'!A288,3),'Master Data'!$A$2:$A$8,0),2)</f>
        <v>W</v>
      </c>
      <c r="D288" s="73">
        <v>71626</v>
      </c>
      <c r="E288" s="73">
        <v>71626</v>
      </c>
      <c r="F288" s="73">
        <v>0</v>
      </c>
      <c r="G288" s="73">
        <v>21371.139144585635</v>
      </c>
      <c r="I288" s="73">
        <f t="shared" si="53"/>
        <v>21371.139144585635</v>
      </c>
      <c r="J288" s="73">
        <f t="shared" si="65"/>
        <v>-3.1599999999998545</v>
      </c>
      <c r="K288" s="73">
        <f t="shared" si="54"/>
        <v>0</v>
      </c>
      <c r="L288" s="73">
        <f t="shared" si="55"/>
        <v>0</v>
      </c>
      <c r="M288" s="73">
        <f>SUM(J$280:J288)</f>
        <v>10423.794044885635</v>
      </c>
      <c r="N288" s="73">
        <f>SUM(J$6:J288)</f>
        <v>25441.20665375486</v>
      </c>
      <c r="P288" s="73">
        <f t="shared" si="56"/>
        <v>7.1625999999999995E-2</v>
      </c>
      <c r="Q288" s="73">
        <f t="shared" si="57"/>
        <v>7.1625999999999995E-2</v>
      </c>
      <c r="R288" s="73">
        <f t="shared" si="58"/>
        <v>0</v>
      </c>
      <c r="S288" s="71">
        <f t="shared" si="59"/>
        <v>-3.1599999999998543E-3</v>
      </c>
      <c r="T288" s="71">
        <f t="shared" si="60"/>
        <v>0</v>
      </c>
      <c r="U288" s="71">
        <f t="shared" si="61"/>
        <v>21.371139144585634</v>
      </c>
      <c r="V288" s="71">
        <f t="shared" si="62"/>
        <v>10.423794044885636</v>
      </c>
      <c r="W288" s="71">
        <f t="shared" si="63"/>
        <v>25.441206653754861</v>
      </c>
    </row>
    <row r="289" spans="1:23" hidden="1">
      <c r="A289" s="63">
        <f t="shared" si="64"/>
        <v>37175</v>
      </c>
      <c r="B289" s="65" t="str">
        <f>INDEX('Master Data'!$A$2:$B$8,MATCH(WEEKDAY('BRA PWR Certificates'!A289,3),'Master Data'!$A$2:$A$8,0),2)</f>
        <v>Th</v>
      </c>
      <c r="D289" s="73">
        <v>71626</v>
      </c>
      <c r="E289" s="73">
        <v>71626</v>
      </c>
      <c r="F289" s="73">
        <v>0</v>
      </c>
      <c r="G289" s="73">
        <v>21367.979144585635</v>
      </c>
      <c r="I289" s="73">
        <f t="shared" si="53"/>
        <v>21367.979144585635</v>
      </c>
      <c r="J289" s="73">
        <f t="shared" si="65"/>
        <v>-3.1599999999998545</v>
      </c>
      <c r="K289" s="73">
        <f t="shared" si="54"/>
        <v>0</v>
      </c>
      <c r="L289" s="73">
        <f t="shared" si="55"/>
        <v>0</v>
      </c>
      <c r="M289" s="73">
        <f>SUM(J$280:J289)</f>
        <v>10420.634044885635</v>
      </c>
      <c r="N289" s="73">
        <f>SUM(J$6:J289)</f>
        <v>25438.04665375486</v>
      </c>
      <c r="P289" s="73">
        <f t="shared" si="56"/>
        <v>7.1625999999999995E-2</v>
      </c>
      <c r="Q289" s="73">
        <f t="shared" si="57"/>
        <v>7.1625999999999995E-2</v>
      </c>
      <c r="R289" s="73">
        <f t="shared" si="58"/>
        <v>0</v>
      </c>
      <c r="S289" s="71">
        <f t="shared" si="59"/>
        <v>-3.1599999999998543E-3</v>
      </c>
      <c r="T289" s="71">
        <f t="shared" si="60"/>
        <v>0</v>
      </c>
      <c r="U289" s="71">
        <f t="shared" si="61"/>
        <v>21.367979144585636</v>
      </c>
      <c r="V289" s="71">
        <f t="shared" si="62"/>
        <v>10.420634044885634</v>
      </c>
      <c r="W289" s="71">
        <f t="shared" si="63"/>
        <v>25.43804665375486</v>
      </c>
    </row>
    <row r="290" spans="1:23" hidden="1">
      <c r="A290" s="63">
        <f t="shared" si="64"/>
        <v>37176</v>
      </c>
      <c r="B290" s="65" t="str">
        <f>INDEX('Master Data'!$A$2:$B$8,MATCH(WEEKDAY('BRA PWR Certificates'!A290,3),'Master Data'!$A$2:$A$8,0),2)</f>
        <v>F</v>
      </c>
      <c r="D290" s="73">
        <v>71626</v>
      </c>
      <c r="E290" s="73">
        <v>71626</v>
      </c>
      <c r="F290" s="73">
        <v>0</v>
      </c>
      <c r="G290" s="73">
        <v>21364.829144585638</v>
      </c>
      <c r="I290" s="73">
        <f t="shared" si="53"/>
        <v>21364.829144585638</v>
      </c>
      <c r="J290" s="73">
        <f t="shared" si="65"/>
        <v>-3.1499999999978172</v>
      </c>
      <c r="K290" s="73">
        <f t="shared" si="54"/>
        <v>1</v>
      </c>
      <c r="L290" s="73">
        <f t="shared" si="55"/>
        <v>-3.1499999999978172</v>
      </c>
      <c r="M290" s="73">
        <f>SUM(J$280:J290)</f>
        <v>10417.484044885638</v>
      </c>
      <c r="N290" s="73">
        <f>SUM(J$6:J290)</f>
        <v>25434.896653754862</v>
      </c>
      <c r="P290" s="73">
        <f t="shared" si="56"/>
        <v>7.1625999999999995E-2</v>
      </c>
      <c r="Q290" s="73">
        <f t="shared" si="57"/>
        <v>7.1625999999999995E-2</v>
      </c>
      <c r="R290" s="73">
        <f t="shared" si="58"/>
        <v>0</v>
      </c>
      <c r="S290" s="71">
        <f t="shared" si="59"/>
        <v>-3.1499999999978173E-3</v>
      </c>
      <c r="T290" s="71">
        <f t="shared" si="60"/>
        <v>-3.1499999999978173E-3</v>
      </c>
      <c r="U290" s="71">
        <f t="shared" si="61"/>
        <v>21.364829144585638</v>
      </c>
      <c r="V290" s="71">
        <f t="shared" si="62"/>
        <v>10.417484044885638</v>
      </c>
      <c r="W290" s="71">
        <f t="shared" si="63"/>
        <v>25.434896653754862</v>
      </c>
    </row>
    <row r="291" spans="1:23" hidden="1">
      <c r="A291" s="63">
        <f t="shared" si="64"/>
        <v>37177</v>
      </c>
      <c r="B291" s="65" t="str">
        <f>INDEX('Master Data'!$A$2:$B$8,MATCH(WEEKDAY('BRA PWR Certificates'!A291,3),'Master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21364.829144585638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10417.484044885638</v>
      </c>
      <c r="N291" s="73">
        <f>SUM(J$6:J291)</f>
        <v>25434.896653754862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21.364829144585638</v>
      </c>
      <c r="V291" s="71">
        <f t="shared" si="62"/>
        <v>10.417484044885638</v>
      </c>
      <c r="W291" s="71">
        <f t="shared" si="63"/>
        <v>25.434896653754862</v>
      </c>
    </row>
    <row r="292" spans="1:23" hidden="1">
      <c r="A292" s="63">
        <f t="shared" si="64"/>
        <v>37178</v>
      </c>
      <c r="B292" s="65" t="str">
        <f>INDEX('Master Data'!$A$2:$B$8,MATCH(WEEKDAY('BRA PWR Certificates'!A292,3),'Master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21364.829144585638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10417.484044885638</v>
      </c>
      <c r="N292" s="73">
        <f>SUM(J$6:J292)</f>
        <v>25434.896653754862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21.364829144585638</v>
      </c>
      <c r="V292" s="71">
        <f t="shared" si="62"/>
        <v>10.417484044885638</v>
      </c>
      <c r="W292" s="71">
        <f t="shared" si="63"/>
        <v>25.434896653754862</v>
      </c>
    </row>
    <row r="293" spans="1:23" hidden="1">
      <c r="A293" s="63">
        <f t="shared" si="64"/>
        <v>37179</v>
      </c>
      <c r="B293" s="65" t="str">
        <f>INDEX('Master Data'!$A$2:$B$8,MATCH(WEEKDAY('BRA PWR Certificates'!A293,3),'Master Data'!$A$2:$A$8,0),2)</f>
        <v>M</v>
      </c>
      <c r="D293" s="73">
        <v>71626</v>
      </c>
      <c r="E293" s="73">
        <v>71626</v>
      </c>
      <c r="F293" s="73">
        <v>0</v>
      </c>
      <c r="G293" s="73">
        <v>21355.339144585636</v>
      </c>
      <c r="I293" s="73">
        <f t="shared" ref="I293:I356" si="66">IF(MONTH($A293)=MONTH($A292),IF(G293=0,I292,G293),G293)</f>
        <v>21355.339144585636</v>
      </c>
      <c r="J293" s="73">
        <f t="shared" si="65"/>
        <v>-9.4900000000016007</v>
      </c>
      <c r="K293" s="73">
        <f t="shared" si="54"/>
        <v>1</v>
      </c>
      <c r="L293" s="73">
        <f t="shared" si="55"/>
        <v>-9.4900000000016007</v>
      </c>
      <c r="M293" s="73">
        <f>SUM(J$280:J293)</f>
        <v>10407.994044885636</v>
      </c>
      <c r="N293" s="73">
        <f>SUM(J$6:J293)</f>
        <v>25425.406653754861</v>
      </c>
      <c r="P293" s="73">
        <f t="shared" si="56"/>
        <v>7.1625999999999995E-2</v>
      </c>
      <c r="Q293" s="73">
        <f t="shared" si="57"/>
        <v>7.1625999999999995E-2</v>
      </c>
      <c r="R293" s="73">
        <f t="shared" si="58"/>
        <v>0</v>
      </c>
      <c r="S293" s="71">
        <f t="shared" si="59"/>
        <v>-9.4900000000016013E-3</v>
      </c>
      <c r="T293" s="71">
        <f t="shared" si="60"/>
        <v>-9.4900000000016013E-3</v>
      </c>
      <c r="U293" s="71">
        <f t="shared" si="61"/>
        <v>21.355339144585635</v>
      </c>
      <c r="V293" s="71">
        <f t="shared" si="62"/>
        <v>10.407994044885635</v>
      </c>
      <c r="W293" s="71">
        <f t="shared" si="63"/>
        <v>25.425406653754859</v>
      </c>
    </row>
    <row r="294" spans="1:23">
      <c r="A294" s="63">
        <f t="shared" si="64"/>
        <v>37180</v>
      </c>
      <c r="B294" s="65" t="str">
        <f>INDEX('Master Data'!$A$2:$B$8,MATCH(WEEKDAY('BRA PWR Certificates'!A294,3),'Master Data'!$A$2:$A$8,0),2)</f>
        <v>T</v>
      </c>
      <c r="D294" s="73">
        <v>71626</v>
      </c>
      <c r="E294" s="73">
        <v>71626</v>
      </c>
      <c r="F294" s="73">
        <v>0</v>
      </c>
      <c r="G294" s="73">
        <v>21352.169144585638</v>
      </c>
      <c r="I294" s="73">
        <f t="shared" si="66"/>
        <v>21352.169144585638</v>
      </c>
      <c r="J294" s="73">
        <f t="shared" si="65"/>
        <v>-3.1699999999982538</v>
      </c>
      <c r="K294" s="73">
        <f t="shared" si="54"/>
        <v>1</v>
      </c>
      <c r="L294" s="73">
        <f t="shared" si="55"/>
        <v>-3.1699999999982538</v>
      </c>
      <c r="M294" s="73">
        <f>SUM(J$280:J294)</f>
        <v>10404.824044885638</v>
      </c>
      <c r="N294" s="73">
        <f>SUM(J$6:J294)</f>
        <v>25422.236653754862</v>
      </c>
      <c r="P294" s="73">
        <f t="shared" si="56"/>
        <v>7.1625999999999995E-2</v>
      </c>
      <c r="Q294" s="73">
        <f t="shared" si="57"/>
        <v>7.1625999999999995E-2</v>
      </c>
      <c r="R294" s="73">
        <f t="shared" si="58"/>
        <v>0</v>
      </c>
      <c r="S294" s="71">
        <f t="shared" si="59"/>
        <v>-3.1699999999982536E-3</v>
      </c>
      <c r="T294" s="71">
        <f t="shared" si="60"/>
        <v>-3.1699999999982536E-3</v>
      </c>
      <c r="U294" s="71">
        <f t="shared" si="61"/>
        <v>21.352169144585638</v>
      </c>
      <c r="V294" s="71">
        <f t="shared" si="62"/>
        <v>10.404824044885638</v>
      </c>
      <c r="W294" s="71">
        <f t="shared" si="63"/>
        <v>25.422236653754862</v>
      </c>
    </row>
    <row r="295" spans="1:23">
      <c r="A295" s="63">
        <f t="shared" si="64"/>
        <v>37181</v>
      </c>
      <c r="B295" s="65" t="str">
        <f>INDEX('Master Data'!$A$2:$B$8,MATCH(WEEKDAY('BRA PWR Certificates'!A295,3),'Master Data'!$A$2:$A$8,0),2)</f>
        <v>W</v>
      </c>
      <c r="D295" s="73">
        <v>71626</v>
      </c>
      <c r="E295" s="73">
        <v>71626</v>
      </c>
      <c r="F295" s="73">
        <v>0</v>
      </c>
      <c r="G295" s="73">
        <v>21349.009144585638</v>
      </c>
      <c r="I295" s="73">
        <f t="shared" si="66"/>
        <v>21349.009144585638</v>
      </c>
      <c r="J295" s="73">
        <f t="shared" si="65"/>
        <v>-3.1599999999998545</v>
      </c>
      <c r="K295" s="73">
        <f t="shared" si="54"/>
        <v>1</v>
      </c>
      <c r="L295" s="73">
        <f t="shared" si="55"/>
        <v>-3.1599999999998545</v>
      </c>
      <c r="M295" s="73">
        <f>SUM(J$280:J295)</f>
        <v>10401.664044885638</v>
      </c>
      <c r="N295" s="73">
        <f>SUM(J$6:J295)</f>
        <v>25419.076653754862</v>
      </c>
      <c r="P295" s="73">
        <f t="shared" si="56"/>
        <v>7.1625999999999995E-2</v>
      </c>
      <c r="Q295" s="73">
        <f t="shared" si="57"/>
        <v>7.1625999999999995E-2</v>
      </c>
      <c r="R295" s="73">
        <f t="shared" si="58"/>
        <v>0</v>
      </c>
      <c r="S295" s="71">
        <f t="shared" si="59"/>
        <v>-3.1599999999998543E-3</v>
      </c>
      <c r="T295" s="71">
        <f t="shared" si="60"/>
        <v>-3.1599999999998543E-3</v>
      </c>
      <c r="U295" s="71">
        <f t="shared" si="61"/>
        <v>21.349009144585636</v>
      </c>
      <c r="V295" s="71">
        <f t="shared" si="62"/>
        <v>10.401664044885639</v>
      </c>
      <c r="W295" s="71">
        <f t="shared" si="63"/>
        <v>25.419076653754864</v>
      </c>
    </row>
    <row r="296" spans="1:23">
      <c r="A296" s="63">
        <f t="shared" si="64"/>
        <v>37182</v>
      </c>
      <c r="B296" s="65" t="str">
        <f>INDEX('Master Data'!$A$2:$B$8,MATCH(WEEKDAY('BRA PWR Certificates'!A296,3),'Master Data'!$A$2:$A$8,0),2)</f>
        <v>Th</v>
      </c>
      <c r="D296" s="73">
        <v>71626</v>
      </c>
      <c r="E296" s="73">
        <v>71626</v>
      </c>
      <c r="F296" s="73">
        <v>0</v>
      </c>
      <c r="G296" s="73">
        <v>21345.839144585636</v>
      </c>
      <c r="I296" s="73">
        <f t="shared" si="66"/>
        <v>21345.839144585636</v>
      </c>
      <c r="J296" s="73">
        <f t="shared" si="65"/>
        <v>-3.1700000000018917</v>
      </c>
      <c r="K296" s="73">
        <f t="shared" si="54"/>
        <v>1</v>
      </c>
      <c r="L296" s="73">
        <f t="shared" si="55"/>
        <v>-3.1700000000018917</v>
      </c>
      <c r="M296" s="73">
        <f>SUM(J$280:J296)</f>
        <v>10398.494044885636</v>
      </c>
      <c r="N296" s="73">
        <f>SUM(J$6:J296)</f>
        <v>25415.906653754861</v>
      </c>
      <c r="P296" s="73">
        <f t="shared" si="56"/>
        <v>7.1625999999999995E-2</v>
      </c>
      <c r="Q296" s="73">
        <f t="shared" si="57"/>
        <v>7.1625999999999995E-2</v>
      </c>
      <c r="R296" s="73">
        <f t="shared" si="58"/>
        <v>0</v>
      </c>
      <c r="S296" s="71">
        <f t="shared" si="59"/>
        <v>-3.1700000000018918E-3</v>
      </c>
      <c r="T296" s="71">
        <f t="shared" si="60"/>
        <v>-3.1700000000018918E-3</v>
      </c>
      <c r="U296" s="71">
        <f t="shared" si="61"/>
        <v>21.345839144585636</v>
      </c>
      <c r="V296" s="71">
        <f t="shared" si="62"/>
        <v>10.398494044885636</v>
      </c>
      <c r="W296" s="71">
        <f t="shared" si="63"/>
        <v>25.41590665375486</v>
      </c>
    </row>
    <row r="297" spans="1:23">
      <c r="A297" s="63">
        <f t="shared" si="64"/>
        <v>37183</v>
      </c>
      <c r="B297" s="65" t="str">
        <f>INDEX('Master Data'!$A$2:$B$8,MATCH(WEEKDAY('BRA PWR Certificates'!A297,3),'Master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21345.839144585636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10398.494044885636</v>
      </c>
      <c r="N297" s="73">
        <f>SUM(J$6:J297)</f>
        <v>25415.906653754861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21.345839144585636</v>
      </c>
      <c r="V297" s="71">
        <f t="shared" si="62"/>
        <v>10.398494044885636</v>
      </c>
      <c r="W297" s="71">
        <f t="shared" si="63"/>
        <v>25.41590665375486</v>
      </c>
    </row>
    <row r="298" spans="1:23">
      <c r="A298" s="63">
        <f t="shared" si="64"/>
        <v>37184</v>
      </c>
      <c r="B298" s="65" t="str">
        <f>INDEX('Master Data'!$A$2:$B$8,MATCH(WEEKDAY('BRA PWR Certificates'!A298,3),'Master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21345.839144585636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10398.494044885636</v>
      </c>
      <c r="N298" s="73">
        <f>SUM(J$6:J298)</f>
        <v>25415.906653754861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21.345839144585636</v>
      </c>
      <c r="V298" s="71">
        <f t="shared" si="62"/>
        <v>10.398494044885636</v>
      </c>
      <c r="W298" s="71">
        <f t="shared" si="63"/>
        <v>25.41590665375486</v>
      </c>
    </row>
    <row r="299" spans="1:23">
      <c r="A299" s="63">
        <f t="shared" si="64"/>
        <v>37185</v>
      </c>
      <c r="B299" s="65" t="str">
        <f>INDEX('Master Data'!$A$2:$B$8,MATCH(WEEKDAY('BRA PWR Certificates'!A299,3),'Master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21345.839144585636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10398.494044885636</v>
      </c>
      <c r="N299" s="73">
        <f>SUM(J$6:J299)</f>
        <v>25415.906653754861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21.345839144585636</v>
      </c>
      <c r="V299" s="71">
        <f t="shared" si="62"/>
        <v>10.398494044885636</v>
      </c>
      <c r="W299" s="71">
        <f t="shared" si="63"/>
        <v>25.41590665375486</v>
      </c>
    </row>
    <row r="300" spans="1:23">
      <c r="A300" s="63">
        <f t="shared" si="64"/>
        <v>37186</v>
      </c>
      <c r="B300" s="65" t="str">
        <f>INDEX('Master Data'!$A$2:$B$8,MATCH(WEEKDAY('BRA PWR Certificates'!A300,3),'Master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21345.839144585636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10398.494044885636</v>
      </c>
      <c r="N300" s="73">
        <f>SUM(J$6:J300)</f>
        <v>25415.906653754861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21.345839144585636</v>
      </c>
      <c r="V300" s="71">
        <f t="shared" si="62"/>
        <v>10.398494044885636</v>
      </c>
      <c r="W300" s="71">
        <f t="shared" si="63"/>
        <v>25.41590665375486</v>
      </c>
    </row>
    <row r="301" spans="1:23">
      <c r="A301" s="63">
        <f t="shared" si="64"/>
        <v>37187</v>
      </c>
      <c r="B301" s="65" t="str">
        <f>INDEX('Master Data'!$A$2:$B$8,MATCH(WEEKDAY('BRA PWR Certificates'!A301,3),'Master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21345.839144585636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10398.494044885636</v>
      </c>
      <c r="N301" s="73">
        <f>SUM(J$6:J301)</f>
        <v>25415.906653754861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21.345839144585636</v>
      </c>
      <c r="V301" s="71">
        <f t="shared" si="62"/>
        <v>10.398494044885636</v>
      </c>
      <c r="W301" s="71">
        <f t="shared" si="63"/>
        <v>25.41590665375486</v>
      </c>
    </row>
    <row r="302" spans="1:23">
      <c r="A302" s="63">
        <f t="shared" si="64"/>
        <v>37188</v>
      </c>
      <c r="B302" s="65" t="str">
        <f>INDEX('Master Data'!$A$2:$B$8,MATCH(WEEKDAY('BRA PWR Certificates'!A302,3),'Master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21345.839144585636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10398.494044885636</v>
      </c>
      <c r="N302" s="73">
        <f>SUM(J$6:J302)</f>
        <v>25415.906653754861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21.345839144585636</v>
      </c>
      <c r="V302" s="71">
        <f t="shared" si="62"/>
        <v>10.398494044885636</v>
      </c>
      <c r="W302" s="71">
        <f t="shared" si="63"/>
        <v>25.41590665375486</v>
      </c>
    </row>
    <row r="303" spans="1:23">
      <c r="A303" s="63">
        <f t="shared" si="64"/>
        <v>37189</v>
      </c>
      <c r="B303" s="65" t="str">
        <f>INDEX('Master Data'!$A$2:$B$8,MATCH(WEEKDAY('BRA PWR Certificates'!A303,3),'Master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21345.839144585636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10398.494044885636</v>
      </c>
      <c r="N303" s="73">
        <f>SUM(J$6:J303)</f>
        <v>25415.906653754861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21.345839144585636</v>
      </c>
      <c r="V303" s="71">
        <f t="shared" si="62"/>
        <v>10.398494044885636</v>
      </c>
      <c r="W303" s="71">
        <f t="shared" si="63"/>
        <v>25.41590665375486</v>
      </c>
    </row>
    <row r="304" spans="1:23">
      <c r="A304" s="63">
        <f t="shared" si="64"/>
        <v>37190</v>
      </c>
      <c r="B304" s="65" t="str">
        <f>INDEX('Master Data'!$A$2:$B$8,MATCH(WEEKDAY('BRA PWR Certificates'!A304,3),'Master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21345.839144585636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10398.494044885636</v>
      </c>
      <c r="N304" s="73">
        <f>SUM(J$6:J304)</f>
        <v>25415.906653754861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21.345839144585636</v>
      </c>
      <c r="V304" s="71">
        <f t="shared" si="62"/>
        <v>10.398494044885636</v>
      </c>
      <c r="W304" s="71">
        <f t="shared" si="63"/>
        <v>25.41590665375486</v>
      </c>
    </row>
    <row r="305" spans="1:23">
      <c r="A305" s="63">
        <f t="shared" si="64"/>
        <v>37191</v>
      </c>
      <c r="B305" s="65" t="str">
        <f>INDEX('Master Data'!$A$2:$B$8,MATCH(WEEKDAY('BRA PWR Certificates'!A305,3),'Master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21345.839144585636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10398.494044885636</v>
      </c>
      <c r="N305" s="73">
        <f>SUM(J$6:J305)</f>
        <v>25415.906653754861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21.345839144585636</v>
      </c>
      <c r="V305" s="71">
        <f t="shared" si="62"/>
        <v>10.398494044885636</v>
      </c>
      <c r="W305" s="71">
        <f t="shared" si="63"/>
        <v>25.41590665375486</v>
      </c>
    </row>
    <row r="306" spans="1:23">
      <c r="A306" s="63">
        <f t="shared" si="64"/>
        <v>37192</v>
      </c>
      <c r="B306" s="65" t="str">
        <f>INDEX('Master Data'!$A$2:$B$8,MATCH(WEEKDAY('BRA PWR Certificates'!A306,3),'Master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21345.839144585636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10398.494044885636</v>
      </c>
      <c r="N306" s="73">
        <f>SUM(J$6:J306)</f>
        <v>25415.906653754861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21.345839144585636</v>
      </c>
      <c r="V306" s="71">
        <f t="shared" si="62"/>
        <v>10.398494044885636</v>
      </c>
      <c r="W306" s="71">
        <f t="shared" si="63"/>
        <v>25.41590665375486</v>
      </c>
    </row>
    <row r="307" spans="1:23">
      <c r="A307" s="63">
        <f t="shared" si="64"/>
        <v>37193</v>
      </c>
      <c r="B307" s="65" t="str">
        <f>INDEX('Master Data'!$A$2:$B$8,MATCH(WEEKDAY('BRA PWR Certificates'!A307,3),'Master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21345.839144585636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10398.494044885636</v>
      </c>
      <c r="N307" s="73">
        <f>SUM(J$6:J307)</f>
        <v>25415.906653754861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21.345839144585636</v>
      </c>
      <c r="V307" s="71">
        <f t="shared" si="62"/>
        <v>10.398494044885636</v>
      </c>
      <c r="W307" s="71">
        <f t="shared" si="63"/>
        <v>25.41590665375486</v>
      </c>
    </row>
    <row r="308" spans="1:23">
      <c r="A308" s="63">
        <f t="shared" si="64"/>
        <v>37194</v>
      </c>
      <c r="B308" s="65" t="str">
        <f>INDEX('Master Data'!$A$2:$B$8,MATCH(WEEKDAY('BRA PWR Certificates'!A308,3),'Master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21345.839144585636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10398.494044885636</v>
      </c>
      <c r="N308" s="73">
        <f>SUM(J$6:J308)</f>
        <v>25415.906653754861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21.345839144585636</v>
      </c>
      <c r="V308" s="71">
        <f t="shared" si="62"/>
        <v>10.398494044885636</v>
      </c>
      <c r="W308" s="71">
        <f t="shared" si="63"/>
        <v>25.41590665375486</v>
      </c>
    </row>
    <row r="309" spans="1:23">
      <c r="A309" s="63">
        <f t="shared" si="64"/>
        <v>37195</v>
      </c>
      <c r="B309" s="65" t="str">
        <f>INDEX('Master Data'!$A$2:$B$8,MATCH(WEEKDAY('BRA PWR Certificates'!A309,3),'Master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21345.839144585636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10398.494044885636</v>
      </c>
      <c r="N309" s="73">
        <f>SUM(J$6:J309)</f>
        <v>25415.906653754861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21.345839144585636</v>
      </c>
      <c r="V309" s="71">
        <f t="shared" si="62"/>
        <v>10.398494044885636</v>
      </c>
      <c r="W309" s="71">
        <f t="shared" si="63"/>
        <v>25.41590665375486</v>
      </c>
    </row>
    <row r="310" spans="1:23">
      <c r="A310" s="63">
        <f t="shared" si="64"/>
        <v>37196</v>
      </c>
      <c r="B310" s="65" t="str">
        <f>INDEX('Master Data'!$A$2:$B$8,MATCH(WEEKDAY('BRA PWR Certificates'!A310,3),'Master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10398.494044885636</v>
      </c>
      <c r="N310" s="73">
        <f>SUM(J$6:J310)</f>
        <v>25415.906653754861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10.398494044885636</v>
      </c>
      <c r="W310" s="71">
        <f t="shared" si="63"/>
        <v>25.41590665375486</v>
      </c>
    </row>
    <row r="311" spans="1:23">
      <c r="A311" s="63">
        <f t="shared" si="64"/>
        <v>37197</v>
      </c>
      <c r="B311" s="65" t="str">
        <f>INDEX('Master Data'!$A$2:$B$8,MATCH(WEEKDAY('BRA PWR Certificates'!A311,3),'Master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10398.494044885636</v>
      </c>
      <c r="N311" s="73">
        <f>SUM(J$6:J311)</f>
        <v>25415.906653754861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10.398494044885636</v>
      </c>
      <c r="W311" s="71">
        <f t="shared" si="63"/>
        <v>25.41590665375486</v>
      </c>
    </row>
    <row r="312" spans="1:23">
      <c r="A312" s="63">
        <f t="shared" si="64"/>
        <v>37198</v>
      </c>
      <c r="B312" s="65" t="str">
        <f>INDEX('Master Data'!$A$2:$B$8,MATCH(WEEKDAY('BRA PWR Certificates'!A312,3),'Master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10398.494044885636</v>
      </c>
      <c r="N312" s="73">
        <f>SUM(J$6:J312)</f>
        <v>25415.906653754861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10.398494044885636</v>
      </c>
      <c r="W312" s="71">
        <f t="shared" si="63"/>
        <v>25.41590665375486</v>
      </c>
    </row>
    <row r="313" spans="1:23">
      <c r="A313" s="63">
        <f t="shared" si="64"/>
        <v>37199</v>
      </c>
      <c r="B313" s="65" t="str">
        <f>INDEX('Master Data'!$A$2:$B$8,MATCH(WEEKDAY('BRA PWR Certificates'!A313,3),'Master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10398.494044885636</v>
      </c>
      <c r="N313" s="73">
        <f>SUM(J$6:J313)</f>
        <v>25415.906653754861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10.398494044885636</v>
      </c>
      <c r="W313" s="71">
        <f t="shared" si="63"/>
        <v>25.41590665375486</v>
      </c>
    </row>
    <row r="314" spans="1:23">
      <c r="A314" s="63">
        <f t="shared" si="64"/>
        <v>37200</v>
      </c>
      <c r="B314" s="65" t="str">
        <f>INDEX('Master Data'!$A$2:$B$8,MATCH(WEEKDAY('BRA PWR Certificates'!A314,3),'Master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10398.494044885636</v>
      </c>
      <c r="N314" s="73">
        <f>SUM(J$6:J314)</f>
        <v>25415.906653754861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10.398494044885636</v>
      </c>
      <c r="W314" s="71">
        <f t="shared" si="63"/>
        <v>25.41590665375486</v>
      </c>
    </row>
    <row r="315" spans="1:23">
      <c r="A315" s="63">
        <f t="shared" si="64"/>
        <v>37201</v>
      </c>
      <c r="B315" s="65" t="str">
        <f>INDEX('Master Data'!$A$2:$B$8,MATCH(WEEKDAY('BRA PWR Certificates'!A315,3),'Master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10398.494044885636</v>
      </c>
      <c r="N315" s="73">
        <f>SUM(J$6:J315)</f>
        <v>25415.906653754861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10.398494044885636</v>
      </c>
      <c r="W315" s="71">
        <f t="shared" si="63"/>
        <v>25.41590665375486</v>
      </c>
    </row>
    <row r="316" spans="1:23">
      <c r="A316" s="63">
        <f t="shared" si="64"/>
        <v>37202</v>
      </c>
      <c r="B316" s="65" t="str">
        <f>INDEX('Master Data'!$A$2:$B$8,MATCH(WEEKDAY('BRA PWR Certificates'!A316,3),'Master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10398.494044885636</v>
      </c>
      <c r="N316" s="73">
        <f>SUM(J$6:J316)</f>
        <v>25415.906653754861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10.398494044885636</v>
      </c>
      <c r="W316" s="71">
        <f t="shared" si="63"/>
        <v>25.41590665375486</v>
      </c>
    </row>
    <row r="317" spans="1:23">
      <c r="A317" s="63">
        <f t="shared" si="64"/>
        <v>37203</v>
      </c>
      <c r="B317" s="65" t="str">
        <f>INDEX('Master Data'!$A$2:$B$8,MATCH(WEEKDAY('BRA PWR Certificates'!A317,3),'Master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10398.494044885636</v>
      </c>
      <c r="N317" s="73">
        <f>SUM(J$6:J317)</f>
        <v>25415.906653754861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10.398494044885636</v>
      </c>
      <c r="W317" s="71">
        <f t="shared" si="63"/>
        <v>25.41590665375486</v>
      </c>
    </row>
    <row r="318" spans="1:23">
      <c r="A318" s="63">
        <f t="shared" si="64"/>
        <v>37204</v>
      </c>
      <c r="B318" s="65" t="str">
        <f>INDEX('Master Data'!$A$2:$B$8,MATCH(WEEKDAY('BRA PWR Certificates'!A318,3),'Master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10398.494044885636</v>
      </c>
      <c r="N318" s="73">
        <f>SUM(J$6:J318)</f>
        <v>25415.906653754861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10.398494044885636</v>
      </c>
      <c r="W318" s="71">
        <f t="shared" si="63"/>
        <v>25.41590665375486</v>
      </c>
    </row>
    <row r="319" spans="1:23">
      <c r="A319" s="63">
        <f t="shared" si="64"/>
        <v>37205</v>
      </c>
      <c r="B319" s="65" t="str">
        <f>INDEX('Master Data'!$A$2:$B$8,MATCH(WEEKDAY('BRA PWR Certificates'!A319,3),'Master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10398.494044885636</v>
      </c>
      <c r="N319" s="73">
        <f>SUM(J$6:J319)</f>
        <v>25415.906653754861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10.398494044885636</v>
      </c>
      <c r="W319" s="71">
        <f t="shared" si="63"/>
        <v>25.41590665375486</v>
      </c>
    </row>
    <row r="320" spans="1:23">
      <c r="A320" s="63">
        <f t="shared" si="64"/>
        <v>37206</v>
      </c>
      <c r="B320" s="65" t="str">
        <f>INDEX('Master Data'!$A$2:$B$8,MATCH(WEEKDAY('BRA PWR Certificates'!A320,3),'Master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10398.494044885636</v>
      </c>
      <c r="N320" s="73">
        <f>SUM(J$6:J320)</f>
        <v>25415.906653754861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10.398494044885636</v>
      </c>
      <c r="W320" s="71">
        <f t="shared" si="63"/>
        <v>25.41590665375486</v>
      </c>
    </row>
    <row r="321" spans="1:23">
      <c r="A321" s="63">
        <f t="shared" si="64"/>
        <v>37207</v>
      </c>
      <c r="B321" s="65" t="str">
        <f>INDEX('Master Data'!$A$2:$B$8,MATCH(WEEKDAY('BRA PWR Certificates'!A321,3),'Master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10398.494044885636</v>
      </c>
      <c r="N321" s="73">
        <f>SUM(J$6:J321)</f>
        <v>25415.906653754861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10.398494044885636</v>
      </c>
      <c r="W321" s="71">
        <f t="shared" si="63"/>
        <v>25.41590665375486</v>
      </c>
    </row>
    <row r="322" spans="1:23">
      <c r="A322" s="63">
        <f t="shared" si="64"/>
        <v>37208</v>
      </c>
      <c r="B322" s="65" t="str">
        <f>INDEX('Master Data'!$A$2:$B$8,MATCH(WEEKDAY('BRA PWR Certificates'!A322,3),'Master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10398.494044885636</v>
      </c>
      <c r="N322" s="73">
        <f>SUM(J$6:J322)</f>
        <v>25415.906653754861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10.398494044885636</v>
      </c>
      <c r="W322" s="71">
        <f t="shared" si="63"/>
        <v>25.41590665375486</v>
      </c>
    </row>
    <row r="323" spans="1:23">
      <c r="A323" s="63">
        <f t="shared" si="64"/>
        <v>37209</v>
      </c>
      <c r="B323" s="65" t="str">
        <f>INDEX('Master Data'!$A$2:$B$8,MATCH(WEEKDAY('BRA PWR Certificates'!A323,3),'Master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10398.494044885636</v>
      </c>
      <c r="N323" s="73">
        <f>SUM(J$6:J323)</f>
        <v>25415.906653754861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10.398494044885636</v>
      </c>
      <c r="W323" s="71">
        <f t="shared" si="63"/>
        <v>25.41590665375486</v>
      </c>
    </row>
    <row r="324" spans="1:23">
      <c r="A324" s="63">
        <f t="shared" si="64"/>
        <v>37210</v>
      </c>
      <c r="B324" s="65" t="str">
        <f>INDEX('Master Data'!$A$2:$B$8,MATCH(WEEKDAY('BRA PWR Certificates'!A324,3),'Master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10398.494044885636</v>
      </c>
      <c r="N324" s="73">
        <f>SUM(J$6:J324)</f>
        <v>25415.906653754861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10.398494044885636</v>
      </c>
      <c r="W324" s="71">
        <f t="shared" si="63"/>
        <v>25.41590665375486</v>
      </c>
    </row>
    <row r="325" spans="1:23">
      <c r="A325" s="63">
        <f t="shared" si="64"/>
        <v>37211</v>
      </c>
      <c r="B325" s="65" t="str">
        <f>INDEX('Master Data'!$A$2:$B$8,MATCH(WEEKDAY('BRA PWR Certificates'!A325,3),'Master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10398.494044885636</v>
      </c>
      <c r="N325" s="73">
        <f>SUM(J$6:J325)</f>
        <v>25415.906653754861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10.398494044885636</v>
      </c>
      <c r="W325" s="71">
        <f t="shared" si="63"/>
        <v>25.41590665375486</v>
      </c>
    </row>
    <row r="326" spans="1:23">
      <c r="A326" s="63">
        <f t="shared" si="64"/>
        <v>37212</v>
      </c>
      <c r="B326" s="65" t="str">
        <f>INDEX('Master Data'!$A$2:$B$8,MATCH(WEEKDAY('BRA PWR Certificates'!A326,3),'Master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10398.494044885636</v>
      </c>
      <c r="N326" s="73">
        <f>SUM(J$6:J326)</f>
        <v>25415.906653754861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10.398494044885636</v>
      </c>
      <c r="W326" s="71">
        <f t="shared" ref="W326:W371" si="76">N326/$R$3</f>
        <v>25.41590665375486</v>
      </c>
    </row>
    <row r="327" spans="1:23">
      <c r="A327" s="63">
        <f t="shared" ref="A327:A371" si="77">A326+1</f>
        <v>37213</v>
      </c>
      <c r="B327" s="65" t="str">
        <f>INDEX('Master Data'!$A$2:$B$8,MATCH(WEEKDAY('BRA PWR Certificates'!A327,3),'Master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10398.494044885636</v>
      </c>
      <c r="N327" s="73">
        <f>SUM(J$6:J327)</f>
        <v>25415.906653754861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10.398494044885636</v>
      </c>
      <c r="W327" s="71">
        <f t="shared" si="76"/>
        <v>25.41590665375486</v>
      </c>
    </row>
    <row r="328" spans="1:23">
      <c r="A328" s="63">
        <f t="shared" si="77"/>
        <v>37214</v>
      </c>
      <c r="B328" s="65" t="str">
        <f>INDEX('Master Data'!$A$2:$B$8,MATCH(WEEKDAY('BRA PWR Certificates'!A328,3),'Master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10398.494044885636</v>
      </c>
      <c r="N328" s="73">
        <f>SUM(J$6:J328)</f>
        <v>25415.906653754861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10.398494044885636</v>
      </c>
      <c r="W328" s="71">
        <f t="shared" si="76"/>
        <v>25.41590665375486</v>
      </c>
    </row>
    <row r="329" spans="1:23">
      <c r="A329" s="63">
        <f t="shared" si="77"/>
        <v>37215</v>
      </c>
      <c r="B329" s="65" t="str">
        <f>INDEX('Master Data'!$A$2:$B$8,MATCH(WEEKDAY('BRA PWR Certificates'!A329,3),'Master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10398.494044885636</v>
      </c>
      <c r="N329" s="73">
        <f>SUM(J$6:J329)</f>
        <v>25415.906653754861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10.398494044885636</v>
      </c>
      <c r="W329" s="71">
        <f t="shared" si="76"/>
        <v>25.41590665375486</v>
      </c>
    </row>
    <row r="330" spans="1:23">
      <c r="A330" s="63">
        <f t="shared" si="77"/>
        <v>37216</v>
      </c>
      <c r="B330" s="65" t="str">
        <f>INDEX('Master Data'!$A$2:$B$8,MATCH(WEEKDAY('BRA PWR Certificates'!A330,3),'Master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10398.494044885636</v>
      </c>
      <c r="N330" s="73">
        <f>SUM(J$6:J330)</f>
        <v>25415.906653754861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10.398494044885636</v>
      </c>
      <c r="W330" s="71">
        <f t="shared" si="76"/>
        <v>25.41590665375486</v>
      </c>
    </row>
    <row r="331" spans="1:23">
      <c r="A331" s="63">
        <f t="shared" si="77"/>
        <v>37217</v>
      </c>
      <c r="B331" s="65" t="str">
        <f>INDEX('Master Data'!$A$2:$B$8,MATCH(WEEKDAY('BRA PWR Certificates'!A331,3),'Master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10398.494044885636</v>
      </c>
      <c r="N331" s="73">
        <f>SUM(J$6:J331)</f>
        <v>25415.906653754861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10.398494044885636</v>
      </c>
      <c r="W331" s="71">
        <f t="shared" si="76"/>
        <v>25.41590665375486</v>
      </c>
    </row>
    <row r="332" spans="1:23">
      <c r="A332" s="63">
        <f t="shared" si="77"/>
        <v>37218</v>
      </c>
      <c r="B332" s="65" t="str">
        <f>INDEX('Master Data'!$A$2:$B$8,MATCH(WEEKDAY('BRA PWR Certificates'!A332,3),'Master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10398.494044885636</v>
      </c>
      <c r="N332" s="73">
        <f>SUM(J$6:J332)</f>
        <v>25415.906653754861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10.398494044885636</v>
      </c>
      <c r="W332" s="71">
        <f t="shared" si="76"/>
        <v>25.41590665375486</v>
      </c>
    </row>
    <row r="333" spans="1:23">
      <c r="A333" s="63">
        <f t="shared" si="77"/>
        <v>37219</v>
      </c>
      <c r="B333" s="65" t="str">
        <f>INDEX('Master Data'!$A$2:$B$8,MATCH(WEEKDAY('BRA PWR Certificates'!A333,3),'Master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10398.494044885636</v>
      </c>
      <c r="N333" s="73">
        <f>SUM(J$6:J333)</f>
        <v>25415.906653754861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10.398494044885636</v>
      </c>
      <c r="W333" s="71">
        <f t="shared" si="76"/>
        <v>25.41590665375486</v>
      </c>
    </row>
    <row r="334" spans="1:23">
      <c r="A334" s="63">
        <f t="shared" si="77"/>
        <v>37220</v>
      </c>
      <c r="B334" s="65" t="str">
        <f>INDEX('Master Data'!$A$2:$B$8,MATCH(WEEKDAY('BRA PWR Certificates'!A334,3),'Master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10398.494044885636</v>
      </c>
      <c r="N334" s="73">
        <f>SUM(J$6:J334)</f>
        <v>25415.906653754861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10.398494044885636</v>
      </c>
      <c r="W334" s="71">
        <f t="shared" si="76"/>
        <v>25.41590665375486</v>
      </c>
    </row>
    <row r="335" spans="1:23">
      <c r="A335" s="63">
        <f t="shared" si="77"/>
        <v>37221</v>
      </c>
      <c r="B335" s="65" t="str">
        <f>INDEX('Master Data'!$A$2:$B$8,MATCH(WEEKDAY('BRA PWR Certificates'!A335,3),'Master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10398.494044885636</v>
      </c>
      <c r="N335" s="73">
        <f>SUM(J$6:J335)</f>
        <v>25415.906653754861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10.398494044885636</v>
      </c>
      <c r="W335" s="71">
        <f t="shared" si="76"/>
        <v>25.41590665375486</v>
      </c>
    </row>
    <row r="336" spans="1:23">
      <c r="A336" s="63">
        <f t="shared" si="77"/>
        <v>37222</v>
      </c>
      <c r="B336" s="65" t="str">
        <f>INDEX('Master Data'!$A$2:$B$8,MATCH(WEEKDAY('BRA PWR Certificates'!A336,3),'Master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10398.494044885636</v>
      </c>
      <c r="N336" s="73">
        <f>SUM(J$6:J336)</f>
        <v>25415.906653754861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10.398494044885636</v>
      </c>
      <c r="W336" s="71">
        <f t="shared" si="76"/>
        <v>25.41590665375486</v>
      </c>
    </row>
    <row r="337" spans="1:23">
      <c r="A337" s="63">
        <f t="shared" si="77"/>
        <v>37223</v>
      </c>
      <c r="B337" s="65" t="str">
        <f>INDEX('Master Data'!$A$2:$B$8,MATCH(WEEKDAY('BRA PWR Certificates'!A337,3),'Master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10398.494044885636</v>
      </c>
      <c r="N337" s="73">
        <f>SUM(J$6:J337)</f>
        <v>25415.906653754861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10.398494044885636</v>
      </c>
      <c r="W337" s="71">
        <f t="shared" si="76"/>
        <v>25.41590665375486</v>
      </c>
    </row>
    <row r="338" spans="1:23">
      <c r="A338" s="63">
        <f t="shared" si="77"/>
        <v>37224</v>
      </c>
      <c r="B338" s="65" t="str">
        <f>INDEX('Master Data'!$A$2:$B$8,MATCH(WEEKDAY('BRA PWR Certificates'!A338,3),'Master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10398.494044885636</v>
      </c>
      <c r="N338" s="73">
        <f>SUM(J$6:J338)</f>
        <v>25415.906653754861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10.398494044885636</v>
      </c>
      <c r="W338" s="71">
        <f t="shared" si="76"/>
        <v>25.41590665375486</v>
      </c>
    </row>
    <row r="339" spans="1:23">
      <c r="A339" s="63">
        <f t="shared" si="77"/>
        <v>37225</v>
      </c>
      <c r="B339" s="65" t="str">
        <f>INDEX('Master Data'!$A$2:$B$8,MATCH(WEEKDAY('BRA PWR Certificates'!A339,3),'Master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10398.494044885636</v>
      </c>
      <c r="N339" s="73">
        <f>SUM(J$6:J339)</f>
        <v>25415.906653754861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10.398494044885636</v>
      </c>
      <c r="W339" s="71">
        <f t="shared" si="76"/>
        <v>25.41590665375486</v>
      </c>
    </row>
    <row r="340" spans="1:23">
      <c r="A340" s="63">
        <f t="shared" si="77"/>
        <v>37226</v>
      </c>
      <c r="B340" s="65" t="str">
        <f>INDEX('Master Data'!$A$2:$B$8,MATCH(WEEKDAY('BRA PWR Certificates'!A340,3),'Master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10398.494044885636</v>
      </c>
      <c r="N340" s="73">
        <f>SUM(J$6:J340)</f>
        <v>25415.906653754861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10.398494044885636</v>
      </c>
      <c r="W340" s="71">
        <f t="shared" si="76"/>
        <v>25.41590665375486</v>
      </c>
    </row>
    <row r="341" spans="1:23">
      <c r="A341" s="63">
        <f t="shared" si="77"/>
        <v>37227</v>
      </c>
      <c r="B341" s="65" t="str">
        <f>INDEX('Master Data'!$A$2:$B$8,MATCH(WEEKDAY('BRA PWR Certificates'!A341,3),'Master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10398.494044885636</v>
      </c>
      <c r="N341" s="73">
        <f>SUM(J$6:J341)</f>
        <v>25415.906653754861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10.398494044885636</v>
      </c>
      <c r="W341" s="71">
        <f t="shared" si="76"/>
        <v>25.41590665375486</v>
      </c>
    </row>
    <row r="342" spans="1:23">
      <c r="A342" s="63">
        <f t="shared" si="77"/>
        <v>37228</v>
      </c>
      <c r="B342" s="65" t="str">
        <f>INDEX('Master Data'!$A$2:$B$8,MATCH(WEEKDAY('BRA PWR Certificates'!A342,3),'Master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10398.494044885636</v>
      </c>
      <c r="N342" s="73">
        <f>SUM(J$6:J342)</f>
        <v>25415.906653754861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10.398494044885636</v>
      </c>
      <c r="W342" s="71">
        <f t="shared" si="76"/>
        <v>25.41590665375486</v>
      </c>
    </row>
    <row r="343" spans="1:23">
      <c r="A343" s="63">
        <f t="shared" si="77"/>
        <v>37229</v>
      </c>
      <c r="B343" s="65" t="str">
        <f>INDEX('Master Data'!$A$2:$B$8,MATCH(WEEKDAY('BRA PWR Certificates'!A343,3),'Master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10398.494044885636</v>
      </c>
      <c r="N343" s="73">
        <f>SUM(J$6:J343)</f>
        <v>25415.906653754861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10.398494044885636</v>
      </c>
      <c r="W343" s="71">
        <f t="shared" si="76"/>
        <v>25.41590665375486</v>
      </c>
    </row>
    <row r="344" spans="1:23">
      <c r="A344" s="63">
        <f t="shared" si="77"/>
        <v>37230</v>
      </c>
      <c r="B344" s="65" t="str">
        <f>INDEX('Master Data'!$A$2:$B$8,MATCH(WEEKDAY('BRA PWR Certificates'!A344,3),'Master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10398.494044885636</v>
      </c>
      <c r="N344" s="73">
        <f>SUM(J$6:J344)</f>
        <v>25415.906653754861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10.398494044885636</v>
      </c>
      <c r="W344" s="71">
        <f t="shared" si="76"/>
        <v>25.41590665375486</v>
      </c>
    </row>
    <row r="345" spans="1:23">
      <c r="A345" s="63">
        <f t="shared" si="77"/>
        <v>37231</v>
      </c>
      <c r="B345" s="65" t="str">
        <f>INDEX('Master Data'!$A$2:$B$8,MATCH(WEEKDAY('BRA PWR Certificates'!A345,3),'Master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10398.494044885636</v>
      </c>
      <c r="N345" s="73">
        <f>SUM(J$6:J345)</f>
        <v>25415.906653754861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10.398494044885636</v>
      </c>
      <c r="W345" s="71">
        <f t="shared" si="76"/>
        <v>25.41590665375486</v>
      </c>
    </row>
    <row r="346" spans="1:23">
      <c r="A346" s="63">
        <f t="shared" si="77"/>
        <v>37232</v>
      </c>
      <c r="B346" s="65" t="str">
        <f>INDEX('Master Data'!$A$2:$B$8,MATCH(WEEKDAY('BRA PWR Certificates'!A346,3),'Master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10398.494044885636</v>
      </c>
      <c r="N346" s="73">
        <f>SUM(J$6:J346)</f>
        <v>25415.906653754861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10.398494044885636</v>
      </c>
      <c r="W346" s="71">
        <f t="shared" si="76"/>
        <v>25.41590665375486</v>
      </c>
    </row>
    <row r="347" spans="1:23">
      <c r="A347" s="63">
        <f t="shared" si="77"/>
        <v>37233</v>
      </c>
      <c r="B347" s="65" t="str">
        <f>INDEX('Master Data'!$A$2:$B$8,MATCH(WEEKDAY('BRA PWR Certificates'!A347,3),'Master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10398.494044885636</v>
      </c>
      <c r="N347" s="73">
        <f>SUM(J$6:J347)</f>
        <v>25415.906653754861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10.398494044885636</v>
      </c>
      <c r="W347" s="71">
        <f t="shared" si="76"/>
        <v>25.41590665375486</v>
      </c>
    </row>
    <row r="348" spans="1:23">
      <c r="A348" s="63">
        <f t="shared" si="77"/>
        <v>37234</v>
      </c>
      <c r="B348" s="65" t="str">
        <f>INDEX('Master Data'!$A$2:$B$8,MATCH(WEEKDAY('BRA PWR Certificates'!A348,3),'Master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10398.494044885636</v>
      </c>
      <c r="N348" s="73">
        <f>SUM(J$6:J348)</f>
        <v>25415.906653754861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10.398494044885636</v>
      </c>
      <c r="W348" s="71">
        <f t="shared" si="76"/>
        <v>25.41590665375486</v>
      </c>
    </row>
    <row r="349" spans="1:23">
      <c r="A349" s="63">
        <f t="shared" si="77"/>
        <v>37235</v>
      </c>
      <c r="B349" s="65" t="str">
        <f>INDEX('Master Data'!$A$2:$B$8,MATCH(WEEKDAY('BRA PWR Certificates'!A349,3),'Master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10398.494044885636</v>
      </c>
      <c r="N349" s="73">
        <f>SUM(J$6:J349)</f>
        <v>25415.906653754861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10.398494044885636</v>
      </c>
      <c r="W349" s="71">
        <f t="shared" si="76"/>
        <v>25.41590665375486</v>
      </c>
    </row>
    <row r="350" spans="1:23">
      <c r="A350" s="63">
        <f t="shared" si="77"/>
        <v>37236</v>
      </c>
      <c r="B350" s="65" t="str">
        <f>INDEX('Master Data'!$A$2:$B$8,MATCH(WEEKDAY('BRA PWR Certificates'!A350,3),'Master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10398.494044885636</v>
      </c>
      <c r="N350" s="73">
        <f>SUM(J$6:J350)</f>
        <v>25415.906653754861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10.398494044885636</v>
      </c>
      <c r="W350" s="71">
        <f t="shared" si="76"/>
        <v>25.41590665375486</v>
      </c>
    </row>
    <row r="351" spans="1:23">
      <c r="A351" s="63">
        <f t="shared" si="77"/>
        <v>37237</v>
      </c>
      <c r="B351" s="65" t="str">
        <f>INDEX('Master Data'!$A$2:$B$8,MATCH(WEEKDAY('BRA PWR Certificates'!A351,3),'Master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10398.494044885636</v>
      </c>
      <c r="N351" s="73">
        <f>SUM(J$6:J351)</f>
        <v>25415.906653754861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10.398494044885636</v>
      </c>
      <c r="W351" s="71">
        <f t="shared" si="76"/>
        <v>25.41590665375486</v>
      </c>
    </row>
    <row r="352" spans="1:23">
      <c r="A352" s="63">
        <f t="shared" si="77"/>
        <v>37238</v>
      </c>
      <c r="B352" s="65" t="str">
        <f>INDEX('Master Data'!$A$2:$B$8,MATCH(WEEKDAY('BRA PWR Certificates'!A352,3),'Master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10398.494044885636</v>
      </c>
      <c r="N352" s="73">
        <f>SUM(J$6:J352)</f>
        <v>25415.906653754861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10.398494044885636</v>
      </c>
      <c r="W352" s="71">
        <f t="shared" si="76"/>
        <v>25.41590665375486</v>
      </c>
    </row>
    <row r="353" spans="1:23">
      <c r="A353" s="63">
        <f t="shared" si="77"/>
        <v>37239</v>
      </c>
      <c r="B353" s="65" t="str">
        <f>INDEX('Master Data'!$A$2:$B$8,MATCH(WEEKDAY('BRA PWR Certificates'!A353,3),'Master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10398.494044885636</v>
      </c>
      <c r="N353" s="73">
        <f>SUM(J$6:J353)</f>
        <v>25415.906653754861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10.398494044885636</v>
      </c>
      <c r="W353" s="71">
        <f t="shared" si="76"/>
        <v>25.41590665375486</v>
      </c>
    </row>
    <row r="354" spans="1:23">
      <c r="A354" s="63">
        <f t="shared" si="77"/>
        <v>37240</v>
      </c>
      <c r="B354" s="65" t="str">
        <f>INDEX('Master Data'!$A$2:$B$8,MATCH(WEEKDAY('BRA PWR Certificates'!A354,3),'Master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10398.494044885636</v>
      </c>
      <c r="N354" s="73">
        <f>SUM(J$6:J354)</f>
        <v>25415.906653754861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10.398494044885636</v>
      </c>
      <c r="W354" s="71">
        <f t="shared" si="76"/>
        <v>25.41590665375486</v>
      </c>
    </row>
    <row r="355" spans="1:23">
      <c r="A355" s="63">
        <f t="shared" si="77"/>
        <v>37241</v>
      </c>
      <c r="B355" s="65" t="str">
        <f>INDEX('Master Data'!$A$2:$B$8,MATCH(WEEKDAY('BRA PWR Certificates'!A355,3),'Master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10398.494044885636</v>
      </c>
      <c r="N355" s="73">
        <f>SUM(J$6:J355)</f>
        <v>25415.906653754861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10.398494044885636</v>
      </c>
      <c r="W355" s="71">
        <f t="shared" si="76"/>
        <v>25.41590665375486</v>
      </c>
    </row>
    <row r="356" spans="1:23">
      <c r="A356" s="63">
        <f t="shared" si="77"/>
        <v>37242</v>
      </c>
      <c r="B356" s="65" t="str">
        <f>INDEX('Master Data'!$A$2:$B$8,MATCH(WEEKDAY('BRA PWR Certificates'!A356,3),'Master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10398.494044885636</v>
      </c>
      <c r="N356" s="73">
        <f>SUM(J$6:J356)</f>
        <v>25415.906653754861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10.398494044885636</v>
      </c>
      <c r="W356" s="71">
        <f t="shared" si="76"/>
        <v>25.41590665375486</v>
      </c>
    </row>
    <row r="357" spans="1:23">
      <c r="A357" s="63">
        <f t="shared" si="77"/>
        <v>37243</v>
      </c>
      <c r="B357" s="65" t="str">
        <f>INDEX('Master Data'!$A$2:$B$8,MATCH(WEEKDAY('BRA PWR Certificates'!A357,3),'Master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10398.494044885636</v>
      </c>
      <c r="N357" s="73">
        <f>SUM(J$6:J357)</f>
        <v>25415.906653754861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10.398494044885636</v>
      </c>
      <c r="W357" s="71">
        <f t="shared" si="76"/>
        <v>25.41590665375486</v>
      </c>
    </row>
    <row r="358" spans="1:23">
      <c r="A358" s="63">
        <f t="shared" si="77"/>
        <v>37244</v>
      </c>
      <c r="B358" s="65" t="str">
        <f>INDEX('Master Data'!$A$2:$B$8,MATCH(WEEKDAY('BRA PWR Certificates'!A358,3),'Master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10398.494044885636</v>
      </c>
      <c r="N358" s="73">
        <f>SUM(J$6:J358)</f>
        <v>25415.906653754861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10.398494044885636</v>
      </c>
      <c r="W358" s="71">
        <f t="shared" si="76"/>
        <v>25.41590665375486</v>
      </c>
    </row>
    <row r="359" spans="1:23">
      <c r="A359" s="63">
        <f t="shared" si="77"/>
        <v>37245</v>
      </c>
      <c r="B359" s="65" t="str">
        <f>INDEX('Master Data'!$A$2:$B$8,MATCH(WEEKDAY('BRA PWR Certificates'!A359,3),'Master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10398.494044885636</v>
      </c>
      <c r="N359" s="73">
        <f>SUM(J$6:J359)</f>
        <v>25415.906653754861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10.398494044885636</v>
      </c>
      <c r="W359" s="71">
        <f t="shared" si="76"/>
        <v>25.41590665375486</v>
      </c>
    </row>
    <row r="360" spans="1:23">
      <c r="A360" s="63">
        <f t="shared" si="77"/>
        <v>37246</v>
      </c>
      <c r="B360" s="65" t="str">
        <f>INDEX('Master Data'!$A$2:$B$8,MATCH(WEEKDAY('BRA PWR Certificates'!A360,3),'Master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10398.494044885636</v>
      </c>
      <c r="N360" s="73">
        <f>SUM(J$6:J360)</f>
        <v>25415.906653754861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10.398494044885636</v>
      </c>
      <c r="W360" s="71">
        <f t="shared" si="76"/>
        <v>25.41590665375486</v>
      </c>
    </row>
    <row r="361" spans="1:23">
      <c r="A361" s="63">
        <f t="shared" si="77"/>
        <v>37247</v>
      </c>
      <c r="B361" s="65" t="str">
        <f>INDEX('Master Data'!$A$2:$B$8,MATCH(WEEKDAY('BRA PWR Certificates'!A361,3),'Master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10398.494044885636</v>
      </c>
      <c r="N361" s="73">
        <f>SUM(J$6:J361)</f>
        <v>25415.906653754861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10.398494044885636</v>
      </c>
      <c r="W361" s="71">
        <f t="shared" si="76"/>
        <v>25.41590665375486</v>
      </c>
    </row>
    <row r="362" spans="1:23">
      <c r="A362" s="63">
        <f t="shared" si="77"/>
        <v>37248</v>
      </c>
      <c r="B362" s="65" t="str">
        <f>INDEX('Master Data'!$A$2:$B$8,MATCH(WEEKDAY('BRA PWR Certificates'!A362,3),'Master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10398.494044885636</v>
      </c>
      <c r="N362" s="73">
        <f>SUM(J$6:J362)</f>
        <v>25415.906653754861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10.398494044885636</v>
      </c>
      <c r="W362" s="71">
        <f t="shared" si="76"/>
        <v>25.41590665375486</v>
      </c>
    </row>
    <row r="363" spans="1:23">
      <c r="A363" s="63">
        <f t="shared" si="77"/>
        <v>37249</v>
      </c>
      <c r="B363" s="65" t="str">
        <f>INDEX('Master Data'!$A$2:$B$8,MATCH(WEEKDAY('BRA PWR Certificates'!A363,3),'Master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10398.494044885636</v>
      </c>
      <c r="N363" s="73">
        <f>SUM(J$6:J363)</f>
        <v>25415.906653754861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10.398494044885636</v>
      </c>
      <c r="W363" s="71">
        <f t="shared" si="76"/>
        <v>25.41590665375486</v>
      </c>
    </row>
    <row r="364" spans="1:23">
      <c r="A364" s="63">
        <f t="shared" si="77"/>
        <v>37250</v>
      </c>
      <c r="B364" s="65" t="str">
        <f>INDEX('Master Data'!$A$2:$B$8,MATCH(WEEKDAY('BRA PWR Certificates'!A364,3),'Master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10398.494044885636</v>
      </c>
      <c r="N364" s="73">
        <f>SUM(J$6:J364)</f>
        <v>25415.906653754861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10.398494044885636</v>
      </c>
      <c r="W364" s="71">
        <f t="shared" si="76"/>
        <v>25.41590665375486</v>
      </c>
    </row>
    <row r="365" spans="1:23">
      <c r="A365" s="63">
        <f t="shared" si="77"/>
        <v>37251</v>
      </c>
      <c r="B365" s="65" t="str">
        <f>INDEX('Master Data'!$A$2:$B$8,MATCH(WEEKDAY('BRA PWR Certificates'!A365,3),'Master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10398.494044885636</v>
      </c>
      <c r="N365" s="73">
        <f>SUM(J$6:J365)</f>
        <v>25415.906653754861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10.398494044885636</v>
      </c>
      <c r="W365" s="71">
        <f t="shared" si="76"/>
        <v>25.41590665375486</v>
      </c>
    </row>
    <row r="366" spans="1:23">
      <c r="A366" s="63">
        <f t="shared" si="77"/>
        <v>37252</v>
      </c>
      <c r="B366" s="65" t="str">
        <f>INDEX('Master Data'!$A$2:$B$8,MATCH(WEEKDAY('BRA PWR Certificates'!A366,3),'Master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10398.494044885636</v>
      </c>
      <c r="N366" s="73">
        <f>SUM(J$6:J366)</f>
        <v>25415.906653754861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10.398494044885636</v>
      </c>
      <c r="W366" s="71">
        <f t="shared" si="76"/>
        <v>25.41590665375486</v>
      </c>
    </row>
    <row r="367" spans="1:23">
      <c r="A367" s="63">
        <f t="shared" si="77"/>
        <v>37253</v>
      </c>
      <c r="B367" s="65" t="str">
        <f>INDEX('Master Data'!$A$2:$B$8,MATCH(WEEKDAY('BRA PWR Certificates'!A367,3),'Master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10398.494044885636</v>
      </c>
      <c r="N367" s="73">
        <f>SUM(J$6:J367)</f>
        <v>25415.906653754861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10.398494044885636</v>
      </c>
      <c r="W367" s="71">
        <f t="shared" si="76"/>
        <v>25.41590665375486</v>
      </c>
    </row>
    <row r="368" spans="1:23">
      <c r="A368" s="63">
        <f t="shared" si="77"/>
        <v>37254</v>
      </c>
      <c r="B368" s="65" t="str">
        <f>INDEX('Master Data'!$A$2:$B$8,MATCH(WEEKDAY('BRA PWR Certificates'!A368,3),'Master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10398.494044885636</v>
      </c>
      <c r="N368" s="73">
        <f>SUM(J$6:J368)</f>
        <v>25415.906653754861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10.398494044885636</v>
      </c>
      <c r="W368" s="71">
        <f t="shared" si="76"/>
        <v>25.41590665375486</v>
      </c>
    </row>
    <row r="369" spans="1:23">
      <c r="A369" s="63">
        <f t="shared" si="77"/>
        <v>37255</v>
      </c>
      <c r="B369" s="65" t="str">
        <f>INDEX('Master Data'!$A$2:$B$8,MATCH(WEEKDAY('BRA PWR Certificates'!A369,3),'Master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10398.494044885636</v>
      </c>
      <c r="N369" s="73">
        <f>SUM(J$6:J369)</f>
        <v>25415.906653754861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10.398494044885636</v>
      </c>
      <c r="W369" s="71">
        <f t="shared" si="76"/>
        <v>25.41590665375486</v>
      </c>
    </row>
    <row r="370" spans="1:23">
      <c r="A370" s="63">
        <f t="shared" si="77"/>
        <v>37256</v>
      </c>
      <c r="B370" s="65" t="str">
        <f>INDEX('Master Data'!$A$2:$B$8,MATCH(WEEKDAY('BRA PWR Certificates'!A370,3),'Master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10398.494044885636</v>
      </c>
      <c r="N370" s="73">
        <f>SUM(J$6:J370)</f>
        <v>25415.906653754861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10.398494044885636</v>
      </c>
      <c r="W370" s="71">
        <f t="shared" si="76"/>
        <v>25.41590665375486</v>
      </c>
    </row>
    <row r="371" spans="1:23">
      <c r="A371" s="63">
        <f t="shared" si="77"/>
        <v>37257</v>
      </c>
      <c r="B371" s="65" t="str">
        <f>INDEX('Master Data'!$A$2:$B$8,MATCH(WEEKDAY('BRA PWR Certificates'!A371,3),'Master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10398.494044885636</v>
      </c>
      <c r="N371" s="73">
        <f>SUM(J$6:J371)</f>
        <v>25415.906653754861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10.398494044885636</v>
      </c>
      <c r="W371" s="71">
        <f t="shared" si="76"/>
        <v>25.41590665375486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W371"/>
  <sheetViews>
    <sheetView workbookViewId="0">
      <selection activeCell="J34" sqref="J3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36966</v>
      </c>
    </row>
    <row r="3" spans="1:23">
      <c r="K3" s="75">
        <f>[4]Summary!B8</f>
        <v>36972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INDEX('[4]Master Data'!$A$2:$B$8,MATCH(WEEKDAY('CRD Hedge'!A6,3),'[4]Master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>
      <c r="A7" s="63">
        <f t="shared" ref="A7:A70" si="11">A6+1</f>
        <v>36893</v>
      </c>
      <c r="B7" s="65" t="str">
        <f>INDEX('[4]Master Data'!$A$2:$B$8,MATCH(WEEKDAY('CRD Hedge'!A7,3),'[4]Master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>
      <c r="A8" s="63">
        <f t="shared" si="11"/>
        <v>36894</v>
      </c>
      <c r="B8" s="65" t="str">
        <f>INDEX('[4]Master Data'!$A$2:$B$8,MATCH(WEEKDAY('CRD Hedge'!A8,3),'[4]Master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>
      <c r="A9" s="63">
        <f t="shared" si="11"/>
        <v>36895</v>
      </c>
      <c r="B9" s="65" t="str">
        <f>INDEX('[4]Master Data'!$A$2:$B$8,MATCH(WEEKDAY('CRD Hedge'!A9,3),'[4]Master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>
      <c r="A10" s="63">
        <f t="shared" si="11"/>
        <v>36896</v>
      </c>
      <c r="B10" s="65" t="str">
        <f>INDEX('[4]Master Data'!$A$2:$B$8,MATCH(WEEKDAY('CRD Hedge'!A10,3),'[4]Master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>
      <c r="A11" s="63">
        <f t="shared" si="11"/>
        <v>36897</v>
      </c>
      <c r="B11" s="65" t="str">
        <f>INDEX('[4]Master Data'!$A$2:$B$8,MATCH(WEEKDAY('CRD Hedge'!A11,3),'[4]Master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>
      <c r="A12" s="63">
        <f t="shared" si="11"/>
        <v>36898</v>
      </c>
      <c r="B12" s="65" t="str">
        <f>INDEX('[4]Master Data'!$A$2:$B$8,MATCH(WEEKDAY('CRD Hedge'!A12,3),'[4]Master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>
      <c r="A13" s="63">
        <f t="shared" si="11"/>
        <v>36899</v>
      </c>
      <c r="B13" s="65" t="str">
        <f>INDEX('[4]Master Data'!$A$2:$B$8,MATCH(WEEKDAY('CRD Hedge'!A13,3),'[4]Master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>
      <c r="A14" s="63">
        <f t="shared" si="11"/>
        <v>36900</v>
      </c>
      <c r="B14" s="65" t="str">
        <f>INDEX('[4]Master Data'!$A$2:$B$8,MATCH(WEEKDAY('CRD Hedge'!A14,3),'[4]Master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>
      <c r="A15" s="63">
        <f t="shared" si="11"/>
        <v>36901</v>
      </c>
      <c r="B15" s="65" t="str">
        <f>INDEX('[4]Master Data'!$A$2:$B$8,MATCH(WEEKDAY('CRD Hedge'!A15,3),'[4]Master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>
      <c r="A16" s="63">
        <f t="shared" si="11"/>
        <v>36902</v>
      </c>
      <c r="B16" s="65" t="str">
        <f>INDEX('[4]Master Data'!$A$2:$B$8,MATCH(WEEKDAY('CRD Hedge'!A16,3),'[4]Master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>
      <c r="A17" s="63">
        <f t="shared" si="11"/>
        <v>36903</v>
      </c>
      <c r="B17" s="65" t="str">
        <f>INDEX('[4]Master Data'!$A$2:$B$8,MATCH(WEEKDAY('CRD Hedge'!A17,3),'[4]Master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>
      <c r="A18" s="63">
        <f t="shared" si="11"/>
        <v>36904</v>
      </c>
      <c r="B18" s="65" t="str">
        <f>INDEX('[4]Master Data'!$A$2:$B$8,MATCH(WEEKDAY('CRD Hedge'!A18,3),'[4]Master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>
      <c r="A19" s="63">
        <f t="shared" si="11"/>
        <v>36905</v>
      </c>
      <c r="B19" s="65" t="str">
        <f>INDEX('[4]Master Data'!$A$2:$B$8,MATCH(WEEKDAY('CRD Hedge'!A19,3),'[4]Master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>
      <c r="A20" s="63">
        <f t="shared" si="11"/>
        <v>36906</v>
      </c>
      <c r="B20" s="65" t="str">
        <f>INDEX('[4]Master Data'!$A$2:$B$8,MATCH(WEEKDAY('CRD Hedge'!A20,3),'[4]Master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>
      <c r="A21" s="63">
        <f t="shared" si="11"/>
        <v>36907</v>
      </c>
      <c r="B21" s="65" t="str">
        <f>INDEX('[4]Master Data'!$A$2:$B$8,MATCH(WEEKDAY('CRD Hedge'!A21,3),'[4]Master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>
      <c r="A22" s="63">
        <f t="shared" si="11"/>
        <v>36908</v>
      </c>
      <c r="B22" s="65" t="str">
        <f>INDEX('[4]Master Data'!$A$2:$B$8,MATCH(WEEKDAY('CRD Hedge'!A22,3),'[4]Master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>
      <c r="A23" s="63">
        <f t="shared" si="11"/>
        <v>36909</v>
      </c>
      <c r="B23" s="65" t="str">
        <f>INDEX('[4]Master Data'!$A$2:$B$8,MATCH(WEEKDAY('CRD Hedge'!A23,3),'[4]Master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>
      <c r="A24" s="63">
        <f t="shared" si="11"/>
        <v>36910</v>
      </c>
      <c r="B24" s="65" t="str">
        <f>INDEX('[4]Master Data'!$A$2:$B$8,MATCH(WEEKDAY('CRD Hedge'!A24,3),'[4]Master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>
      <c r="A25" s="63">
        <f t="shared" si="11"/>
        <v>36911</v>
      </c>
      <c r="B25" s="65" t="str">
        <f>INDEX('[4]Master Data'!$A$2:$B$8,MATCH(WEEKDAY('CRD Hedge'!A25,3),'[4]Master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>
      <c r="A26" s="63">
        <f t="shared" si="11"/>
        <v>36912</v>
      </c>
      <c r="B26" s="65" t="str">
        <f>INDEX('[4]Master Data'!$A$2:$B$8,MATCH(WEEKDAY('CRD Hedge'!A26,3),'[4]Master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>
      <c r="A27" s="63">
        <f t="shared" si="11"/>
        <v>36913</v>
      </c>
      <c r="B27" s="65" t="str">
        <f>INDEX('[4]Master Data'!$A$2:$B$8,MATCH(WEEKDAY('CRD Hedge'!A27,3),'[4]Master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>
      <c r="A28" s="63">
        <f t="shared" si="11"/>
        <v>36914</v>
      </c>
      <c r="B28" s="65" t="str">
        <f>INDEX('[4]Master Data'!$A$2:$B$8,MATCH(WEEKDAY('CRD Hedge'!A28,3),'[4]Master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>
      <c r="A29" s="63">
        <f t="shared" si="11"/>
        <v>36915</v>
      </c>
      <c r="B29" s="65" t="str">
        <f>INDEX('[4]Master Data'!$A$2:$B$8,MATCH(WEEKDAY('CRD Hedge'!A29,3),'[4]Master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>
      <c r="A30" s="63">
        <f t="shared" si="11"/>
        <v>36916</v>
      </c>
      <c r="B30" s="65" t="str">
        <f>INDEX('[4]Master Data'!$A$2:$B$8,MATCH(WEEKDAY('CRD Hedge'!A30,3),'[4]Master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>
      <c r="A31" s="63">
        <f t="shared" si="11"/>
        <v>36917</v>
      </c>
      <c r="B31" s="65" t="str">
        <f>INDEX('[4]Master Data'!$A$2:$B$8,MATCH(WEEKDAY('CRD Hedge'!A31,3),'[4]Master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>
      <c r="A32" s="63">
        <f t="shared" si="11"/>
        <v>36918</v>
      </c>
      <c r="B32" s="65" t="str">
        <f>INDEX('[4]Master Data'!$A$2:$B$8,MATCH(WEEKDAY('CRD Hedge'!A32,3),'[4]Master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>
      <c r="A33" s="63">
        <f t="shared" si="11"/>
        <v>36919</v>
      </c>
      <c r="B33" s="65" t="str">
        <f>INDEX('[4]Master Data'!$A$2:$B$8,MATCH(WEEKDAY('CRD Hedge'!A33,3),'[4]Master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>
      <c r="A34" s="63">
        <f t="shared" si="11"/>
        <v>36920</v>
      </c>
      <c r="B34" s="65" t="str">
        <f>INDEX('[4]Master Data'!$A$2:$B$8,MATCH(WEEKDAY('CRD Hedge'!A34,3),'[4]Master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>
      <c r="A35" s="63">
        <f t="shared" si="11"/>
        <v>36921</v>
      </c>
      <c r="B35" s="65" t="str">
        <f>INDEX('[4]Master Data'!$A$2:$B$8,MATCH(WEEKDAY('CRD Hedge'!A35,3),'[4]Master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INDEX('[4]Master Data'!$A$2:$B$8,MATCH(WEEKDAY('CRD Hedge'!A36,3),'[4]Master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106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>
      <c r="A37" s="63">
        <f t="shared" si="11"/>
        <v>36923</v>
      </c>
      <c r="B37" s="65" t="str">
        <f>INDEX('[4]Master Data'!$A$2:$B$8,MATCH(WEEKDAY('CRD Hedge'!A37,3),'[4]Master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106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>
      <c r="A38" s="63">
        <f t="shared" si="11"/>
        <v>36924</v>
      </c>
      <c r="B38" s="65" t="str">
        <f>INDEX('[4]Master Data'!$A$2:$B$8,MATCH(WEEKDAY('CRD Hedge'!A38,3),'[4]Master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106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>
      <c r="A39" s="63">
        <f t="shared" si="11"/>
        <v>36925</v>
      </c>
      <c r="B39" s="65" t="str">
        <f>INDEX('[4]Master Data'!$A$2:$B$8,MATCH(WEEKDAY('CRD Hedge'!A39,3),'[4]Master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>
      <c r="A40" s="63">
        <f t="shared" si="11"/>
        <v>36926</v>
      </c>
      <c r="B40" s="65" t="str">
        <f>INDEX('[4]Master Data'!$A$2:$B$8,MATCH(WEEKDAY('CRD Hedge'!A40,3),'[4]Master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>
      <c r="A41" s="63">
        <f t="shared" si="11"/>
        <v>36927</v>
      </c>
      <c r="B41" s="65" t="str">
        <f>INDEX('[4]Master Data'!$A$2:$B$8,MATCH(WEEKDAY('CRD Hedge'!A41,3),'[4]Master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106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>
      <c r="A42" s="63">
        <f t="shared" si="11"/>
        <v>36928</v>
      </c>
      <c r="B42" s="65" t="str">
        <f>INDEX('[4]Master Data'!$A$2:$B$8,MATCH(WEEKDAY('CRD Hedge'!A42,3),'[4]Master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106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>
      <c r="A43" s="63">
        <f t="shared" si="11"/>
        <v>36929</v>
      </c>
      <c r="B43" s="65" t="str">
        <f>INDEX('[4]Master Data'!$A$2:$B$8,MATCH(WEEKDAY('CRD Hedge'!A43,3),'[4]Master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106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>
      <c r="A44" s="63">
        <f t="shared" si="11"/>
        <v>36930</v>
      </c>
      <c r="B44" s="65" t="str">
        <f>INDEX('[4]Master Data'!$A$2:$B$8,MATCH(WEEKDAY('CRD Hedge'!A44,3),'[4]Master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106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>
      <c r="A45" s="63">
        <f t="shared" si="11"/>
        <v>36931</v>
      </c>
      <c r="B45" s="65" t="str">
        <f>INDEX('[4]Master Data'!$A$2:$B$8,MATCH(WEEKDAY('CRD Hedge'!A45,3),'[4]Master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106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>
      <c r="A46" s="63">
        <f t="shared" si="11"/>
        <v>36932</v>
      </c>
      <c r="B46" s="65" t="str">
        <f>INDEX('[4]Master Data'!$A$2:$B$8,MATCH(WEEKDAY('CRD Hedge'!A46,3),'[4]Master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>
      <c r="A47" s="63">
        <f t="shared" si="11"/>
        <v>36933</v>
      </c>
      <c r="B47" s="65" t="str">
        <f>INDEX('[4]Master Data'!$A$2:$B$8,MATCH(WEEKDAY('CRD Hedge'!A47,3),'[4]Master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>
      <c r="A48" s="63">
        <f t="shared" si="11"/>
        <v>36934</v>
      </c>
      <c r="B48" s="65" t="str">
        <f>INDEX('[4]Master Data'!$A$2:$B$8,MATCH(WEEKDAY('CRD Hedge'!A48,3),'[4]Master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106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>
      <c r="A49" s="63">
        <f t="shared" si="11"/>
        <v>36935</v>
      </c>
      <c r="B49" s="65" t="str">
        <f>INDEX('[4]Master Data'!$A$2:$B$8,MATCH(WEEKDAY('CRD Hedge'!A49,3),'[4]Master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106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>
      <c r="A50" s="63">
        <f t="shared" si="11"/>
        <v>36936</v>
      </c>
      <c r="B50" s="65" t="str">
        <f>INDEX('[4]Master Data'!$A$2:$B$8,MATCH(WEEKDAY('CRD Hedge'!A50,3),'[4]Master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106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>
      <c r="A51" s="63">
        <f t="shared" si="11"/>
        <v>36937</v>
      </c>
      <c r="B51" s="65" t="str">
        <f>INDEX('[4]Master Data'!$A$2:$B$8,MATCH(WEEKDAY('CRD Hedge'!A51,3),'[4]Master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106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>
      <c r="A52" s="63">
        <f t="shared" si="11"/>
        <v>36938</v>
      </c>
      <c r="B52" s="65" t="str">
        <f>INDEX('[4]Master Data'!$A$2:$B$8,MATCH(WEEKDAY('CRD Hedge'!A52,3),'[4]Master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106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>
      <c r="A53" s="63">
        <f t="shared" si="11"/>
        <v>36939</v>
      </c>
      <c r="B53" s="65" t="str">
        <f>INDEX('[4]Master Data'!$A$2:$B$8,MATCH(WEEKDAY('CRD Hedge'!A53,3),'[4]Master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>
      <c r="A54" s="63">
        <f t="shared" si="11"/>
        <v>36940</v>
      </c>
      <c r="B54" s="65" t="str">
        <f>INDEX('[4]Master Data'!$A$2:$B$8,MATCH(WEEKDAY('CRD Hedge'!A54,3),'[4]Master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>
      <c r="A55" s="63">
        <f t="shared" si="11"/>
        <v>36941</v>
      </c>
      <c r="B55" s="65" t="str">
        <f>INDEX('[4]Master Data'!$A$2:$B$8,MATCH(WEEKDAY('CRD Hedge'!A55,3),'[4]Master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>
      <c r="A56" s="63">
        <f t="shared" si="11"/>
        <v>36942</v>
      </c>
      <c r="B56" s="65" t="str">
        <f>INDEX('[4]Master Data'!$A$2:$B$8,MATCH(WEEKDAY('CRD Hedge'!A56,3),'[4]Master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106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>
      <c r="A57" s="63">
        <f t="shared" si="11"/>
        <v>36943</v>
      </c>
      <c r="B57" s="65" t="str">
        <f>INDEX('[4]Master Data'!$A$2:$B$8,MATCH(WEEKDAY('CRD Hedge'!A57,3),'[4]Master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106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>
      <c r="A58" s="63">
        <f t="shared" si="11"/>
        <v>36944</v>
      </c>
      <c r="B58" s="65" t="str">
        <f>INDEX('[4]Master Data'!$A$2:$B$8,MATCH(WEEKDAY('CRD Hedge'!A58,3),'[4]Master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106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>
      <c r="A59" s="63">
        <f t="shared" si="11"/>
        <v>36945</v>
      </c>
      <c r="B59" s="65" t="str">
        <f>INDEX('[4]Master Data'!$A$2:$B$8,MATCH(WEEKDAY('CRD Hedge'!A59,3),'[4]Master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106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>
      <c r="A60" s="63">
        <f t="shared" si="11"/>
        <v>36946</v>
      </c>
      <c r="B60" s="65" t="str">
        <f>INDEX('[4]Master Data'!$A$2:$B$8,MATCH(WEEKDAY('CRD Hedge'!A60,3),'[4]Master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>
      <c r="A61" s="63">
        <f t="shared" si="11"/>
        <v>36947</v>
      </c>
      <c r="B61" s="65" t="str">
        <f>INDEX('[4]Master Data'!$A$2:$B$8,MATCH(WEEKDAY('CRD Hedge'!A61,3),'[4]Master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>
      <c r="A62" s="63">
        <f t="shared" si="11"/>
        <v>36948</v>
      </c>
      <c r="B62" s="65" t="str">
        <f>INDEX('[4]Master Data'!$A$2:$B$8,MATCH(WEEKDAY('CRD Hedge'!A62,3),'[4]Master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106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>
      <c r="A63" s="63">
        <f t="shared" si="11"/>
        <v>36949</v>
      </c>
      <c r="B63" s="65" t="str">
        <f>INDEX('[4]Master Data'!$A$2:$B$8,MATCH(WEEKDAY('CRD Hedge'!A63,3),'[4]Master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106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INDEX('[4]Master Data'!$A$2:$B$8,MATCH(WEEKDAY('CRD Hedge'!A64,3),'[4]Master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106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INDEX('[4]Master Data'!$A$2:$B$8,MATCH(WEEKDAY('CRD Hedge'!A65,3),'[4]Master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106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>
      <c r="A66" s="63">
        <f t="shared" si="11"/>
        <v>36952</v>
      </c>
      <c r="B66" s="65" t="str">
        <f>INDEX('[4]Master Data'!$A$2:$B$8,MATCH(WEEKDAY('CRD Hedge'!A66,3),'[4]Master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106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>
      <c r="A67" s="63">
        <f t="shared" si="11"/>
        <v>36953</v>
      </c>
      <c r="B67" s="65" t="str">
        <f>INDEX('[4]Master Data'!$A$2:$B$8,MATCH(WEEKDAY('CRD Hedge'!A67,3),'[4]Master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>
      <c r="A68" s="63">
        <f t="shared" si="11"/>
        <v>36954</v>
      </c>
      <c r="B68" s="65" t="str">
        <f>INDEX('[4]Master Data'!$A$2:$B$8,MATCH(WEEKDAY('CRD Hedge'!A68,3),'[4]Master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>
      <c r="A69" s="63">
        <f t="shared" si="11"/>
        <v>36955</v>
      </c>
      <c r="B69" s="65" t="str">
        <f>INDEX('[4]Master Data'!$A$2:$B$8,MATCH(WEEKDAY('CRD Hedge'!A69,3),'[4]Master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106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>
      <c r="A70" s="63">
        <f t="shared" si="11"/>
        <v>36956</v>
      </c>
      <c r="B70" s="65" t="str">
        <f>INDEX('[4]Master Data'!$A$2:$B$8,MATCH(WEEKDAY('CRD Hedge'!A70,3),'[4]Master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106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>
      <c r="A71" s="63">
        <f t="shared" ref="A71:A134" si="25">A70+1</f>
        <v>36957</v>
      </c>
      <c r="B71" s="65" t="str">
        <f>INDEX('[4]Master Data'!$A$2:$B$8,MATCH(WEEKDAY('CRD Hedge'!A71,3),'[4]Master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106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>
      <c r="A72" s="63">
        <f t="shared" si="25"/>
        <v>36958</v>
      </c>
      <c r="B72" s="65" t="str">
        <f>INDEX('[4]Master Data'!$A$2:$B$8,MATCH(WEEKDAY('CRD Hedge'!A72,3),'[4]Master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106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>
      <c r="A73" s="63">
        <f t="shared" si="25"/>
        <v>36959</v>
      </c>
      <c r="B73" s="65" t="str">
        <f>INDEX('[4]Master Data'!$A$2:$B$8,MATCH(WEEKDAY('CRD Hedge'!A73,3),'[4]Master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106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>
      <c r="A74" s="63">
        <f t="shared" si="25"/>
        <v>36960</v>
      </c>
      <c r="B74" s="65" t="str">
        <f>INDEX('[4]Master Data'!$A$2:$B$8,MATCH(WEEKDAY('CRD Hedge'!A74,3),'[4]Master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>
      <c r="A75" s="63">
        <f t="shared" si="25"/>
        <v>36961</v>
      </c>
      <c r="B75" s="65" t="str">
        <f>INDEX('[4]Master Data'!$A$2:$B$8,MATCH(WEEKDAY('CRD Hedge'!A75,3),'[4]Master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>
      <c r="A76" s="63">
        <f t="shared" si="25"/>
        <v>36962</v>
      </c>
      <c r="B76" s="65" t="str">
        <f>INDEX('[4]Master Data'!$A$2:$B$8,MATCH(WEEKDAY('CRD Hedge'!A76,3),'[4]Master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106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>
      <c r="A77" s="63">
        <f t="shared" si="25"/>
        <v>36963</v>
      </c>
      <c r="B77" s="65" t="str">
        <f>INDEX('[4]Master Data'!$A$2:$B$8,MATCH(WEEKDAY('CRD Hedge'!A77,3),'[4]Master Data'!$A$2:$A$8,0),2)</f>
        <v>T</v>
      </c>
      <c r="D77" s="73">
        <v>300000</v>
      </c>
      <c r="E77" s="73">
        <v>0</v>
      </c>
      <c r="F77" s="73">
        <v>0</v>
      </c>
      <c r="G77" s="73">
        <v>895909</v>
      </c>
      <c r="I77" s="73">
        <f t="shared" si="14"/>
        <v>895909</v>
      </c>
      <c r="J77" s="73">
        <f t="shared" si="26"/>
        <v>895909</v>
      </c>
      <c r="K77" s="73">
        <f t="shared" si="15"/>
        <v>0</v>
      </c>
      <c r="L77" s="73">
        <f t="shared" si="16"/>
        <v>0</v>
      </c>
      <c r="M77" s="73">
        <f>SUM(J$6:J77)</f>
        <v>895909</v>
      </c>
      <c r="N77" s="73">
        <f>SUM(J$6:J77)</f>
        <v>895909</v>
      </c>
      <c r="P77" s="106">
        <f t="shared" si="17"/>
        <v>300</v>
      </c>
      <c r="Q77" s="73">
        <f t="shared" si="18"/>
        <v>0</v>
      </c>
      <c r="R77" s="73">
        <f t="shared" si="19"/>
        <v>0</v>
      </c>
      <c r="S77" s="71">
        <f t="shared" si="20"/>
        <v>895.90899999999999</v>
      </c>
      <c r="T77" s="71">
        <f t="shared" si="21"/>
        <v>0</v>
      </c>
      <c r="U77" s="71">
        <f t="shared" si="22"/>
        <v>895.90899999999999</v>
      </c>
      <c r="V77" s="71">
        <f t="shared" si="23"/>
        <v>895.90899999999999</v>
      </c>
      <c r="W77" s="71">
        <f t="shared" si="24"/>
        <v>895.90899999999999</v>
      </c>
    </row>
    <row r="78" spans="1:23">
      <c r="A78" s="63">
        <f t="shared" si="25"/>
        <v>36964</v>
      </c>
      <c r="B78" s="65" t="str">
        <f>INDEX('[4]Master Data'!$A$2:$B$8,MATCH(WEEKDAY('CRD Hedge'!A78,3),'[4]Master Data'!$A$2:$A$8,0),2)</f>
        <v>W</v>
      </c>
      <c r="D78" s="73">
        <v>-300000</v>
      </c>
      <c r="E78" s="73">
        <v>0</v>
      </c>
      <c r="F78" s="73">
        <v>0</v>
      </c>
      <c r="G78" s="73">
        <f>-895909+860000</f>
        <v>-35909</v>
      </c>
      <c r="I78" s="73">
        <f t="shared" si="14"/>
        <v>-35909</v>
      </c>
      <c r="J78" s="73">
        <f t="shared" si="26"/>
        <v>-931818</v>
      </c>
      <c r="K78" s="73">
        <f t="shared" si="15"/>
        <v>0</v>
      </c>
      <c r="L78" s="73">
        <f t="shared" si="16"/>
        <v>0</v>
      </c>
      <c r="M78" s="73">
        <f>SUM(J$6:J78)</f>
        <v>-35909</v>
      </c>
      <c r="N78" s="73">
        <f>SUM(J$6:J78)</f>
        <v>-35909</v>
      </c>
      <c r="P78" s="106">
        <f t="shared" si="17"/>
        <v>-300</v>
      </c>
      <c r="Q78" s="73">
        <f t="shared" si="18"/>
        <v>0</v>
      </c>
      <c r="R78" s="73">
        <f t="shared" si="19"/>
        <v>0</v>
      </c>
      <c r="S78" s="71">
        <f t="shared" si="20"/>
        <v>-931.81799999999998</v>
      </c>
      <c r="T78" s="71">
        <f t="shared" si="21"/>
        <v>0</v>
      </c>
      <c r="U78" s="71">
        <f t="shared" si="22"/>
        <v>-35.908999999999999</v>
      </c>
      <c r="V78" s="71">
        <f t="shared" si="23"/>
        <v>-35.908999999999999</v>
      </c>
      <c r="W78" s="71">
        <f t="shared" si="24"/>
        <v>-35.908999999999999</v>
      </c>
    </row>
    <row r="79" spans="1:23">
      <c r="A79" s="63">
        <f t="shared" si="25"/>
        <v>36965</v>
      </c>
      <c r="B79" s="65" t="str">
        <f>INDEX('[4]Master Data'!$A$2:$B$8,MATCH(WEEKDAY('CRD Hedge'!A79,3),'[4]Master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-35909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-35909</v>
      </c>
      <c r="N79" s="73">
        <f>SUM(J$6:J79)</f>
        <v>-35909</v>
      </c>
      <c r="P79" s="106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-35.908999999999999</v>
      </c>
      <c r="V79" s="71">
        <f t="shared" si="23"/>
        <v>-35.908999999999999</v>
      </c>
      <c r="W79" s="71">
        <f t="shared" si="24"/>
        <v>-35.908999999999999</v>
      </c>
    </row>
    <row r="80" spans="1:23">
      <c r="A80" s="63">
        <f t="shared" si="25"/>
        <v>36966</v>
      </c>
      <c r="B80" s="65" t="str">
        <f>INDEX('[4]Master Data'!$A$2:$B$8,MATCH(WEEKDAY('CRD Hedge'!A80,3),'[4]Master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-35909</v>
      </c>
      <c r="J80" s="73">
        <f t="shared" si="26"/>
        <v>0</v>
      </c>
      <c r="K80" s="73">
        <f t="shared" si="15"/>
        <v>1</v>
      </c>
      <c r="L80" s="73">
        <f t="shared" si="16"/>
        <v>0</v>
      </c>
      <c r="M80" s="73">
        <f>SUM(J$6:J80)</f>
        <v>-35909</v>
      </c>
      <c r="N80" s="73">
        <f>SUM(J$6:J80)</f>
        <v>-35909</v>
      </c>
      <c r="P80" s="106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-35.908999999999999</v>
      </c>
      <c r="V80" s="71">
        <f t="shared" si="23"/>
        <v>-35.908999999999999</v>
      </c>
      <c r="W80" s="71">
        <f t="shared" si="24"/>
        <v>-35.908999999999999</v>
      </c>
    </row>
    <row r="81" spans="1:23">
      <c r="A81" s="63">
        <f t="shared" si="25"/>
        <v>36967</v>
      </c>
      <c r="B81" s="65" t="str">
        <f>INDEX('[4]Master Data'!$A$2:$B$8,MATCH(WEEKDAY('CRD Hedge'!A81,3),'[4]Master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-35909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-35909</v>
      </c>
      <c r="N81" s="73">
        <f>SUM(J$6:J81)</f>
        <v>-35909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-35.908999999999999</v>
      </c>
      <c r="V81" s="71">
        <f t="shared" si="23"/>
        <v>-35.908999999999999</v>
      </c>
      <c r="W81" s="71">
        <f t="shared" si="24"/>
        <v>-35.908999999999999</v>
      </c>
    </row>
    <row r="82" spans="1:23">
      <c r="A82" s="63">
        <f t="shared" si="25"/>
        <v>36968</v>
      </c>
      <c r="B82" s="65" t="str">
        <f>INDEX('[4]Master Data'!$A$2:$B$8,MATCH(WEEKDAY('CRD Hedge'!A82,3),'[4]Master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-35909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-35909</v>
      </c>
      <c r="N82" s="73">
        <f>SUM(J$6:J82)</f>
        <v>-35909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-35.908999999999999</v>
      </c>
      <c r="V82" s="71">
        <f t="shared" si="23"/>
        <v>-35.908999999999999</v>
      </c>
      <c r="W82" s="71">
        <f t="shared" si="24"/>
        <v>-35.908999999999999</v>
      </c>
    </row>
    <row r="83" spans="1:23">
      <c r="A83" s="63">
        <f t="shared" si="25"/>
        <v>36969</v>
      </c>
      <c r="B83" s="65" t="str">
        <f>INDEX('[4]Master Data'!$A$2:$B$8,MATCH(WEEKDAY('CRD Hedge'!A83,3),'[4]Master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-35909</v>
      </c>
      <c r="J83" s="73">
        <f t="shared" si="26"/>
        <v>0</v>
      </c>
      <c r="K83" s="73">
        <f t="shared" si="15"/>
        <v>1</v>
      </c>
      <c r="L83" s="73">
        <f t="shared" si="16"/>
        <v>0</v>
      </c>
      <c r="M83" s="73">
        <f>SUM(J$6:J83)</f>
        <v>-35909</v>
      </c>
      <c r="N83" s="73">
        <f>SUM(J$6:J83)</f>
        <v>-35909</v>
      </c>
      <c r="P83" s="106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-35.908999999999999</v>
      </c>
      <c r="V83" s="71">
        <f t="shared" si="23"/>
        <v>-35.908999999999999</v>
      </c>
      <c r="W83" s="71">
        <f t="shared" si="24"/>
        <v>-35.908999999999999</v>
      </c>
    </row>
    <row r="84" spans="1:23">
      <c r="A84" s="63">
        <f t="shared" si="25"/>
        <v>36970</v>
      </c>
      <c r="B84" s="65" t="str">
        <f>INDEX('[4]Master Data'!$A$2:$B$8,MATCH(WEEKDAY('CRD Hedge'!A84,3),'[4]Master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-35909</v>
      </c>
      <c r="J84" s="73">
        <f t="shared" si="26"/>
        <v>0</v>
      </c>
      <c r="K84" s="73">
        <f t="shared" si="15"/>
        <v>1</v>
      </c>
      <c r="L84" s="73">
        <f t="shared" si="16"/>
        <v>0</v>
      </c>
      <c r="M84" s="73">
        <f>SUM(J$6:J84)</f>
        <v>-35909</v>
      </c>
      <c r="N84" s="73">
        <f>SUM(J$6:J84)</f>
        <v>-35909</v>
      </c>
      <c r="P84" s="106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-35.908999999999999</v>
      </c>
      <c r="V84" s="71">
        <f t="shared" si="23"/>
        <v>-35.908999999999999</v>
      </c>
      <c r="W84" s="71">
        <f t="shared" si="24"/>
        <v>-35.908999999999999</v>
      </c>
    </row>
    <row r="85" spans="1:23">
      <c r="A85" s="63">
        <f t="shared" si="25"/>
        <v>36971</v>
      </c>
      <c r="B85" s="65" t="str">
        <f>INDEX('[4]Master Data'!$A$2:$B$8,MATCH(WEEKDAY('CRD Hedge'!A85,3),'[4]Master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-35909</v>
      </c>
      <c r="J85" s="73">
        <f t="shared" si="26"/>
        <v>0</v>
      </c>
      <c r="K85" s="73">
        <f t="shared" si="15"/>
        <v>1</v>
      </c>
      <c r="L85" s="73">
        <f t="shared" si="16"/>
        <v>0</v>
      </c>
      <c r="M85" s="73">
        <f>SUM(J$6:J85)</f>
        <v>-35909</v>
      </c>
      <c r="N85" s="73">
        <f>SUM(J$6:J85)</f>
        <v>-35909</v>
      </c>
      <c r="P85" s="106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-35.908999999999999</v>
      </c>
      <c r="V85" s="71">
        <f t="shared" si="23"/>
        <v>-35.908999999999999</v>
      </c>
      <c r="W85" s="71">
        <f t="shared" si="24"/>
        <v>-35.908999999999999</v>
      </c>
    </row>
    <row r="86" spans="1:23">
      <c r="A86" s="63">
        <f t="shared" si="25"/>
        <v>36972</v>
      </c>
      <c r="B86" s="65" t="str">
        <f>INDEX('[4]Master Data'!$A$2:$B$8,MATCH(WEEKDAY('CRD Hedge'!A86,3),'[4]Master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-35909</v>
      </c>
      <c r="J86" s="73">
        <f t="shared" si="26"/>
        <v>0</v>
      </c>
      <c r="K86" s="73">
        <f t="shared" si="15"/>
        <v>1</v>
      </c>
      <c r="L86" s="73">
        <f t="shared" si="16"/>
        <v>0</v>
      </c>
      <c r="M86" s="73">
        <f>SUM(J$6:J86)</f>
        <v>-35909</v>
      </c>
      <c r="N86" s="73">
        <f>SUM(J$6:J86)</f>
        <v>-35909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-35.908999999999999</v>
      </c>
      <c r="V86" s="71">
        <f t="shared" si="23"/>
        <v>-35.908999999999999</v>
      </c>
      <c r="W86" s="71">
        <f t="shared" si="24"/>
        <v>-35.908999999999999</v>
      </c>
    </row>
    <row r="87" spans="1:23">
      <c r="A87" s="63">
        <f t="shared" si="25"/>
        <v>36973</v>
      </c>
      <c r="B87" s="65" t="str">
        <f>INDEX('[4]Master Data'!$A$2:$B$8,MATCH(WEEKDAY('CRD Hedge'!A87,3),'[4]Master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-35909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-35909</v>
      </c>
      <c r="N87" s="73">
        <f>SUM(J$6:J87)</f>
        <v>-35909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-35.908999999999999</v>
      </c>
      <c r="V87" s="71">
        <f t="shared" si="23"/>
        <v>-35.908999999999999</v>
      </c>
      <c r="W87" s="71">
        <f t="shared" si="24"/>
        <v>-35.908999999999999</v>
      </c>
    </row>
    <row r="88" spans="1:23">
      <c r="A88" s="63">
        <f t="shared" si="25"/>
        <v>36974</v>
      </c>
      <c r="B88" s="65" t="str">
        <f>INDEX('[4]Master Data'!$A$2:$B$8,MATCH(WEEKDAY('CRD Hedge'!A88,3),'[4]Master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-35909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-35909</v>
      </c>
      <c r="N88" s="73">
        <f>SUM(J$6:J88)</f>
        <v>-35909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-35.908999999999999</v>
      </c>
      <c r="V88" s="71">
        <f t="shared" si="23"/>
        <v>-35.908999999999999</v>
      </c>
      <c r="W88" s="71">
        <f t="shared" si="24"/>
        <v>-35.908999999999999</v>
      </c>
    </row>
    <row r="89" spans="1:23">
      <c r="A89" s="63">
        <f t="shared" si="25"/>
        <v>36975</v>
      </c>
      <c r="B89" s="65" t="str">
        <f>INDEX('[4]Master Data'!$A$2:$B$8,MATCH(WEEKDAY('CRD Hedge'!A89,3),'[4]Master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-35909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-35909</v>
      </c>
      <c r="N89" s="73">
        <f>SUM(J$6:J89)</f>
        <v>-35909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-35.908999999999999</v>
      </c>
      <c r="V89" s="71">
        <f t="shared" si="23"/>
        <v>-35.908999999999999</v>
      </c>
      <c r="W89" s="71">
        <f t="shared" si="24"/>
        <v>-35.908999999999999</v>
      </c>
    </row>
    <row r="90" spans="1:23">
      <c r="A90" s="63">
        <f t="shared" si="25"/>
        <v>36976</v>
      </c>
      <c r="B90" s="65" t="str">
        <f>INDEX('[4]Master Data'!$A$2:$B$8,MATCH(WEEKDAY('CRD Hedge'!A90,3),'[4]Master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-35909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-35909</v>
      </c>
      <c r="N90" s="73">
        <f>SUM(J$6:J90)</f>
        <v>-35909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-35.908999999999999</v>
      </c>
      <c r="V90" s="71">
        <f t="shared" si="23"/>
        <v>-35.908999999999999</v>
      </c>
      <c r="W90" s="71">
        <f t="shared" si="24"/>
        <v>-35.908999999999999</v>
      </c>
    </row>
    <row r="91" spans="1:23">
      <c r="A91" s="63">
        <f t="shared" si="25"/>
        <v>36977</v>
      </c>
      <c r="B91" s="65" t="str">
        <f>INDEX('[4]Master Data'!$A$2:$B$8,MATCH(WEEKDAY('CRD Hedge'!A91,3),'[4]Master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-35909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-35909</v>
      </c>
      <c r="N91" s="73">
        <f>SUM(J$6:J91)</f>
        <v>-35909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-35.908999999999999</v>
      </c>
      <c r="V91" s="71">
        <f t="shared" si="23"/>
        <v>-35.908999999999999</v>
      </c>
      <c r="W91" s="71">
        <f t="shared" si="24"/>
        <v>-35.908999999999999</v>
      </c>
    </row>
    <row r="92" spans="1:23">
      <c r="A92" s="63">
        <f t="shared" si="25"/>
        <v>36978</v>
      </c>
      <c r="B92" s="65" t="str">
        <f>INDEX('[4]Master Data'!$A$2:$B$8,MATCH(WEEKDAY('CRD Hedge'!A92,3),'[4]Master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-35909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-35909</v>
      </c>
      <c r="N92" s="73">
        <f>SUM(J$6:J92)</f>
        <v>-35909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-35.908999999999999</v>
      </c>
      <c r="V92" s="71">
        <f t="shared" si="23"/>
        <v>-35.908999999999999</v>
      </c>
      <c r="W92" s="71">
        <f t="shared" si="24"/>
        <v>-35.908999999999999</v>
      </c>
    </row>
    <row r="93" spans="1:23">
      <c r="A93" s="63">
        <f t="shared" si="25"/>
        <v>36979</v>
      </c>
      <c r="B93" s="65" t="str">
        <f>INDEX('[4]Master Data'!$A$2:$B$8,MATCH(WEEKDAY('CRD Hedge'!A93,3),'[4]Master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-35909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-35909</v>
      </c>
      <c r="N93" s="73">
        <f>SUM(J$6:J93)</f>
        <v>-35909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-35.908999999999999</v>
      </c>
      <c r="V93" s="71">
        <f t="shared" si="23"/>
        <v>-35.908999999999999</v>
      </c>
      <c r="W93" s="71">
        <f t="shared" si="24"/>
        <v>-35.908999999999999</v>
      </c>
    </row>
    <row r="94" spans="1:23">
      <c r="A94" s="63">
        <f t="shared" si="25"/>
        <v>36980</v>
      </c>
      <c r="B94" s="65" t="str">
        <f>INDEX('[4]Master Data'!$A$2:$B$8,MATCH(WEEKDAY('CRD Hedge'!A94,3),'[4]Master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-35909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-35909</v>
      </c>
      <c r="N94" s="73">
        <f>SUM(J$6:J94)</f>
        <v>-35909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-35.908999999999999</v>
      </c>
      <c r="V94" s="71">
        <f t="shared" si="23"/>
        <v>-35.908999999999999</v>
      </c>
      <c r="W94" s="71">
        <f t="shared" si="24"/>
        <v>-35.908999999999999</v>
      </c>
    </row>
    <row r="95" spans="1:23">
      <c r="A95" s="63">
        <f t="shared" si="25"/>
        <v>36981</v>
      </c>
      <c r="B95" s="65" t="str">
        <f>INDEX('[4]Master Data'!$A$2:$B$8,MATCH(WEEKDAY('CRD Hedge'!A95,3),'[4]Master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-35909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-35909</v>
      </c>
      <c r="N95" s="73">
        <f>SUM(J$6:J95)</f>
        <v>-35909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-35.908999999999999</v>
      </c>
      <c r="V95" s="71">
        <f t="shared" si="23"/>
        <v>-35.908999999999999</v>
      </c>
      <c r="W95" s="71">
        <f t="shared" si="24"/>
        <v>-35.908999999999999</v>
      </c>
    </row>
    <row r="96" spans="1:23">
      <c r="A96" s="63">
        <f t="shared" si="25"/>
        <v>36982</v>
      </c>
      <c r="B96" s="65" t="str">
        <f>INDEX('[4]Master Data'!$A$2:$B$8,MATCH(WEEKDAY('CRD Hedge'!A96,3),'[4]Master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-35909</v>
      </c>
      <c r="N96" s="73">
        <f>SUM(J$6:J96)</f>
        <v>-35909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-35.908999999999999</v>
      </c>
      <c r="W96" s="71">
        <f t="shared" si="24"/>
        <v>-35.908999999999999</v>
      </c>
    </row>
    <row r="97" spans="1:23">
      <c r="A97" s="63">
        <f t="shared" si="25"/>
        <v>36983</v>
      </c>
      <c r="B97" s="65" t="str">
        <f>INDEX('[4]Master Data'!$A$2:$B$8,MATCH(WEEKDAY('CRD Hedge'!A97,3),'[4]Master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-35909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-35.908999999999999</v>
      </c>
    </row>
    <row r="98" spans="1:23">
      <c r="A98" s="63">
        <f t="shared" si="25"/>
        <v>36984</v>
      </c>
      <c r="B98" s="65" t="str">
        <f>INDEX('[4]Master Data'!$A$2:$B$8,MATCH(WEEKDAY('CRD Hedge'!A98,3),'[4]Master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-35909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-35.908999999999999</v>
      </c>
    </row>
    <row r="99" spans="1:23">
      <c r="A99" s="63">
        <f t="shared" si="25"/>
        <v>36985</v>
      </c>
      <c r="B99" s="65" t="str">
        <f>INDEX('[4]Master Data'!$A$2:$B$8,MATCH(WEEKDAY('CRD Hedge'!A99,3),'[4]Master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-35909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-35.908999999999999</v>
      </c>
    </row>
    <row r="100" spans="1:23">
      <c r="A100" s="63">
        <f t="shared" si="25"/>
        <v>36986</v>
      </c>
      <c r="B100" s="65" t="str">
        <f>INDEX('[4]Master Data'!$A$2:$B$8,MATCH(WEEKDAY('CRD Hedge'!A100,3),'[4]Master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-35909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-35.908999999999999</v>
      </c>
    </row>
    <row r="101" spans="1:23">
      <c r="A101" s="63">
        <f t="shared" si="25"/>
        <v>36987</v>
      </c>
      <c r="B101" s="65" t="str">
        <f>INDEX('[4]Master Data'!$A$2:$B$8,MATCH(WEEKDAY('CRD Hedge'!A101,3),'[4]Master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-35909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-35.908999999999999</v>
      </c>
    </row>
    <row r="102" spans="1:23">
      <c r="A102" s="63">
        <f t="shared" si="25"/>
        <v>36988</v>
      </c>
      <c r="B102" s="65" t="str">
        <f>INDEX('[4]Master Data'!$A$2:$B$8,MATCH(WEEKDAY('CRD Hedge'!A102,3),'[4]Master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-35909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-35.908999999999999</v>
      </c>
    </row>
    <row r="103" spans="1:23">
      <c r="A103" s="63">
        <f t="shared" si="25"/>
        <v>36989</v>
      </c>
      <c r="B103" s="65" t="str">
        <f>INDEX('[4]Master Data'!$A$2:$B$8,MATCH(WEEKDAY('CRD Hedge'!A103,3),'[4]Master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-35909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-35.908999999999999</v>
      </c>
    </row>
    <row r="104" spans="1:23">
      <c r="A104" s="63">
        <f t="shared" si="25"/>
        <v>36990</v>
      </c>
      <c r="B104" s="65" t="str">
        <f>INDEX('[4]Master Data'!$A$2:$B$8,MATCH(WEEKDAY('CRD Hedge'!A104,3),'[4]Master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-35909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-35.908999999999999</v>
      </c>
    </row>
    <row r="105" spans="1:23">
      <c r="A105" s="63">
        <f t="shared" si="25"/>
        <v>36991</v>
      </c>
      <c r="B105" s="65" t="str">
        <f>INDEX('[4]Master Data'!$A$2:$B$8,MATCH(WEEKDAY('CRD Hedge'!A105,3),'[4]Master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-35909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-35.908999999999999</v>
      </c>
    </row>
    <row r="106" spans="1:23">
      <c r="A106" s="63">
        <f t="shared" si="25"/>
        <v>36992</v>
      </c>
      <c r="B106" s="65" t="str">
        <f>INDEX('[4]Master Data'!$A$2:$B$8,MATCH(WEEKDAY('CRD Hedge'!A106,3),'[4]Master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-35909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-35.908999999999999</v>
      </c>
    </row>
    <row r="107" spans="1:23">
      <c r="A107" s="63">
        <f t="shared" si="25"/>
        <v>36993</v>
      </c>
      <c r="B107" s="65" t="str">
        <f>INDEX('[4]Master Data'!$A$2:$B$8,MATCH(WEEKDAY('CRD Hedge'!A107,3),'[4]Master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-35909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-35.908999999999999</v>
      </c>
    </row>
    <row r="108" spans="1:23">
      <c r="A108" s="63">
        <f t="shared" si="25"/>
        <v>36994</v>
      </c>
      <c r="B108" s="65" t="str">
        <f>INDEX('[4]Master Data'!$A$2:$B$8,MATCH(WEEKDAY('CRD Hedge'!A108,3),'[4]Master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-35909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-35.908999999999999</v>
      </c>
    </row>
    <row r="109" spans="1:23">
      <c r="A109" s="63">
        <f t="shared" si="25"/>
        <v>36995</v>
      </c>
      <c r="B109" s="65" t="str">
        <f>INDEX('[4]Master Data'!$A$2:$B$8,MATCH(WEEKDAY('CRD Hedge'!A109,3),'[4]Master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-35909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-35.908999999999999</v>
      </c>
    </row>
    <row r="110" spans="1:23">
      <c r="A110" s="63">
        <f t="shared" si="25"/>
        <v>36996</v>
      </c>
      <c r="B110" s="65" t="str">
        <f>INDEX('[4]Master Data'!$A$2:$B$8,MATCH(WEEKDAY('CRD Hedge'!A110,3),'[4]Master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-35909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-35.908999999999999</v>
      </c>
    </row>
    <row r="111" spans="1:23">
      <c r="A111" s="63">
        <f t="shared" si="25"/>
        <v>36997</v>
      </c>
      <c r="B111" s="65" t="str">
        <f>INDEX('[4]Master Data'!$A$2:$B$8,MATCH(WEEKDAY('CRD Hedge'!A111,3),'[4]Master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-35909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-35.908999999999999</v>
      </c>
    </row>
    <row r="112" spans="1:23">
      <c r="A112" s="63">
        <f t="shared" si="25"/>
        <v>36998</v>
      </c>
      <c r="B112" s="65" t="str">
        <f>INDEX('[4]Master Data'!$A$2:$B$8,MATCH(WEEKDAY('CRD Hedge'!A112,3),'[4]Master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-35909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-35.908999999999999</v>
      </c>
    </row>
    <row r="113" spans="1:23">
      <c r="A113" s="63">
        <f t="shared" si="25"/>
        <v>36999</v>
      </c>
      <c r="B113" s="65" t="str">
        <f>INDEX('[4]Master Data'!$A$2:$B$8,MATCH(WEEKDAY('CRD Hedge'!A113,3),'[4]Master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-35909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-35.908999999999999</v>
      </c>
    </row>
    <row r="114" spans="1:23">
      <c r="A114" s="63">
        <f t="shared" si="25"/>
        <v>37000</v>
      </c>
      <c r="B114" s="65" t="str">
        <f>INDEX('[4]Master Data'!$A$2:$B$8,MATCH(WEEKDAY('CRD Hedge'!A114,3),'[4]Master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-35909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-35.908999999999999</v>
      </c>
    </row>
    <row r="115" spans="1:23">
      <c r="A115" s="63">
        <f t="shared" si="25"/>
        <v>37001</v>
      </c>
      <c r="B115" s="65" t="str">
        <f>INDEX('[4]Master Data'!$A$2:$B$8,MATCH(WEEKDAY('CRD Hedge'!A115,3),'[4]Master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-35909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-35.908999999999999</v>
      </c>
    </row>
    <row r="116" spans="1:23">
      <c r="A116" s="63">
        <f t="shared" si="25"/>
        <v>37002</v>
      </c>
      <c r="B116" s="65" t="str">
        <f>INDEX('[4]Master Data'!$A$2:$B$8,MATCH(WEEKDAY('CRD Hedge'!A116,3),'[4]Master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-35909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-35.908999999999999</v>
      </c>
    </row>
    <row r="117" spans="1:23">
      <c r="A117" s="63">
        <f t="shared" si="25"/>
        <v>37003</v>
      </c>
      <c r="B117" s="65" t="str">
        <f>INDEX('[4]Master Data'!$A$2:$B$8,MATCH(WEEKDAY('CRD Hedge'!A117,3),'[4]Master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-35909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-35.908999999999999</v>
      </c>
    </row>
    <row r="118" spans="1:23">
      <c r="A118" s="63">
        <f t="shared" si="25"/>
        <v>37004</v>
      </c>
      <c r="B118" s="65" t="str">
        <f>INDEX('[4]Master Data'!$A$2:$B$8,MATCH(WEEKDAY('CRD Hedge'!A118,3),'[4]Master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-35909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-35.908999999999999</v>
      </c>
    </row>
    <row r="119" spans="1:23">
      <c r="A119" s="63">
        <f t="shared" si="25"/>
        <v>37005</v>
      </c>
      <c r="B119" s="65" t="str">
        <f>INDEX('[4]Master Data'!$A$2:$B$8,MATCH(WEEKDAY('CRD Hedge'!A119,3),'[4]Master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-35909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-35.908999999999999</v>
      </c>
    </row>
    <row r="120" spans="1:23">
      <c r="A120" s="63">
        <f t="shared" si="25"/>
        <v>37006</v>
      </c>
      <c r="B120" s="65" t="str">
        <f>INDEX('[4]Master Data'!$A$2:$B$8,MATCH(WEEKDAY('CRD Hedge'!A120,3),'[4]Master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-35909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-35.908999999999999</v>
      </c>
    </row>
    <row r="121" spans="1:23">
      <c r="A121" s="63">
        <f t="shared" si="25"/>
        <v>37007</v>
      </c>
      <c r="B121" s="65" t="str">
        <f>INDEX('[4]Master Data'!$A$2:$B$8,MATCH(WEEKDAY('CRD Hedge'!A121,3),'[4]Master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-35909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-35.908999999999999</v>
      </c>
    </row>
    <row r="122" spans="1:23">
      <c r="A122" s="63">
        <f t="shared" si="25"/>
        <v>37008</v>
      </c>
      <c r="B122" s="65" t="str">
        <f>INDEX('[4]Master Data'!$A$2:$B$8,MATCH(WEEKDAY('CRD Hedge'!A122,3),'[4]Master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-35909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-35.908999999999999</v>
      </c>
    </row>
    <row r="123" spans="1:23">
      <c r="A123" s="63">
        <f t="shared" si="25"/>
        <v>37009</v>
      </c>
      <c r="B123" s="65" t="str">
        <f>INDEX('[4]Master Data'!$A$2:$B$8,MATCH(WEEKDAY('CRD Hedge'!A123,3),'[4]Master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-35909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-35.908999999999999</v>
      </c>
    </row>
    <row r="124" spans="1:23">
      <c r="A124" s="63">
        <f t="shared" si="25"/>
        <v>37010</v>
      </c>
      <c r="B124" s="65" t="str">
        <f>INDEX('[4]Master Data'!$A$2:$B$8,MATCH(WEEKDAY('CRD Hedge'!A124,3),'[4]Master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-35909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-35.908999999999999</v>
      </c>
    </row>
    <row r="125" spans="1:23">
      <c r="A125" s="63">
        <f t="shared" si="25"/>
        <v>37011</v>
      </c>
      <c r="B125" s="65" t="str">
        <f>INDEX('[4]Master Data'!$A$2:$B$8,MATCH(WEEKDAY('CRD Hedge'!A125,3),'[4]Master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-35909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-35.908999999999999</v>
      </c>
    </row>
    <row r="126" spans="1:23">
      <c r="A126" s="63">
        <f t="shared" si="25"/>
        <v>37012</v>
      </c>
      <c r="B126" s="65" t="str">
        <f>INDEX('[4]Master Data'!$A$2:$B$8,MATCH(WEEKDAY('CRD Hedge'!A126,3),'[4]Master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-35909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-35.908999999999999</v>
      </c>
    </row>
    <row r="127" spans="1:23">
      <c r="A127" s="63">
        <f t="shared" si="25"/>
        <v>37013</v>
      </c>
      <c r="B127" s="65" t="str">
        <f>INDEX('[4]Master Data'!$A$2:$B$8,MATCH(WEEKDAY('CRD Hedge'!A127,3),'[4]Master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-35909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-35.908999999999999</v>
      </c>
    </row>
    <row r="128" spans="1:23">
      <c r="A128" s="63">
        <f t="shared" si="25"/>
        <v>37014</v>
      </c>
      <c r="B128" s="65" t="str">
        <f>INDEX('[4]Master Data'!$A$2:$B$8,MATCH(WEEKDAY('CRD Hedge'!A128,3),'[4]Master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-35909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-35.908999999999999</v>
      </c>
    </row>
    <row r="129" spans="1:23">
      <c r="A129" s="63">
        <f t="shared" si="25"/>
        <v>37015</v>
      </c>
      <c r="B129" s="65" t="str">
        <f>INDEX('[4]Master Data'!$A$2:$B$8,MATCH(WEEKDAY('CRD Hedge'!A129,3),'[4]Master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-35909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-35.908999999999999</v>
      </c>
    </row>
    <row r="130" spans="1:23">
      <c r="A130" s="63">
        <f t="shared" si="25"/>
        <v>37016</v>
      </c>
      <c r="B130" s="65" t="str">
        <f>INDEX('[4]Master Data'!$A$2:$B$8,MATCH(WEEKDAY('CRD Hedge'!A130,3),'[4]Master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-35909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-35.908999999999999</v>
      </c>
    </row>
    <row r="131" spans="1:23">
      <c r="A131" s="63">
        <f t="shared" si="25"/>
        <v>37017</v>
      </c>
      <c r="B131" s="65" t="str">
        <f>INDEX('[4]Master Data'!$A$2:$B$8,MATCH(WEEKDAY('CRD Hedge'!A131,3),'[4]Master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-35909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-35.908999999999999</v>
      </c>
    </row>
    <row r="132" spans="1:23">
      <c r="A132" s="63">
        <f t="shared" si="25"/>
        <v>37018</v>
      </c>
      <c r="B132" s="65" t="str">
        <f>INDEX('[4]Master Data'!$A$2:$B$8,MATCH(WEEKDAY('CRD Hedge'!A132,3),'[4]Master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-35909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-35.908999999999999</v>
      </c>
    </row>
    <row r="133" spans="1:23">
      <c r="A133" s="63">
        <f t="shared" si="25"/>
        <v>37019</v>
      </c>
      <c r="B133" s="65" t="str">
        <f>INDEX('[4]Master Data'!$A$2:$B$8,MATCH(WEEKDAY('CRD Hedge'!A133,3),'[4]Master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-35909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-35.908999999999999</v>
      </c>
    </row>
    <row r="134" spans="1:23">
      <c r="A134" s="63">
        <f t="shared" si="25"/>
        <v>37020</v>
      </c>
      <c r="B134" s="65" t="str">
        <f>INDEX('[4]Master Data'!$A$2:$B$8,MATCH(WEEKDAY('CRD Hedge'!A134,3),'[4]Master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-35909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-35.908999999999999</v>
      </c>
    </row>
    <row r="135" spans="1:23">
      <c r="A135" s="63">
        <f t="shared" ref="A135:A198" si="38">A134+1</f>
        <v>37021</v>
      </c>
      <c r="B135" s="65" t="str">
        <f>INDEX('[4]Master Data'!$A$2:$B$8,MATCH(WEEKDAY('CRD Hedge'!A135,3),'[4]Master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-35909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-35.908999999999999</v>
      </c>
    </row>
    <row r="136" spans="1:23">
      <c r="A136" s="63">
        <f t="shared" si="38"/>
        <v>37022</v>
      </c>
      <c r="B136" s="65" t="str">
        <f>INDEX('[4]Master Data'!$A$2:$B$8,MATCH(WEEKDAY('CRD Hedge'!A136,3),'[4]Master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-35909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-35.908999999999999</v>
      </c>
    </row>
    <row r="137" spans="1:23">
      <c r="A137" s="63">
        <f t="shared" si="38"/>
        <v>37023</v>
      </c>
      <c r="B137" s="65" t="str">
        <f>INDEX('[4]Master Data'!$A$2:$B$8,MATCH(WEEKDAY('CRD Hedge'!A137,3),'[4]Master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-35909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-35.908999999999999</v>
      </c>
    </row>
    <row r="138" spans="1:23">
      <c r="A138" s="63">
        <f t="shared" si="38"/>
        <v>37024</v>
      </c>
      <c r="B138" s="65" t="str">
        <f>INDEX('[4]Master Data'!$A$2:$B$8,MATCH(WEEKDAY('CRD Hedge'!A138,3),'[4]Master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-35909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-35.908999999999999</v>
      </c>
    </row>
    <row r="139" spans="1:23">
      <c r="A139" s="63">
        <f t="shared" si="38"/>
        <v>37025</v>
      </c>
      <c r="B139" s="65" t="str">
        <f>INDEX('[4]Master Data'!$A$2:$B$8,MATCH(WEEKDAY('CRD Hedge'!A139,3),'[4]Master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-35909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-35.908999999999999</v>
      </c>
    </row>
    <row r="140" spans="1:23">
      <c r="A140" s="63">
        <f t="shared" si="38"/>
        <v>37026</v>
      </c>
      <c r="B140" s="65" t="str">
        <f>INDEX('[4]Master Data'!$A$2:$B$8,MATCH(WEEKDAY('CRD Hedge'!A140,3),'[4]Master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-35909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-35.908999999999999</v>
      </c>
    </row>
    <row r="141" spans="1:23">
      <c r="A141" s="63">
        <f t="shared" si="38"/>
        <v>37027</v>
      </c>
      <c r="B141" s="65" t="str">
        <f>INDEX('[4]Master Data'!$A$2:$B$8,MATCH(WEEKDAY('CRD Hedge'!A141,3),'[4]Master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-35909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-35.908999999999999</v>
      </c>
    </row>
    <row r="142" spans="1:23">
      <c r="A142" s="63">
        <f t="shared" si="38"/>
        <v>37028</v>
      </c>
      <c r="B142" s="65" t="str">
        <f>INDEX('[4]Master Data'!$A$2:$B$8,MATCH(WEEKDAY('CRD Hedge'!A142,3),'[4]Master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-35909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-35.908999999999999</v>
      </c>
    </row>
    <row r="143" spans="1:23">
      <c r="A143" s="63">
        <f t="shared" si="38"/>
        <v>37029</v>
      </c>
      <c r="B143" s="65" t="str">
        <f>INDEX('[4]Master Data'!$A$2:$B$8,MATCH(WEEKDAY('CRD Hedge'!A143,3),'[4]Master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-35909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-35.908999999999999</v>
      </c>
    </row>
    <row r="144" spans="1:23">
      <c r="A144" s="63">
        <f t="shared" si="38"/>
        <v>37030</v>
      </c>
      <c r="B144" s="65" t="str">
        <f>INDEX('[4]Master Data'!$A$2:$B$8,MATCH(WEEKDAY('CRD Hedge'!A144,3),'[4]Master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-35909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-35.908999999999999</v>
      </c>
    </row>
    <row r="145" spans="1:23">
      <c r="A145" s="63">
        <f t="shared" si="38"/>
        <v>37031</v>
      </c>
      <c r="B145" s="65" t="str">
        <f>INDEX('[4]Master Data'!$A$2:$B$8,MATCH(WEEKDAY('CRD Hedge'!A145,3),'[4]Master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-35909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-35.908999999999999</v>
      </c>
    </row>
    <row r="146" spans="1:23">
      <c r="A146" s="63">
        <f t="shared" si="38"/>
        <v>37032</v>
      </c>
      <c r="B146" s="65" t="str">
        <f>INDEX('[4]Master Data'!$A$2:$B$8,MATCH(WEEKDAY('CRD Hedge'!A146,3),'[4]Master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-35909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-35.908999999999999</v>
      </c>
    </row>
    <row r="147" spans="1:23">
      <c r="A147" s="63">
        <f t="shared" si="38"/>
        <v>37033</v>
      </c>
      <c r="B147" s="65" t="str">
        <f>INDEX('[4]Master Data'!$A$2:$B$8,MATCH(WEEKDAY('CRD Hedge'!A147,3),'[4]Master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-35909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-35.908999999999999</v>
      </c>
    </row>
    <row r="148" spans="1:23">
      <c r="A148" s="63">
        <f t="shared" si="38"/>
        <v>37034</v>
      </c>
      <c r="B148" s="65" t="str">
        <f>INDEX('[4]Master Data'!$A$2:$B$8,MATCH(WEEKDAY('CRD Hedge'!A148,3),'[4]Master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-35909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-35.908999999999999</v>
      </c>
    </row>
    <row r="149" spans="1:23">
      <c r="A149" s="63">
        <f t="shared" si="38"/>
        <v>37035</v>
      </c>
      <c r="B149" s="65" t="str">
        <f>INDEX('[4]Master Data'!$A$2:$B$8,MATCH(WEEKDAY('CRD Hedge'!A149,3),'[4]Master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-35909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-35.908999999999999</v>
      </c>
    </row>
    <row r="150" spans="1:23">
      <c r="A150" s="63">
        <f t="shared" si="38"/>
        <v>37036</v>
      </c>
      <c r="B150" s="65" t="str">
        <f>INDEX('[4]Master Data'!$A$2:$B$8,MATCH(WEEKDAY('CRD Hedge'!A150,3),'[4]Master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-35909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-35.908999999999999</v>
      </c>
    </row>
    <row r="151" spans="1:23">
      <c r="A151" s="63">
        <f t="shared" si="38"/>
        <v>37037</v>
      </c>
      <c r="B151" s="65" t="str">
        <f>INDEX('[4]Master Data'!$A$2:$B$8,MATCH(WEEKDAY('CRD Hedge'!A151,3),'[4]Master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-35909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-35.908999999999999</v>
      </c>
    </row>
    <row r="152" spans="1:23">
      <c r="A152" s="63">
        <f t="shared" si="38"/>
        <v>37038</v>
      </c>
      <c r="B152" s="65" t="str">
        <f>INDEX('[4]Master Data'!$A$2:$B$8,MATCH(WEEKDAY('CRD Hedge'!A152,3),'[4]Master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-35909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-35.908999999999999</v>
      </c>
    </row>
    <row r="153" spans="1:23">
      <c r="A153" s="63">
        <f t="shared" si="38"/>
        <v>37039</v>
      </c>
      <c r="B153" s="65" t="str">
        <f>INDEX('[4]Master Data'!$A$2:$B$8,MATCH(WEEKDAY('CRD Hedge'!A153,3),'[4]Master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-35909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-35.908999999999999</v>
      </c>
    </row>
    <row r="154" spans="1:23">
      <c r="A154" s="63">
        <f t="shared" si="38"/>
        <v>37040</v>
      </c>
      <c r="B154" s="65" t="str">
        <f>INDEX('[4]Master Data'!$A$2:$B$8,MATCH(WEEKDAY('CRD Hedge'!A154,3),'[4]Master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-35909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-35.908999999999999</v>
      </c>
    </row>
    <row r="155" spans="1:23">
      <c r="A155" s="63">
        <f t="shared" si="38"/>
        <v>37041</v>
      </c>
      <c r="B155" s="65" t="str">
        <f>INDEX('[4]Master Data'!$A$2:$B$8,MATCH(WEEKDAY('CRD Hedge'!A155,3),'[4]Master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-35909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-35.908999999999999</v>
      </c>
    </row>
    <row r="156" spans="1:23">
      <c r="A156" s="63">
        <f t="shared" si="38"/>
        <v>37042</v>
      </c>
      <c r="B156" s="65" t="str">
        <f>INDEX('[4]Master Data'!$A$2:$B$8,MATCH(WEEKDAY('CRD Hedge'!A156,3),'[4]Master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-35909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-35.908999999999999</v>
      </c>
    </row>
    <row r="157" spans="1:23">
      <c r="A157" s="63">
        <f t="shared" si="38"/>
        <v>37043</v>
      </c>
      <c r="B157" s="65" t="str">
        <f>INDEX('[4]Master Data'!$A$2:$B$8,MATCH(WEEKDAY('CRD Hedge'!A157,3),'[4]Master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-35909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-35.908999999999999</v>
      </c>
    </row>
    <row r="158" spans="1:23">
      <c r="A158" s="63">
        <f t="shared" si="38"/>
        <v>37044</v>
      </c>
      <c r="B158" s="65" t="str">
        <f>INDEX('[4]Master Data'!$A$2:$B$8,MATCH(WEEKDAY('CRD Hedge'!A158,3),'[4]Master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-35909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-35.908999999999999</v>
      </c>
    </row>
    <row r="159" spans="1:23">
      <c r="A159" s="63">
        <f t="shared" si="38"/>
        <v>37045</v>
      </c>
      <c r="B159" s="65" t="str">
        <f>INDEX('[4]Master Data'!$A$2:$B$8,MATCH(WEEKDAY('CRD Hedge'!A159,3),'[4]Master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-35909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-35.908999999999999</v>
      </c>
    </row>
    <row r="160" spans="1:23">
      <c r="A160" s="63">
        <f t="shared" si="38"/>
        <v>37046</v>
      </c>
      <c r="B160" s="65" t="str">
        <f>INDEX('[4]Master Data'!$A$2:$B$8,MATCH(WEEKDAY('CRD Hedge'!A160,3),'[4]Master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-35909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-35.908999999999999</v>
      </c>
    </row>
    <row r="161" spans="1:23">
      <c r="A161" s="63">
        <f t="shared" si="38"/>
        <v>37047</v>
      </c>
      <c r="B161" s="65" t="str">
        <f>INDEX('[4]Master Data'!$A$2:$B$8,MATCH(WEEKDAY('CRD Hedge'!A161,3),'[4]Master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-35909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-35.908999999999999</v>
      </c>
    </row>
    <row r="162" spans="1:23">
      <c r="A162" s="63">
        <f t="shared" si="38"/>
        <v>37048</v>
      </c>
      <c r="B162" s="65" t="str">
        <f>INDEX('[4]Master Data'!$A$2:$B$8,MATCH(WEEKDAY('CRD Hedge'!A162,3),'[4]Master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-35909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-35.908999999999999</v>
      </c>
    </row>
    <row r="163" spans="1:23">
      <c r="A163" s="63">
        <f t="shared" si="38"/>
        <v>37049</v>
      </c>
      <c r="B163" s="65" t="str">
        <f>INDEX('[4]Master Data'!$A$2:$B$8,MATCH(WEEKDAY('CRD Hedge'!A163,3),'[4]Master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-35909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-35.908999999999999</v>
      </c>
    </row>
    <row r="164" spans="1:23">
      <c r="A164" s="63">
        <f t="shared" si="38"/>
        <v>37050</v>
      </c>
      <c r="B164" s="65" t="str">
        <f>INDEX('[4]Master Data'!$A$2:$B$8,MATCH(WEEKDAY('CRD Hedge'!A164,3),'[4]Master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-35909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-35.908999999999999</v>
      </c>
    </row>
    <row r="165" spans="1:23">
      <c r="A165" s="63">
        <f t="shared" si="38"/>
        <v>37051</v>
      </c>
      <c r="B165" s="65" t="str">
        <f>INDEX('[4]Master Data'!$A$2:$B$8,MATCH(WEEKDAY('CRD Hedge'!A165,3),'[4]Master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-35909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-35.908999999999999</v>
      </c>
    </row>
    <row r="166" spans="1:23">
      <c r="A166" s="63">
        <f t="shared" si="38"/>
        <v>37052</v>
      </c>
      <c r="B166" s="65" t="str">
        <f>INDEX('[4]Master Data'!$A$2:$B$8,MATCH(WEEKDAY('CRD Hedge'!A166,3),'[4]Master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-35909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-35.908999999999999</v>
      </c>
    </row>
    <row r="167" spans="1:23">
      <c r="A167" s="63">
        <f t="shared" si="38"/>
        <v>37053</v>
      </c>
      <c r="B167" s="65" t="str">
        <f>INDEX('[4]Master Data'!$A$2:$B$8,MATCH(WEEKDAY('CRD Hedge'!A167,3),'[4]Master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-35909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-35.908999999999999</v>
      </c>
    </row>
    <row r="168" spans="1:23">
      <c r="A168" s="63">
        <f t="shared" si="38"/>
        <v>37054</v>
      </c>
      <c r="B168" s="65" t="str">
        <f>INDEX('[4]Master Data'!$A$2:$B$8,MATCH(WEEKDAY('CRD Hedge'!A168,3),'[4]Master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-35909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-35.908999999999999</v>
      </c>
    </row>
    <row r="169" spans="1:23">
      <c r="A169" s="63">
        <f t="shared" si="38"/>
        <v>37055</v>
      </c>
      <c r="B169" s="65" t="str">
        <f>INDEX('[4]Master Data'!$A$2:$B$8,MATCH(WEEKDAY('CRD Hedge'!A169,3),'[4]Master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-35909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-35.908999999999999</v>
      </c>
    </row>
    <row r="170" spans="1:23">
      <c r="A170" s="63">
        <f t="shared" si="38"/>
        <v>37056</v>
      </c>
      <c r="B170" s="65" t="str">
        <f>INDEX('[4]Master Data'!$A$2:$B$8,MATCH(WEEKDAY('CRD Hedge'!A170,3),'[4]Master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-35909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-35.908999999999999</v>
      </c>
    </row>
    <row r="171" spans="1:23">
      <c r="A171" s="63">
        <f t="shared" si="38"/>
        <v>37057</v>
      </c>
      <c r="B171" s="65" t="str">
        <f>INDEX('[4]Master Data'!$A$2:$B$8,MATCH(WEEKDAY('CRD Hedge'!A171,3),'[4]Master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-35909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-35.908999999999999</v>
      </c>
    </row>
    <row r="172" spans="1:23">
      <c r="A172" s="63">
        <f t="shared" si="38"/>
        <v>37058</v>
      </c>
      <c r="B172" s="65" t="str">
        <f>INDEX('[4]Master Data'!$A$2:$B$8,MATCH(WEEKDAY('CRD Hedge'!A172,3),'[4]Master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-35909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-35.908999999999999</v>
      </c>
    </row>
    <row r="173" spans="1:23">
      <c r="A173" s="63">
        <f t="shared" si="38"/>
        <v>37059</v>
      </c>
      <c r="B173" s="65" t="str">
        <f>INDEX('[4]Master Data'!$A$2:$B$8,MATCH(WEEKDAY('CRD Hedge'!A173,3),'[4]Master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-35909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-35.908999999999999</v>
      </c>
    </row>
    <row r="174" spans="1:23">
      <c r="A174" s="63">
        <f t="shared" si="38"/>
        <v>37060</v>
      </c>
      <c r="B174" s="65" t="str">
        <f>INDEX('[4]Master Data'!$A$2:$B$8,MATCH(WEEKDAY('CRD Hedge'!A174,3),'[4]Master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-35909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-35.908999999999999</v>
      </c>
    </row>
    <row r="175" spans="1:23">
      <c r="A175" s="63">
        <f t="shared" si="38"/>
        <v>37061</v>
      </c>
      <c r="B175" s="65" t="str">
        <f>INDEX('[4]Master Data'!$A$2:$B$8,MATCH(WEEKDAY('CRD Hedge'!A175,3),'[4]Master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-35909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-35.908999999999999</v>
      </c>
    </row>
    <row r="176" spans="1:23">
      <c r="A176" s="63">
        <f t="shared" si="38"/>
        <v>37062</v>
      </c>
      <c r="B176" s="65" t="str">
        <f>INDEX('[4]Master Data'!$A$2:$B$8,MATCH(WEEKDAY('CRD Hedge'!A176,3),'[4]Master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-35909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-35.908999999999999</v>
      </c>
    </row>
    <row r="177" spans="1:23">
      <c r="A177" s="63">
        <f t="shared" si="38"/>
        <v>37063</v>
      </c>
      <c r="B177" s="65" t="str">
        <f>INDEX('[4]Master Data'!$A$2:$B$8,MATCH(WEEKDAY('CRD Hedge'!A177,3),'[4]Master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-35909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-35.908999999999999</v>
      </c>
    </row>
    <row r="178" spans="1:23">
      <c r="A178" s="63">
        <f t="shared" si="38"/>
        <v>37064</v>
      </c>
      <c r="B178" s="65" t="str">
        <f>INDEX('[4]Master Data'!$A$2:$B$8,MATCH(WEEKDAY('CRD Hedge'!A178,3),'[4]Master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-35909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-35.908999999999999</v>
      </c>
    </row>
    <row r="179" spans="1:23">
      <c r="A179" s="63">
        <f t="shared" si="38"/>
        <v>37065</v>
      </c>
      <c r="B179" s="65" t="str">
        <f>INDEX('[4]Master Data'!$A$2:$B$8,MATCH(WEEKDAY('CRD Hedge'!A179,3),'[4]Master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-35909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-35.908999999999999</v>
      </c>
    </row>
    <row r="180" spans="1:23">
      <c r="A180" s="63">
        <f t="shared" si="38"/>
        <v>37066</v>
      </c>
      <c r="B180" s="65" t="str">
        <f>INDEX('[4]Master Data'!$A$2:$B$8,MATCH(WEEKDAY('CRD Hedge'!A180,3),'[4]Master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-35909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-35.908999999999999</v>
      </c>
    </row>
    <row r="181" spans="1:23">
      <c r="A181" s="63">
        <f t="shared" si="38"/>
        <v>37067</v>
      </c>
      <c r="B181" s="65" t="str">
        <f>INDEX('[4]Master Data'!$A$2:$B$8,MATCH(WEEKDAY('CRD Hedge'!A181,3),'[4]Master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-35909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-35.908999999999999</v>
      </c>
    </row>
    <row r="182" spans="1:23">
      <c r="A182" s="63">
        <f t="shared" si="38"/>
        <v>37068</v>
      </c>
      <c r="B182" s="65" t="str">
        <f>INDEX('[4]Master Data'!$A$2:$B$8,MATCH(WEEKDAY('CRD Hedge'!A182,3),'[4]Master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-35909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-35.908999999999999</v>
      </c>
    </row>
    <row r="183" spans="1:23">
      <c r="A183" s="63">
        <f t="shared" si="38"/>
        <v>37069</v>
      </c>
      <c r="B183" s="65" t="str">
        <f>INDEX('[4]Master Data'!$A$2:$B$8,MATCH(WEEKDAY('CRD Hedge'!A183,3),'[4]Master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-35909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-35.908999999999999</v>
      </c>
    </row>
    <row r="184" spans="1:23">
      <c r="A184" s="63">
        <f t="shared" si="38"/>
        <v>37070</v>
      </c>
      <c r="B184" s="65" t="str">
        <f>INDEX('[4]Master Data'!$A$2:$B$8,MATCH(WEEKDAY('CRD Hedge'!A184,3),'[4]Master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-35909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-35.908999999999999</v>
      </c>
    </row>
    <row r="185" spans="1:23">
      <c r="A185" s="63">
        <f t="shared" si="38"/>
        <v>37071</v>
      </c>
      <c r="B185" s="65" t="str">
        <f>INDEX('[4]Master Data'!$A$2:$B$8,MATCH(WEEKDAY('CRD Hedge'!A185,3),'[4]Master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-35909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-35.908999999999999</v>
      </c>
    </row>
    <row r="186" spans="1:23">
      <c r="A186" s="63">
        <f t="shared" si="38"/>
        <v>37072</v>
      </c>
      <c r="B186" s="65" t="str">
        <f>INDEX('[4]Master Data'!$A$2:$B$8,MATCH(WEEKDAY('CRD Hedge'!A186,3),'[4]Master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-35909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-35.908999999999999</v>
      </c>
    </row>
    <row r="187" spans="1:23">
      <c r="A187" s="63">
        <f t="shared" si="38"/>
        <v>37073</v>
      </c>
      <c r="B187" s="65" t="str">
        <f>INDEX('[4]Master Data'!$A$2:$B$8,MATCH(WEEKDAY('CRD Hedge'!A187,3),'[4]Master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-35909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-35.908999999999999</v>
      </c>
    </row>
    <row r="188" spans="1:23">
      <c r="A188" s="63">
        <f t="shared" si="38"/>
        <v>37074</v>
      </c>
      <c r="B188" s="65" t="str">
        <f>INDEX('[4]Master Data'!$A$2:$B$8,MATCH(WEEKDAY('CRD Hedge'!A188,3),'[4]Master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-35909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-35.908999999999999</v>
      </c>
    </row>
    <row r="189" spans="1:23">
      <c r="A189" s="63">
        <f t="shared" si="38"/>
        <v>37075</v>
      </c>
      <c r="B189" s="65" t="str">
        <f>INDEX('[4]Master Data'!$A$2:$B$8,MATCH(WEEKDAY('CRD Hedge'!A189,3),'[4]Master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-35909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-35.908999999999999</v>
      </c>
    </row>
    <row r="190" spans="1:23">
      <c r="A190" s="63">
        <f t="shared" si="38"/>
        <v>37076</v>
      </c>
      <c r="B190" s="65" t="str">
        <f>INDEX('[4]Master Data'!$A$2:$B$8,MATCH(WEEKDAY('CRD Hedge'!A190,3),'[4]Master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-35909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-35.908999999999999</v>
      </c>
    </row>
    <row r="191" spans="1:23">
      <c r="A191" s="63">
        <f t="shared" si="38"/>
        <v>37077</v>
      </c>
      <c r="B191" s="65" t="str">
        <f>INDEX('[4]Master Data'!$A$2:$B$8,MATCH(WEEKDAY('CRD Hedge'!A191,3),'[4]Master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-35909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-35.908999999999999</v>
      </c>
    </row>
    <row r="192" spans="1:23">
      <c r="A192" s="63">
        <f t="shared" si="38"/>
        <v>37078</v>
      </c>
      <c r="B192" s="65" t="str">
        <f>INDEX('[4]Master Data'!$A$2:$B$8,MATCH(WEEKDAY('CRD Hedge'!A192,3),'[4]Master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-35909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-35.908999999999999</v>
      </c>
    </row>
    <row r="193" spans="1:23">
      <c r="A193" s="63">
        <f t="shared" si="38"/>
        <v>37079</v>
      </c>
      <c r="B193" s="65" t="str">
        <f>INDEX('[4]Master Data'!$A$2:$B$8,MATCH(WEEKDAY('CRD Hedge'!A193,3),'[4]Master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-35909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-35.908999999999999</v>
      </c>
    </row>
    <row r="194" spans="1:23">
      <c r="A194" s="63">
        <f t="shared" si="38"/>
        <v>37080</v>
      </c>
      <c r="B194" s="65" t="str">
        <f>INDEX('[4]Master Data'!$A$2:$B$8,MATCH(WEEKDAY('CRD Hedge'!A194,3),'[4]Master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-35909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-35.908999999999999</v>
      </c>
    </row>
    <row r="195" spans="1:23">
      <c r="A195" s="63">
        <f t="shared" si="38"/>
        <v>37081</v>
      </c>
      <c r="B195" s="65" t="str">
        <f>INDEX('[4]Master Data'!$A$2:$B$8,MATCH(WEEKDAY('CRD Hedge'!A195,3),'[4]Master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-35909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-35.908999999999999</v>
      </c>
    </row>
    <row r="196" spans="1:23">
      <c r="A196" s="63">
        <f t="shared" si="38"/>
        <v>37082</v>
      </c>
      <c r="B196" s="65" t="str">
        <f>INDEX('[4]Master Data'!$A$2:$B$8,MATCH(WEEKDAY('CRD Hedge'!A196,3),'[4]Master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-35909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-35.908999999999999</v>
      </c>
    </row>
    <row r="197" spans="1:23">
      <c r="A197" s="63">
        <f t="shared" si="38"/>
        <v>37083</v>
      </c>
      <c r="B197" s="65" t="str">
        <f>INDEX('[4]Master Data'!$A$2:$B$8,MATCH(WEEKDAY('CRD Hedge'!A197,3),'[4]Master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-35909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-35.908999999999999</v>
      </c>
    </row>
    <row r="198" spans="1:23">
      <c r="A198" s="63">
        <f t="shared" si="38"/>
        <v>37084</v>
      </c>
      <c r="B198" s="65" t="str">
        <f>INDEX('[4]Master Data'!$A$2:$B$8,MATCH(WEEKDAY('CRD Hedge'!A198,3),'[4]Master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-35909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-35.908999999999999</v>
      </c>
    </row>
    <row r="199" spans="1:23">
      <c r="A199" s="63">
        <f t="shared" ref="A199:A262" si="51">A198+1</f>
        <v>37085</v>
      </c>
      <c r="B199" s="65" t="str">
        <f>INDEX('[4]Master Data'!$A$2:$B$8,MATCH(WEEKDAY('CRD Hedge'!A199,3),'[4]Master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-35909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-35.908999999999999</v>
      </c>
    </row>
    <row r="200" spans="1:23">
      <c r="A200" s="63">
        <f t="shared" si="51"/>
        <v>37086</v>
      </c>
      <c r="B200" s="65" t="str">
        <f>INDEX('[4]Master Data'!$A$2:$B$8,MATCH(WEEKDAY('CRD Hedge'!A200,3),'[4]Master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-35909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-35.908999999999999</v>
      </c>
    </row>
    <row r="201" spans="1:23">
      <c r="A201" s="63">
        <f t="shared" si="51"/>
        <v>37087</v>
      </c>
      <c r="B201" s="65" t="str">
        <f>INDEX('[4]Master Data'!$A$2:$B$8,MATCH(WEEKDAY('CRD Hedge'!A201,3),'[4]Master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-35909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-35.908999999999999</v>
      </c>
    </row>
    <row r="202" spans="1:23">
      <c r="A202" s="63">
        <f t="shared" si="51"/>
        <v>37088</v>
      </c>
      <c r="B202" s="65" t="str">
        <f>INDEX('[4]Master Data'!$A$2:$B$8,MATCH(WEEKDAY('CRD Hedge'!A202,3),'[4]Master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-35909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-35.908999999999999</v>
      </c>
    </row>
    <row r="203" spans="1:23">
      <c r="A203" s="63">
        <f t="shared" si="51"/>
        <v>37089</v>
      </c>
      <c r="B203" s="65" t="str">
        <f>INDEX('[4]Master Data'!$A$2:$B$8,MATCH(WEEKDAY('CRD Hedge'!A203,3),'[4]Master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-35909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-35.908999999999999</v>
      </c>
    </row>
    <row r="204" spans="1:23">
      <c r="A204" s="63">
        <f t="shared" si="51"/>
        <v>37090</v>
      </c>
      <c r="B204" s="65" t="str">
        <f>INDEX('[4]Master Data'!$A$2:$B$8,MATCH(WEEKDAY('CRD Hedge'!A204,3),'[4]Master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-35909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-35.908999999999999</v>
      </c>
    </row>
    <row r="205" spans="1:23">
      <c r="A205" s="63">
        <f t="shared" si="51"/>
        <v>37091</v>
      </c>
      <c r="B205" s="65" t="str">
        <f>INDEX('[4]Master Data'!$A$2:$B$8,MATCH(WEEKDAY('CRD Hedge'!A205,3),'[4]Master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-35909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-35.908999999999999</v>
      </c>
    </row>
    <row r="206" spans="1:23">
      <c r="A206" s="63">
        <f t="shared" si="51"/>
        <v>37092</v>
      </c>
      <c r="B206" s="65" t="str">
        <f>INDEX('[4]Master Data'!$A$2:$B$8,MATCH(WEEKDAY('CRD Hedge'!A206,3),'[4]Master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-35909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-35.908999999999999</v>
      </c>
    </row>
    <row r="207" spans="1:23">
      <c r="A207" s="63">
        <f t="shared" si="51"/>
        <v>37093</v>
      </c>
      <c r="B207" s="65" t="str">
        <f>INDEX('[4]Master Data'!$A$2:$B$8,MATCH(WEEKDAY('CRD Hedge'!A207,3),'[4]Master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-35909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-35.908999999999999</v>
      </c>
    </row>
    <row r="208" spans="1:23">
      <c r="A208" s="63">
        <f t="shared" si="51"/>
        <v>37094</v>
      </c>
      <c r="B208" s="65" t="str">
        <f>INDEX('[4]Master Data'!$A$2:$B$8,MATCH(WEEKDAY('CRD Hedge'!A208,3),'[4]Master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-35909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-35.908999999999999</v>
      </c>
    </row>
    <row r="209" spans="1:23">
      <c r="A209" s="63">
        <f t="shared" si="51"/>
        <v>37095</v>
      </c>
      <c r="B209" s="65" t="str">
        <f>INDEX('[4]Master Data'!$A$2:$B$8,MATCH(WEEKDAY('CRD Hedge'!A209,3),'[4]Master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-35909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-35.908999999999999</v>
      </c>
    </row>
    <row r="210" spans="1:23">
      <c r="A210" s="63">
        <f t="shared" si="51"/>
        <v>37096</v>
      </c>
      <c r="B210" s="65" t="str">
        <f>INDEX('[4]Master Data'!$A$2:$B$8,MATCH(WEEKDAY('CRD Hedge'!A210,3),'[4]Master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-35909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-35.908999999999999</v>
      </c>
    </row>
    <row r="211" spans="1:23">
      <c r="A211" s="63">
        <f t="shared" si="51"/>
        <v>37097</v>
      </c>
      <c r="B211" s="65" t="str">
        <f>INDEX('[4]Master Data'!$A$2:$B$8,MATCH(WEEKDAY('CRD Hedge'!A211,3),'[4]Master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-35909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-35.908999999999999</v>
      </c>
    </row>
    <row r="212" spans="1:23">
      <c r="A212" s="63">
        <f t="shared" si="51"/>
        <v>37098</v>
      </c>
      <c r="B212" s="65" t="str">
        <f>INDEX('[4]Master Data'!$A$2:$B$8,MATCH(WEEKDAY('CRD Hedge'!A212,3),'[4]Master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-35909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-35.908999999999999</v>
      </c>
    </row>
    <row r="213" spans="1:23">
      <c r="A213" s="63">
        <f t="shared" si="51"/>
        <v>37099</v>
      </c>
      <c r="B213" s="65" t="str">
        <f>INDEX('[4]Master Data'!$A$2:$B$8,MATCH(WEEKDAY('CRD Hedge'!A213,3),'[4]Master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-35909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-35.908999999999999</v>
      </c>
    </row>
    <row r="214" spans="1:23">
      <c r="A214" s="63">
        <f t="shared" si="51"/>
        <v>37100</v>
      </c>
      <c r="B214" s="65" t="str">
        <f>INDEX('[4]Master Data'!$A$2:$B$8,MATCH(WEEKDAY('CRD Hedge'!A214,3),'[4]Master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-35909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-35.908999999999999</v>
      </c>
    </row>
    <row r="215" spans="1:23">
      <c r="A215" s="63">
        <f t="shared" si="51"/>
        <v>37101</v>
      </c>
      <c r="B215" s="65" t="str">
        <f>INDEX('[4]Master Data'!$A$2:$B$8,MATCH(WEEKDAY('CRD Hedge'!A215,3),'[4]Master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-35909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-35.908999999999999</v>
      </c>
    </row>
    <row r="216" spans="1:23">
      <c r="A216" s="63">
        <f t="shared" si="51"/>
        <v>37102</v>
      </c>
      <c r="B216" s="65" t="str">
        <f>INDEX('[4]Master Data'!$A$2:$B$8,MATCH(WEEKDAY('CRD Hedge'!A216,3),'[4]Master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-35909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-35.908999999999999</v>
      </c>
    </row>
    <row r="217" spans="1:23">
      <c r="A217" s="63">
        <f t="shared" si="51"/>
        <v>37103</v>
      </c>
      <c r="B217" s="65" t="str">
        <f>INDEX('[4]Master Data'!$A$2:$B$8,MATCH(WEEKDAY('CRD Hedge'!A217,3),'[4]Master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-35909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-35.908999999999999</v>
      </c>
    </row>
    <row r="218" spans="1:23">
      <c r="A218" s="63">
        <f t="shared" si="51"/>
        <v>37104</v>
      </c>
      <c r="B218" s="65" t="str">
        <f>INDEX('[4]Master Data'!$A$2:$B$8,MATCH(WEEKDAY('CRD Hedge'!A218,3),'[4]Master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-35909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-35.908999999999999</v>
      </c>
    </row>
    <row r="219" spans="1:23">
      <c r="A219" s="63">
        <f t="shared" si="51"/>
        <v>37105</v>
      </c>
      <c r="B219" s="65" t="str">
        <f>INDEX('[4]Master Data'!$A$2:$B$8,MATCH(WEEKDAY('CRD Hedge'!A219,3),'[4]Master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-35909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-35.908999999999999</v>
      </c>
    </row>
    <row r="220" spans="1:23">
      <c r="A220" s="63">
        <f t="shared" si="51"/>
        <v>37106</v>
      </c>
      <c r="B220" s="65" t="str">
        <f>INDEX('[4]Master Data'!$A$2:$B$8,MATCH(WEEKDAY('CRD Hedge'!A220,3),'[4]Master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-35909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-35.908999999999999</v>
      </c>
    </row>
    <row r="221" spans="1:23">
      <c r="A221" s="63">
        <f t="shared" si="51"/>
        <v>37107</v>
      </c>
      <c r="B221" s="65" t="str">
        <f>INDEX('[4]Master Data'!$A$2:$B$8,MATCH(WEEKDAY('CRD Hedge'!A221,3),'[4]Master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-35909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-35.908999999999999</v>
      </c>
    </row>
    <row r="222" spans="1:23">
      <c r="A222" s="63">
        <f t="shared" si="51"/>
        <v>37108</v>
      </c>
      <c r="B222" s="65" t="str">
        <f>INDEX('[4]Master Data'!$A$2:$B$8,MATCH(WEEKDAY('CRD Hedge'!A222,3),'[4]Master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-35909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-35.908999999999999</v>
      </c>
    </row>
    <row r="223" spans="1:23">
      <c r="A223" s="63">
        <f t="shared" si="51"/>
        <v>37109</v>
      </c>
      <c r="B223" s="65" t="str">
        <f>INDEX('[4]Master Data'!$A$2:$B$8,MATCH(WEEKDAY('CRD Hedge'!A223,3),'[4]Master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-35909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-35.908999999999999</v>
      </c>
    </row>
    <row r="224" spans="1:23">
      <c r="A224" s="63">
        <f t="shared" si="51"/>
        <v>37110</v>
      </c>
      <c r="B224" s="65" t="str">
        <f>INDEX('[4]Master Data'!$A$2:$B$8,MATCH(WEEKDAY('CRD Hedge'!A224,3),'[4]Master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-35909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-35.908999999999999</v>
      </c>
    </row>
    <row r="225" spans="1:23">
      <c r="A225" s="63">
        <f t="shared" si="51"/>
        <v>37111</v>
      </c>
      <c r="B225" s="65" t="str">
        <f>INDEX('[4]Master Data'!$A$2:$B$8,MATCH(WEEKDAY('CRD Hedge'!A225,3),'[4]Master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-35909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-35.908999999999999</v>
      </c>
    </row>
    <row r="226" spans="1:23">
      <c r="A226" s="63">
        <f t="shared" si="51"/>
        <v>37112</v>
      </c>
      <c r="B226" s="65" t="str">
        <f>INDEX('[4]Master Data'!$A$2:$B$8,MATCH(WEEKDAY('CRD Hedge'!A226,3),'[4]Master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-35909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-35.908999999999999</v>
      </c>
    </row>
    <row r="227" spans="1:23">
      <c r="A227" s="63">
        <f t="shared" si="51"/>
        <v>37113</v>
      </c>
      <c r="B227" s="65" t="str">
        <f>INDEX('[4]Master Data'!$A$2:$B$8,MATCH(WEEKDAY('CRD Hedge'!A227,3),'[4]Master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-35909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-35.908999999999999</v>
      </c>
    </row>
    <row r="228" spans="1:23">
      <c r="A228" s="63">
        <f t="shared" si="51"/>
        <v>37114</v>
      </c>
      <c r="B228" s="65" t="str">
        <f>INDEX('[4]Master Data'!$A$2:$B$8,MATCH(WEEKDAY('CRD Hedge'!A228,3),'[4]Master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-35909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-35.908999999999999</v>
      </c>
    </row>
    <row r="229" spans="1:23">
      <c r="A229" s="63">
        <f t="shared" si="51"/>
        <v>37115</v>
      </c>
      <c r="B229" s="65" t="str">
        <f>INDEX('[4]Master Data'!$A$2:$B$8,MATCH(WEEKDAY('CRD Hedge'!A229,3),'[4]Master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-35909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-35.908999999999999</v>
      </c>
    </row>
    <row r="230" spans="1:23">
      <c r="A230" s="63">
        <f t="shared" si="51"/>
        <v>37116</v>
      </c>
      <c r="B230" s="65" t="str">
        <f>INDEX('[4]Master Data'!$A$2:$B$8,MATCH(WEEKDAY('CRD Hedge'!A230,3),'[4]Master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-35909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-35.908999999999999</v>
      </c>
    </row>
    <row r="231" spans="1:23">
      <c r="A231" s="63">
        <f t="shared" si="51"/>
        <v>37117</v>
      </c>
      <c r="B231" s="65" t="str">
        <f>INDEX('[4]Master Data'!$A$2:$B$8,MATCH(WEEKDAY('CRD Hedge'!A231,3),'[4]Master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-35909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-35.908999999999999</v>
      </c>
    </row>
    <row r="232" spans="1:23">
      <c r="A232" s="63">
        <f t="shared" si="51"/>
        <v>37118</v>
      </c>
      <c r="B232" s="65" t="str">
        <f>INDEX('[4]Master Data'!$A$2:$B$8,MATCH(WEEKDAY('CRD Hedge'!A232,3),'[4]Master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-35909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-35.908999999999999</v>
      </c>
    </row>
    <row r="233" spans="1:23">
      <c r="A233" s="63">
        <f t="shared" si="51"/>
        <v>37119</v>
      </c>
      <c r="B233" s="65" t="str">
        <f>INDEX('[4]Master Data'!$A$2:$B$8,MATCH(WEEKDAY('CRD Hedge'!A233,3),'[4]Master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-35909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-35.908999999999999</v>
      </c>
    </row>
    <row r="234" spans="1:23">
      <c r="A234" s="63">
        <f t="shared" si="51"/>
        <v>37120</v>
      </c>
      <c r="B234" s="65" t="str">
        <f>INDEX('[4]Master Data'!$A$2:$B$8,MATCH(WEEKDAY('CRD Hedge'!A234,3),'[4]Master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-35909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-35.908999999999999</v>
      </c>
    </row>
    <row r="235" spans="1:23">
      <c r="A235" s="63">
        <f t="shared" si="51"/>
        <v>37121</v>
      </c>
      <c r="B235" s="65" t="str">
        <f>INDEX('[4]Master Data'!$A$2:$B$8,MATCH(WEEKDAY('CRD Hedge'!A235,3),'[4]Master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-35909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-35.908999999999999</v>
      </c>
    </row>
    <row r="236" spans="1:23">
      <c r="A236" s="63">
        <f t="shared" si="51"/>
        <v>37122</v>
      </c>
      <c r="B236" s="65" t="str">
        <f>INDEX('[4]Master Data'!$A$2:$B$8,MATCH(WEEKDAY('CRD Hedge'!A236,3),'[4]Master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-35909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-35.908999999999999</v>
      </c>
    </row>
    <row r="237" spans="1:23">
      <c r="A237" s="63">
        <f t="shared" si="51"/>
        <v>37123</v>
      </c>
      <c r="B237" s="65" t="str">
        <f>INDEX('[4]Master Data'!$A$2:$B$8,MATCH(WEEKDAY('CRD Hedge'!A237,3),'[4]Master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-35909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-35.908999999999999</v>
      </c>
    </row>
    <row r="238" spans="1:23">
      <c r="A238" s="63">
        <f t="shared" si="51"/>
        <v>37124</v>
      </c>
      <c r="B238" s="65" t="str">
        <f>INDEX('[4]Master Data'!$A$2:$B$8,MATCH(WEEKDAY('CRD Hedge'!A238,3),'[4]Master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-35909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-35.908999999999999</v>
      </c>
    </row>
    <row r="239" spans="1:23">
      <c r="A239" s="63">
        <f t="shared" si="51"/>
        <v>37125</v>
      </c>
      <c r="B239" s="65" t="str">
        <f>INDEX('[4]Master Data'!$A$2:$B$8,MATCH(WEEKDAY('CRD Hedge'!A239,3),'[4]Master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-35909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-35.908999999999999</v>
      </c>
    </row>
    <row r="240" spans="1:23">
      <c r="A240" s="63">
        <f t="shared" si="51"/>
        <v>37126</v>
      </c>
      <c r="B240" s="65" t="str">
        <f>INDEX('[4]Master Data'!$A$2:$B$8,MATCH(WEEKDAY('CRD Hedge'!A240,3),'[4]Master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-35909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-35.908999999999999</v>
      </c>
    </row>
    <row r="241" spans="1:23">
      <c r="A241" s="63">
        <f t="shared" si="51"/>
        <v>37127</v>
      </c>
      <c r="B241" s="65" t="str">
        <f>INDEX('[4]Master Data'!$A$2:$B$8,MATCH(WEEKDAY('CRD Hedge'!A241,3),'[4]Master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-35909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-35.908999999999999</v>
      </c>
    </row>
    <row r="242" spans="1:23">
      <c r="A242" s="63">
        <f t="shared" si="51"/>
        <v>37128</v>
      </c>
      <c r="B242" s="65" t="str">
        <f>INDEX('[4]Master Data'!$A$2:$B$8,MATCH(WEEKDAY('CRD Hedge'!A242,3),'[4]Master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-35909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-35.908999999999999</v>
      </c>
    </row>
    <row r="243" spans="1:23">
      <c r="A243" s="63">
        <f t="shared" si="51"/>
        <v>37129</v>
      </c>
      <c r="B243" s="65" t="str">
        <f>INDEX('[4]Master Data'!$A$2:$B$8,MATCH(WEEKDAY('CRD Hedge'!A243,3),'[4]Master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-35909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-35.908999999999999</v>
      </c>
    </row>
    <row r="244" spans="1:23">
      <c r="A244" s="63">
        <f t="shared" si="51"/>
        <v>37130</v>
      </c>
      <c r="B244" s="65" t="str">
        <f>INDEX('[4]Master Data'!$A$2:$B$8,MATCH(WEEKDAY('CRD Hedge'!A244,3),'[4]Master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-35909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-35.908999999999999</v>
      </c>
    </row>
    <row r="245" spans="1:23">
      <c r="A245" s="63">
        <f t="shared" si="51"/>
        <v>37131</v>
      </c>
      <c r="B245" s="65" t="str">
        <f>INDEX('[4]Master Data'!$A$2:$B$8,MATCH(WEEKDAY('CRD Hedge'!A245,3),'[4]Master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-35909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-35.908999999999999</v>
      </c>
    </row>
    <row r="246" spans="1:23">
      <c r="A246" s="63">
        <f t="shared" si="51"/>
        <v>37132</v>
      </c>
      <c r="B246" s="65" t="str">
        <f>INDEX('[4]Master Data'!$A$2:$B$8,MATCH(WEEKDAY('CRD Hedge'!A246,3),'[4]Master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-35909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-35.908999999999999</v>
      </c>
    </row>
    <row r="247" spans="1:23">
      <c r="A247" s="63">
        <f t="shared" si="51"/>
        <v>37133</v>
      </c>
      <c r="B247" s="65" t="str">
        <f>INDEX('[4]Master Data'!$A$2:$B$8,MATCH(WEEKDAY('CRD Hedge'!A247,3),'[4]Master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-35909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-35.908999999999999</v>
      </c>
    </row>
    <row r="248" spans="1:23">
      <c r="A248" s="63">
        <f t="shared" si="51"/>
        <v>37134</v>
      </c>
      <c r="B248" s="65" t="str">
        <f>INDEX('[4]Master Data'!$A$2:$B$8,MATCH(WEEKDAY('CRD Hedge'!A248,3),'[4]Master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-35909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-35.908999999999999</v>
      </c>
    </row>
    <row r="249" spans="1:23">
      <c r="A249" s="63">
        <f t="shared" si="51"/>
        <v>37135</v>
      </c>
      <c r="B249" s="65" t="str">
        <f>INDEX('[4]Master Data'!$A$2:$B$8,MATCH(WEEKDAY('CRD Hedge'!A249,3),'[4]Master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-35909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-35.908999999999999</v>
      </c>
    </row>
    <row r="250" spans="1:23">
      <c r="A250" s="63">
        <f t="shared" si="51"/>
        <v>37136</v>
      </c>
      <c r="B250" s="65" t="str">
        <f>INDEX('[4]Master Data'!$A$2:$B$8,MATCH(WEEKDAY('CRD Hedge'!A250,3),'[4]Master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-35909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-35.908999999999999</v>
      </c>
    </row>
    <row r="251" spans="1:23">
      <c r="A251" s="63">
        <f t="shared" si="51"/>
        <v>37137</v>
      </c>
      <c r="B251" s="65" t="str">
        <f>INDEX('[4]Master Data'!$A$2:$B$8,MATCH(WEEKDAY('CRD Hedge'!A251,3),'[4]Master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-35909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-35.908999999999999</v>
      </c>
    </row>
    <row r="252" spans="1:23">
      <c r="A252" s="63">
        <f t="shared" si="51"/>
        <v>37138</v>
      </c>
      <c r="B252" s="65" t="str">
        <f>INDEX('[4]Master Data'!$A$2:$B$8,MATCH(WEEKDAY('CRD Hedge'!A252,3),'[4]Master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-35909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-35.908999999999999</v>
      </c>
    </row>
    <row r="253" spans="1:23">
      <c r="A253" s="63">
        <f t="shared" si="51"/>
        <v>37139</v>
      </c>
      <c r="B253" s="65" t="str">
        <f>INDEX('[4]Master Data'!$A$2:$B$8,MATCH(WEEKDAY('CRD Hedge'!A253,3),'[4]Master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-35909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-35.908999999999999</v>
      </c>
    </row>
    <row r="254" spans="1:23">
      <c r="A254" s="63">
        <f t="shared" si="51"/>
        <v>37140</v>
      </c>
      <c r="B254" s="65" t="str">
        <f>INDEX('[4]Master Data'!$A$2:$B$8,MATCH(WEEKDAY('CRD Hedge'!A254,3),'[4]Master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-35909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-35.908999999999999</v>
      </c>
    </row>
    <row r="255" spans="1:23">
      <c r="A255" s="63">
        <f t="shared" si="51"/>
        <v>37141</v>
      </c>
      <c r="B255" s="65" t="str">
        <f>INDEX('[4]Master Data'!$A$2:$B$8,MATCH(WEEKDAY('CRD Hedge'!A255,3),'[4]Master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-35909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-35.908999999999999</v>
      </c>
    </row>
    <row r="256" spans="1:23">
      <c r="A256" s="63">
        <f t="shared" si="51"/>
        <v>37142</v>
      </c>
      <c r="B256" s="65" t="str">
        <f>INDEX('[4]Master Data'!$A$2:$B$8,MATCH(WEEKDAY('CRD Hedge'!A256,3),'[4]Master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-35909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-35.908999999999999</v>
      </c>
    </row>
    <row r="257" spans="1:23">
      <c r="A257" s="63">
        <f t="shared" si="51"/>
        <v>37143</v>
      </c>
      <c r="B257" s="65" t="str">
        <f>INDEX('[4]Master Data'!$A$2:$B$8,MATCH(WEEKDAY('CRD Hedge'!A257,3),'[4]Master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-35909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-35.908999999999999</v>
      </c>
    </row>
    <row r="258" spans="1:23">
      <c r="A258" s="63">
        <f t="shared" si="51"/>
        <v>37144</v>
      </c>
      <c r="B258" s="65" t="str">
        <f>INDEX('[4]Master Data'!$A$2:$B$8,MATCH(WEEKDAY('CRD Hedge'!A258,3),'[4]Master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-35909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-35.908999999999999</v>
      </c>
    </row>
    <row r="259" spans="1:23">
      <c r="A259" s="63">
        <f t="shared" si="51"/>
        <v>37145</v>
      </c>
      <c r="B259" s="65" t="str">
        <f>INDEX('[4]Master Data'!$A$2:$B$8,MATCH(WEEKDAY('CRD Hedge'!A259,3),'[4]Master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-35909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-35.908999999999999</v>
      </c>
    </row>
    <row r="260" spans="1:23">
      <c r="A260" s="63">
        <f t="shared" si="51"/>
        <v>37146</v>
      </c>
      <c r="B260" s="65" t="str">
        <f>INDEX('[4]Master Data'!$A$2:$B$8,MATCH(WEEKDAY('CRD Hedge'!A260,3),'[4]Master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-35909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-35.908999999999999</v>
      </c>
    </row>
    <row r="261" spans="1:23">
      <c r="A261" s="63">
        <f t="shared" si="51"/>
        <v>37147</v>
      </c>
      <c r="B261" s="65" t="str">
        <f>INDEX('[4]Master Data'!$A$2:$B$8,MATCH(WEEKDAY('CRD Hedge'!A261,3),'[4]Master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-35909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-35.908999999999999</v>
      </c>
    </row>
    <row r="262" spans="1:23">
      <c r="A262" s="63">
        <f t="shared" si="51"/>
        <v>37148</v>
      </c>
      <c r="B262" s="65" t="str">
        <f>INDEX('[4]Master Data'!$A$2:$B$8,MATCH(WEEKDAY('CRD Hedge'!A262,3),'[4]Master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-35909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-35.908999999999999</v>
      </c>
    </row>
    <row r="263" spans="1:23">
      <c r="A263" s="63">
        <f t="shared" ref="A263:A326" si="64">A262+1</f>
        <v>37149</v>
      </c>
      <c r="B263" s="65" t="str">
        <f>INDEX('[4]Master Data'!$A$2:$B$8,MATCH(WEEKDAY('CRD Hedge'!A263,3),'[4]Master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-35909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-35.908999999999999</v>
      </c>
    </row>
    <row r="264" spans="1:23">
      <c r="A264" s="63">
        <f t="shared" si="64"/>
        <v>37150</v>
      </c>
      <c r="B264" s="65" t="str">
        <f>INDEX('[4]Master Data'!$A$2:$B$8,MATCH(WEEKDAY('CRD Hedge'!A264,3),'[4]Master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-35909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-35.908999999999999</v>
      </c>
    </row>
    <row r="265" spans="1:23">
      <c r="A265" s="63">
        <f t="shared" si="64"/>
        <v>37151</v>
      </c>
      <c r="B265" s="65" t="str">
        <f>INDEX('[4]Master Data'!$A$2:$B$8,MATCH(WEEKDAY('CRD Hedge'!A265,3),'[4]Master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-35909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-35.908999999999999</v>
      </c>
    </row>
    <row r="266" spans="1:23">
      <c r="A266" s="63">
        <f t="shared" si="64"/>
        <v>37152</v>
      </c>
      <c r="B266" s="65" t="str">
        <f>INDEX('[4]Master Data'!$A$2:$B$8,MATCH(WEEKDAY('CRD Hedge'!A266,3),'[4]Master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-35909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-35.908999999999999</v>
      </c>
    </row>
    <row r="267" spans="1:23">
      <c r="A267" s="63">
        <f t="shared" si="64"/>
        <v>37153</v>
      </c>
      <c r="B267" s="65" t="str">
        <f>INDEX('[4]Master Data'!$A$2:$B$8,MATCH(WEEKDAY('CRD Hedge'!A267,3),'[4]Master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-35909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-35.908999999999999</v>
      </c>
    </row>
    <row r="268" spans="1:23">
      <c r="A268" s="63">
        <f t="shared" si="64"/>
        <v>37154</v>
      </c>
      <c r="B268" s="65" t="str">
        <f>INDEX('[4]Master Data'!$A$2:$B$8,MATCH(WEEKDAY('CRD Hedge'!A268,3),'[4]Master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-35909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-35.908999999999999</v>
      </c>
    </row>
    <row r="269" spans="1:23">
      <c r="A269" s="63">
        <f t="shared" si="64"/>
        <v>37155</v>
      </c>
      <c r="B269" s="65" t="str">
        <f>INDEX('[4]Master Data'!$A$2:$B$8,MATCH(WEEKDAY('CRD Hedge'!A269,3),'[4]Master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-35909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-35.908999999999999</v>
      </c>
    </row>
    <row r="270" spans="1:23">
      <c r="A270" s="63">
        <f t="shared" si="64"/>
        <v>37156</v>
      </c>
      <c r="B270" s="65" t="str">
        <f>INDEX('[4]Master Data'!$A$2:$B$8,MATCH(WEEKDAY('CRD Hedge'!A270,3),'[4]Master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-35909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-35.908999999999999</v>
      </c>
    </row>
    <row r="271" spans="1:23">
      <c r="A271" s="63">
        <f t="shared" si="64"/>
        <v>37157</v>
      </c>
      <c r="B271" s="65" t="str">
        <f>INDEX('[4]Master Data'!$A$2:$B$8,MATCH(WEEKDAY('CRD Hedge'!A271,3),'[4]Master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-35909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-35.908999999999999</v>
      </c>
    </row>
    <row r="272" spans="1:23">
      <c r="A272" s="63">
        <f t="shared" si="64"/>
        <v>37158</v>
      </c>
      <c r="B272" s="65" t="str">
        <f>INDEX('[4]Master Data'!$A$2:$B$8,MATCH(WEEKDAY('CRD Hedge'!A272,3),'[4]Master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-35909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-35.908999999999999</v>
      </c>
    </row>
    <row r="273" spans="1:23">
      <c r="A273" s="63">
        <f t="shared" si="64"/>
        <v>37159</v>
      </c>
      <c r="B273" s="65" t="str">
        <f>INDEX('[4]Master Data'!$A$2:$B$8,MATCH(WEEKDAY('CRD Hedge'!A273,3),'[4]Master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-35909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-35.908999999999999</v>
      </c>
    </row>
    <row r="274" spans="1:23">
      <c r="A274" s="63">
        <f t="shared" si="64"/>
        <v>37160</v>
      </c>
      <c r="B274" s="65" t="str">
        <f>INDEX('[4]Master Data'!$A$2:$B$8,MATCH(WEEKDAY('CRD Hedge'!A274,3),'[4]Master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-35909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-35.908999999999999</v>
      </c>
    </row>
    <row r="275" spans="1:23">
      <c r="A275" s="63">
        <f t="shared" si="64"/>
        <v>37161</v>
      </c>
      <c r="B275" s="65" t="str">
        <f>INDEX('[4]Master Data'!$A$2:$B$8,MATCH(WEEKDAY('CRD Hedge'!A275,3),'[4]Master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-35909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-35.908999999999999</v>
      </c>
    </row>
    <row r="276" spans="1:23">
      <c r="A276" s="63">
        <f t="shared" si="64"/>
        <v>37162</v>
      </c>
      <c r="B276" s="65" t="str">
        <f>INDEX('[4]Master Data'!$A$2:$B$8,MATCH(WEEKDAY('CRD Hedge'!A276,3),'[4]Master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-35909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-35.908999999999999</v>
      </c>
    </row>
    <row r="277" spans="1:23">
      <c r="A277" s="63">
        <f t="shared" si="64"/>
        <v>37163</v>
      </c>
      <c r="B277" s="65" t="str">
        <f>INDEX('[4]Master Data'!$A$2:$B$8,MATCH(WEEKDAY('CRD Hedge'!A277,3),'[4]Master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-35909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-35.908999999999999</v>
      </c>
    </row>
    <row r="278" spans="1:23">
      <c r="A278" s="63">
        <f t="shared" si="64"/>
        <v>37164</v>
      </c>
      <c r="B278" s="65" t="str">
        <f>INDEX('[4]Master Data'!$A$2:$B$8,MATCH(WEEKDAY('CRD Hedge'!A278,3),'[4]Master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-35909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-35.908999999999999</v>
      </c>
    </row>
    <row r="279" spans="1:23">
      <c r="A279" s="63">
        <f t="shared" si="64"/>
        <v>37165</v>
      </c>
      <c r="B279" s="65" t="str">
        <f>INDEX('[4]Master Data'!$A$2:$B$8,MATCH(WEEKDAY('CRD Hedge'!A279,3),'[4]Master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-35909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-35.908999999999999</v>
      </c>
    </row>
    <row r="280" spans="1:23">
      <c r="A280" s="63">
        <f t="shared" si="64"/>
        <v>37166</v>
      </c>
      <c r="B280" s="65" t="str">
        <f>INDEX('[4]Master Data'!$A$2:$B$8,MATCH(WEEKDAY('CRD Hedge'!A280,3),'[4]Master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-35909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-35.908999999999999</v>
      </c>
    </row>
    <row r="281" spans="1:23">
      <c r="A281" s="63">
        <f t="shared" si="64"/>
        <v>37167</v>
      </c>
      <c r="B281" s="65" t="str">
        <f>INDEX('[4]Master Data'!$A$2:$B$8,MATCH(WEEKDAY('CRD Hedge'!A281,3),'[4]Master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-35909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-35.908999999999999</v>
      </c>
    </row>
    <row r="282" spans="1:23">
      <c r="A282" s="63">
        <f t="shared" si="64"/>
        <v>37168</v>
      </c>
      <c r="B282" s="65" t="str">
        <f>INDEX('[4]Master Data'!$A$2:$B$8,MATCH(WEEKDAY('CRD Hedge'!A282,3),'[4]Master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-35909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-35.908999999999999</v>
      </c>
    </row>
    <row r="283" spans="1:23">
      <c r="A283" s="63">
        <f t="shared" si="64"/>
        <v>37169</v>
      </c>
      <c r="B283" s="65" t="str">
        <f>INDEX('[4]Master Data'!$A$2:$B$8,MATCH(WEEKDAY('CRD Hedge'!A283,3),'[4]Master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-35909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-35.908999999999999</v>
      </c>
    </row>
    <row r="284" spans="1:23">
      <c r="A284" s="63">
        <f t="shared" si="64"/>
        <v>37170</v>
      </c>
      <c r="B284" s="65" t="str">
        <f>INDEX('[4]Master Data'!$A$2:$B$8,MATCH(WEEKDAY('CRD Hedge'!A284,3),'[4]Master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-35909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-35.908999999999999</v>
      </c>
    </row>
    <row r="285" spans="1:23">
      <c r="A285" s="63">
        <f t="shared" si="64"/>
        <v>37171</v>
      </c>
      <c r="B285" s="65" t="str">
        <f>INDEX('[4]Master Data'!$A$2:$B$8,MATCH(WEEKDAY('CRD Hedge'!A285,3),'[4]Master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-35909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-35.908999999999999</v>
      </c>
    </row>
    <row r="286" spans="1:23">
      <c r="A286" s="63">
        <f t="shared" si="64"/>
        <v>37172</v>
      </c>
      <c r="B286" s="65" t="str">
        <f>INDEX('[4]Master Data'!$A$2:$B$8,MATCH(WEEKDAY('CRD Hedge'!A286,3),'[4]Master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-35909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-35.908999999999999</v>
      </c>
    </row>
    <row r="287" spans="1:23">
      <c r="A287" s="63">
        <f t="shared" si="64"/>
        <v>37173</v>
      </c>
      <c r="B287" s="65" t="str">
        <f>INDEX('[4]Master Data'!$A$2:$B$8,MATCH(WEEKDAY('CRD Hedge'!A287,3),'[4]Master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-35909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-35.908999999999999</v>
      </c>
    </row>
    <row r="288" spans="1:23">
      <c r="A288" s="63">
        <f t="shared" si="64"/>
        <v>37174</v>
      </c>
      <c r="B288" s="65" t="str">
        <f>INDEX('[4]Master Data'!$A$2:$B$8,MATCH(WEEKDAY('CRD Hedge'!A288,3),'[4]Master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-35909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-35.908999999999999</v>
      </c>
    </row>
    <row r="289" spans="1:23">
      <c r="A289" s="63">
        <f t="shared" si="64"/>
        <v>37175</v>
      </c>
      <c r="B289" s="65" t="str">
        <f>INDEX('[4]Master Data'!$A$2:$B$8,MATCH(WEEKDAY('CRD Hedge'!A289,3),'[4]Master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-35909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-35.908999999999999</v>
      </c>
    </row>
    <row r="290" spans="1:23">
      <c r="A290" s="63">
        <f t="shared" si="64"/>
        <v>37176</v>
      </c>
      <c r="B290" s="65" t="str">
        <f>INDEX('[4]Master Data'!$A$2:$B$8,MATCH(WEEKDAY('CRD Hedge'!A290,3),'[4]Master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-35909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-35.908999999999999</v>
      </c>
    </row>
    <row r="291" spans="1:23">
      <c r="A291" s="63">
        <f t="shared" si="64"/>
        <v>37177</v>
      </c>
      <c r="B291" s="65" t="str">
        <f>INDEX('[4]Master Data'!$A$2:$B$8,MATCH(WEEKDAY('CRD Hedge'!A291,3),'[4]Master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-35909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-35.908999999999999</v>
      </c>
    </row>
    <row r="292" spans="1:23">
      <c r="A292" s="63">
        <f t="shared" si="64"/>
        <v>37178</v>
      </c>
      <c r="B292" s="65" t="str">
        <f>INDEX('[4]Master Data'!$A$2:$B$8,MATCH(WEEKDAY('CRD Hedge'!A292,3),'[4]Master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-35909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-35.908999999999999</v>
      </c>
    </row>
    <row r="293" spans="1:23">
      <c r="A293" s="63">
        <f t="shared" si="64"/>
        <v>37179</v>
      </c>
      <c r="B293" s="65" t="str">
        <f>INDEX('[4]Master Data'!$A$2:$B$8,MATCH(WEEKDAY('CRD Hedge'!A293,3),'[4]Master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-35909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-35.908999999999999</v>
      </c>
    </row>
    <row r="294" spans="1:23">
      <c r="A294" s="63">
        <f t="shared" si="64"/>
        <v>37180</v>
      </c>
      <c r="B294" s="65" t="str">
        <f>INDEX('[4]Master Data'!$A$2:$B$8,MATCH(WEEKDAY('CRD Hedge'!A294,3),'[4]Master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-35909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-35.908999999999999</v>
      </c>
    </row>
    <row r="295" spans="1:23">
      <c r="A295" s="63">
        <f t="shared" si="64"/>
        <v>37181</v>
      </c>
      <c r="B295" s="65" t="str">
        <f>INDEX('[4]Master Data'!$A$2:$B$8,MATCH(WEEKDAY('CRD Hedge'!A295,3),'[4]Master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-35909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-35.908999999999999</v>
      </c>
    </row>
    <row r="296" spans="1:23">
      <c r="A296" s="63">
        <f t="shared" si="64"/>
        <v>37182</v>
      </c>
      <c r="B296" s="65" t="str">
        <f>INDEX('[4]Master Data'!$A$2:$B$8,MATCH(WEEKDAY('CRD Hedge'!A296,3),'[4]Master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-35909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-35.908999999999999</v>
      </c>
    </row>
    <row r="297" spans="1:23">
      <c r="A297" s="63">
        <f t="shared" si="64"/>
        <v>37183</v>
      </c>
      <c r="B297" s="65" t="str">
        <f>INDEX('[4]Master Data'!$A$2:$B$8,MATCH(WEEKDAY('CRD Hedge'!A297,3),'[4]Master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-35909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-35.908999999999999</v>
      </c>
    </row>
    <row r="298" spans="1:23">
      <c r="A298" s="63">
        <f t="shared" si="64"/>
        <v>37184</v>
      </c>
      <c r="B298" s="65" t="str">
        <f>INDEX('[4]Master Data'!$A$2:$B$8,MATCH(WEEKDAY('CRD Hedge'!A298,3),'[4]Master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-35909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-35.908999999999999</v>
      </c>
    </row>
    <row r="299" spans="1:23">
      <c r="A299" s="63">
        <f t="shared" si="64"/>
        <v>37185</v>
      </c>
      <c r="B299" s="65" t="str">
        <f>INDEX('[4]Master Data'!$A$2:$B$8,MATCH(WEEKDAY('CRD Hedge'!A299,3),'[4]Master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-35909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-35.908999999999999</v>
      </c>
    </row>
    <row r="300" spans="1:23">
      <c r="A300" s="63">
        <f t="shared" si="64"/>
        <v>37186</v>
      </c>
      <c r="B300" s="65" t="str">
        <f>INDEX('[4]Master Data'!$A$2:$B$8,MATCH(WEEKDAY('CRD Hedge'!A300,3),'[4]Master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-35909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-35.908999999999999</v>
      </c>
    </row>
    <row r="301" spans="1:23">
      <c r="A301" s="63">
        <f t="shared" si="64"/>
        <v>37187</v>
      </c>
      <c r="B301" s="65" t="str">
        <f>INDEX('[4]Master Data'!$A$2:$B$8,MATCH(WEEKDAY('CRD Hedge'!A301,3),'[4]Master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-35909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-35.908999999999999</v>
      </c>
    </row>
    <row r="302" spans="1:23">
      <c r="A302" s="63">
        <f t="shared" si="64"/>
        <v>37188</v>
      </c>
      <c r="B302" s="65" t="str">
        <f>INDEX('[4]Master Data'!$A$2:$B$8,MATCH(WEEKDAY('CRD Hedge'!A302,3),'[4]Master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-35909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-35.908999999999999</v>
      </c>
    </row>
    <row r="303" spans="1:23">
      <c r="A303" s="63">
        <f t="shared" si="64"/>
        <v>37189</v>
      </c>
      <c r="B303" s="65" t="str">
        <f>INDEX('[4]Master Data'!$A$2:$B$8,MATCH(WEEKDAY('CRD Hedge'!A303,3),'[4]Master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-35909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-35.908999999999999</v>
      </c>
    </row>
    <row r="304" spans="1:23">
      <c r="A304" s="63">
        <f t="shared" si="64"/>
        <v>37190</v>
      </c>
      <c r="B304" s="65" t="str">
        <f>INDEX('[4]Master Data'!$A$2:$B$8,MATCH(WEEKDAY('CRD Hedge'!A304,3),'[4]Master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-35909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-35.908999999999999</v>
      </c>
    </row>
    <row r="305" spans="1:23">
      <c r="A305" s="63">
        <f t="shared" si="64"/>
        <v>37191</v>
      </c>
      <c r="B305" s="65" t="str">
        <f>INDEX('[4]Master Data'!$A$2:$B$8,MATCH(WEEKDAY('CRD Hedge'!A305,3),'[4]Master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-35909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-35.908999999999999</v>
      </c>
    </row>
    <row r="306" spans="1:23">
      <c r="A306" s="63">
        <f t="shared" si="64"/>
        <v>37192</v>
      </c>
      <c r="B306" s="65" t="str">
        <f>INDEX('[4]Master Data'!$A$2:$B$8,MATCH(WEEKDAY('CRD Hedge'!A306,3),'[4]Master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-35909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-35.908999999999999</v>
      </c>
    </row>
    <row r="307" spans="1:23">
      <c r="A307" s="63">
        <f t="shared" si="64"/>
        <v>37193</v>
      </c>
      <c r="B307" s="65" t="str">
        <f>INDEX('[4]Master Data'!$A$2:$B$8,MATCH(WEEKDAY('CRD Hedge'!A307,3),'[4]Master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-35909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-35.908999999999999</v>
      </c>
    </row>
    <row r="308" spans="1:23">
      <c r="A308" s="63">
        <f t="shared" si="64"/>
        <v>37194</v>
      </c>
      <c r="B308" s="65" t="str">
        <f>INDEX('[4]Master Data'!$A$2:$B$8,MATCH(WEEKDAY('CRD Hedge'!A308,3),'[4]Master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-35909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-35.908999999999999</v>
      </c>
    </row>
    <row r="309" spans="1:23">
      <c r="A309" s="63">
        <f t="shared" si="64"/>
        <v>37195</v>
      </c>
      <c r="B309" s="65" t="str">
        <f>INDEX('[4]Master Data'!$A$2:$B$8,MATCH(WEEKDAY('CRD Hedge'!A309,3),'[4]Master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-35909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-35.908999999999999</v>
      </c>
    </row>
    <row r="310" spans="1:23">
      <c r="A310" s="63">
        <f t="shared" si="64"/>
        <v>37196</v>
      </c>
      <c r="B310" s="65" t="str">
        <f>INDEX('[4]Master Data'!$A$2:$B$8,MATCH(WEEKDAY('CRD Hedge'!A310,3),'[4]Master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-35909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-35.908999999999999</v>
      </c>
    </row>
    <row r="311" spans="1:23">
      <c r="A311" s="63">
        <f t="shared" si="64"/>
        <v>37197</v>
      </c>
      <c r="B311" s="65" t="str">
        <f>INDEX('[4]Master Data'!$A$2:$B$8,MATCH(WEEKDAY('CRD Hedge'!A311,3),'[4]Master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-35909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-35.908999999999999</v>
      </c>
    </row>
    <row r="312" spans="1:23">
      <c r="A312" s="63">
        <f t="shared" si="64"/>
        <v>37198</v>
      </c>
      <c r="B312" s="65" t="str">
        <f>INDEX('[4]Master Data'!$A$2:$B$8,MATCH(WEEKDAY('CRD Hedge'!A312,3),'[4]Master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-35909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-35.908999999999999</v>
      </c>
    </row>
    <row r="313" spans="1:23">
      <c r="A313" s="63">
        <f t="shared" si="64"/>
        <v>37199</v>
      </c>
      <c r="B313" s="65" t="str">
        <f>INDEX('[4]Master Data'!$A$2:$B$8,MATCH(WEEKDAY('CRD Hedge'!A313,3),'[4]Master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-35909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-35.908999999999999</v>
      </c>
    </row>
    <row r="314" spans="1:23">
      <c r="A314" s="63">
        <f t="shared" si="64"/>
        <v>37200</v>
      </c>
      <c r="B314" s="65" t="str">
        <f>INDEX('[4]Master Data'!$A$2:$B$8,MATCH(WEEKDAY('CRD Hedge'!A314,3),'[4]Master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-35909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-35.908999999999999</v>
      </c>
    </row>
    <row r="315" spans="1:23">
      <c r="A315" s="63">
        <f t="shared" si="64"/>
        <v>37201</v>
      </c>
      <c r="B315" s="65" t="str">
        <f>INDEX('[4]Master Data'!$A$2:$B$8,MATCH(WEEKDAY('CRD Hedge'!A315,3),'[4]Master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-35909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-35.908999999999999</v>
      </c>
    </row>
    <row r="316" spans="1:23">
      <c r="A316" s="63">
        <f t="shared" si="64"/>
        <v>37202</v>
      </c>
      <c r="B316" s="65" t="str">
        <f>INDEX('[4]Master Data'!$A$2:$B$8,MATCH(WEEKDAY('CRD Hedge'!A316,3),'[4]Master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-35909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-35.908999999999999</v>
      </c>
    </row>
    <row r="317" spans="1:23">
      <c r="A317" s="63">
        <f t="shared" si="64"/>
        <v>37203</v>
      </c>
      <c r="B317" s="65" t="str">
        <f>INDEX('[4]Master Data'!$A$2:$B$8,MATCH(WEEKDAY('CRD Hedge'!A317,3),'[4]Master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-35909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-35.908999999999999</v>
      </c>
    </row>
    <row r="318" spans="1:23">
      <c r="A318" s="63">
        <f t="shared" si="64"/>
        <v>37204</v>
      </c>
      <c r="B318" s="65" t="str">
        <f>INDEX('[4]Master Data'!$A$2:$B$8,MATCH(WEEKDAY('CRD Hedge'!A318,3),'[4]Master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-35909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-35.908999999999999</v>
      </c>
    </row>
    <row r="319" spans="1:23">
      <c r="A319" s="63">
        <f t="shared" si="64"/>
        <v>37205</v>
      </c>
      <c r="B319" s="65" t="str">
        <f>INDEX('[4]Master Data'!$A$2:$B$8,MATCH(WEEKDAY('CRD Hedge'!A319,3),'[4]Master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-35909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-35.908999999999999</v>
      </c>
    </row>
    <row r="320" spans="1:23">
      <c r="A320" s="63">
        <f t="shared" si="64"/>
        <v>37206</v>
      </c>
      <c r="B320" s="65" t="str">
        <f>INDEX('[4]Master Data'!$A$2:$B$8,MATCH(WEEKDAY('CRD Hedge'!A320,3),'[4]Master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-35909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-35.908999999999999</v>
      </c>
    </row>
    <row r="321" spans="1:23">
      <c r="A321" s="63">
        <f t="shared" si="64"/>
        <v>37207</v>
      </c>
      <c r="B321" s="65" t="str">
        <f>INDEX('[4]Master Data'!$A$2:$B$8,MATCH(WEEKDAY('CRD Hedge'!A321,3),'[4]Master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-35909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-35.908999999999999</v>
      </c>
    </row>
    <row r="322" spans="1:23">
      <c r="A322" s="63">
        <f t="shared" si="64"/>
        <v>37208</v>
      </c>
      <c r="B322" s="65" t="str">
        <f>INDEX('[4]Master Data'!$A$2:$B$8,MATCH(WEEKDAY('CRD Hedge'!A322,3),'[4]Master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-35909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-35.908999999999999</v>
      </c>
    </row>
    <row r="323" spans="1:23">
      <c r="A323" s="63">
        <f t="shared" si="64"/>
        <v>37209</v>
      </c>
      <c r="B323" s="65" t="str">
        <f>INDEX('[4]Master Data'!$A$2:$B$8,MATCH(WEEKDAY('CRD Hedge'!A323,3),'[4]Master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-35909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-35.908999999999999</v>
      </c>
    </row>
    <row r="324" spans="1:23">
      <c r="A324" s="63">
        <f t="shared" si="64"/>
        <v>37210</v>
      </c>
      <c r="B324" s="65" t="str">
        <f>INDEX('[4]Master Data'!$A$2:$B$8,MATCH(WEEKDAY('CRD Hedge'!A324,3),'[4]Master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-35909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-35.908999999999999</v>
      </c>
    </row>
    <row r="325" spans="1:23">
      <c r="A325" s="63">
        <f t="shared" si="64"/>
        <v>37211</v>
      </c>
      <c r="B325" s="65" t="str">
        <f>INDEX('[4]Master Data'!$A$2:$B$8,MATCH(WEEKDAY('CRD Hedge'!A325,3),'[4]Master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-35909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-35.908999999999999</v>
      </c>
    </row>
    <row r="326" spans="1:23">
      <c r="A326" s="63">
        <f t="shared" si="64"/>
        <v>37212</v>
      </c>
      <c r="B326" s="65" t="str">
        <f>INDEX('[4]Master Data'!$A$2:$B$8,MATCH(WEEKDAY('CRD Hedge'!A326,3),'[4]Master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-35909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-35.908999999999999</v>
      </c>
    </row>
    <row r="327" spans="1:23">
      <c r="A327" s="63">
        <f t="shared" ref="A327:A371" si="77">A326+1</f>
        <v>37213</v>
      </c>
      <c r="B327" s="65" t="str">
        <f>INDEX('[4]Master Data'!$A$2:$B$8,MATCH(WEEKDAY('CRD Hedge'!A327,3),'[4]Master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-35909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-35.908999999999999</v>
      </c>
    </row>
    <row r="328" spans="1:23">
      <c r="A328" s="63">
        <f t="shared" si="77"/>
        <v>37214</v>
      </c>
      <c r="B328" s="65" t="str">
        <f>INDEX('[4]Master Data'!$A$2:$B$8,MATCH(WEEKDAY('CRD Hedge'!A328,3),'[4]Master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-35909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-35.908999999999999</v>
      </c>
    </row>
    <row r="329" spans="1:23">
      <c r="A329" s="63">
        <f t="shared" si="77"/>
        <v>37215</v>
      </c>
      <c r="B329" s="65" t="str">
        <f>INDEX('[4]Master Data'!$A$2:$B$8,MATCH(WEEKDAY('CRD Hedge'!A329,3),'[4]Master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-35909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-35.908999999999999</v>
      </c>
    </row>
    <row r="330" spans="1:23">
      <c r="A330" s="63">
        <f t="shared" si="77"/>
        <v>37216</v>
      </c>
      <c r="B330" s="65" t="str">
        <f>INDEX('[4]Master Data'!$A$2:$B$8,MATCH(WEEKDAY('CRD Hedge'!A330,3),'[4]Master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-35909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-35.908999999999999</v>
      </c>
    </row>
    <row r="331" spans="1:23">
      <c r="A331" s="63">
        <f t="shared" si="77"/>
        <v>37217</v>
      </c>
      <c r="B331" s="65" t="str">
        <f>INDEX('[4]Master Data'!$A$2:$B$8,MATCH(WEEKDAY('CRD Hedge'!A331,3),'[4]Master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-35909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-35.908999999999999</v>
      </c>
    </row>
    <row r="332" spans="1:23">
      <c r="A332" s="63">
        <f t="shared" si="77"/>
        <v>37218</v>
      </c>
      <c r="B332" s="65" t="str">
        <f>INDEX('[4]Master Data'!$A$2:$B$8,MATCH(WEEKDAY('CRD Hedge'!A332,3),'[4]Master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-35909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-35.908999999999999</v>
      </c>
    </row>
    <row r="333" spans="1:23">
      <c r="A333" s="63">
        <f t="shared" si="77"/>
        <v>37219</v>
      </c>
      <c r="B333" s="65" t="str">
        <f>INDEX('[4]Master Data'!$A$2:$B$8,MATCH(WEEKDAY('CRD Hedge'!A333,3),'[4]Master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-35909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-35.908999999999999</v>
      </c>
    </row>
    <row r="334" spans="1:23">
      <c r="A334" s="63">
        <f t="shared" si="77"/>
        <v>37220</v>
      </c>
      <c r="B334" s="65" t="str">
        <f>INDEX('[4]Master Data'!$A$2:$B$8,MATCH(WEEKDAY('CRD Hedge'!A334,3),'[4]Master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-35909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-35.908999999999999</v>
      </c>
    </row>
    <row r="335" spans="1:23">
      <c r="A335" s="63">
        <f t="shared" si="77"/>
        <v>37221</v>
      </c>
      <c r="B335" s="65" t="str">
        <f>INDEX('[4]Master Data'!$A$2:$B$8,MATCH(WEEKDAY('CRD Hedge'!A335,3),'[4]Master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-35909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-35.908999999999999</v>
      </c>
    </row>
    <row r="336" spans="1:23">
      <c r="A336" s="63">
        <f t="shared" si="77"/>
        <v>37222</v>
      </c>
      <c r="B336" s="65" t="str">
        <f>INDEX('[4]Master Data'!$A$2:$B$8,MATCH(WEEKDAY('CRD Hedge'!A336,3),'[4]Master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-35909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-35.908999999999999</v>
      </c>
    </row>
    <row r="337" spans="1:23">
      <c r="A337" s="63">
        <f t="shared" si="77"/>
        <v>37223</v>
      </c>
      <c r="B337" s="65" t="str">
        <f>INDEX('[4]Master Data'!$A$2:$B$8,MATCH(WEEKDAY('CRD Hedge'!A337,3),'[4]Master Data'!$A$2:$A$8,0),2)</f>
        <v>W</v>
      </c>
      <c r="D337" s="73">
        <v>-376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-35909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-35.908999999999999</v>
      </c>
    </row>
    <row r="338" spans="1:23">
      <c r="A338" s="63">
        <f t="shared" si="77"/>
        <v>37224</v>
      </c>
      <c r="B338" s="65" t="str">
        <f>INDEX('[4]Master Data'!$A$2:$B$8,MATCH(WEEKDAY('CRD Hedge'!A338,3),'[4]Master Data'!$A$2:$A$8,0),2)</f>
        <v>Th</v>
      </c>
      <c r="D338" s="73">
        <v>-385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-35909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-35.908999999999999</v>
      </c>
    </row>
    <row r="339" spans="1:23">
      <c r="A339" s="63">
        <f t="shared" si="77"/>
        <v>37225</v>
      </c>
      <c r="B339" s="65" t="str">
        <f>INDEX('[4]Master Data'!$A$2:$B$8,MATCH(WEEKDAY('CRD Hedge'!A339,3),'[4]Master Data'!$A$2:$A$8,0),2)</f>
        <v>F</v>
      </c>
      <c r="D339" s="73">
        <v>-380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-35909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-35.908999999999999</v>
      </c>
    </row>
    <row r="340" spans="1:23">
      <c r="A340" s="63">
        <f t="shared" si="77"/>
        <v>37226</v>
      </c>
      <c r="B340" s="65" t="str">
        <f>INDEX('[4]Master Data'!$A$2:$B$8,MATCH(WEEKDAY('CRD Hedge'!A340,3),'[4]Master Data'!$A$2:$A$8,0),2)</f>
        <v>Sa</v>
      </c>
      <c r="D340" s="73">
        <v>-391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-35909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-35.908999999999999</v>
      </c>
    </row>
    <row r="341" spans="1:23">
      <c r="A341" s="63">
        <f t="shared" si="77"/>
        <v>37227</v>
      </c>
      <c r="B341" s="65" t="str">
        <f>INDEX('[4]Master Data'!$A$2:$B$8,MATCH(WEEKDAY('CRD Hedge'!A341,3),'[4]Master Data'!$A$2:$A$8,0),2)</f>
        <v>Su</v>
      </c>
      <c r="D341" s="73">
        <v>-421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-35909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-35.908999999999999</v>
      </c>
    </row>
    <row r="342" spans="1:23">
      <c r="A342" s="63">
        <f t="shared" si="77"/>
        <v>37228</v>
      </c>
      <c r="B342" s="65" t="str">
        <f>INDEX('[4]Master Data'!$A$2:$B$8,MATCH(WEEKDAY('CRD Hedge'!A342,3),'[4]Master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-35909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-35.908999999999999</v>
      </c>
    </row>
    <row r="343" spans="1:23">
      <c r="A343" s="63">
        <f t="shared" si="77"/>
        <v>37229</v>
      </c>
      <c r="B343" s="65" t="str">
        <f>INDEX('[4]Master Data'!$A$2:$B$8,MATCH(WEEKDAY('CRD Hedge'!A343,3),'[4]Master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-35909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-35.908999999999999</v>
      </c>
    </row>
    <row r="344" spans="1:23">
      <c r="A344" s="63">
        <f t="shared" si="77"/>
        <v>37230</v>
      </c>
      <c r="B344" s="65" t="str">
        <f>INDEX('[4]Master Data'!$A$2:$B$8,MATCH(WEEKDAY('CRD Hedge'!A344,3),'[4]Master Data'!$A$2:$A$8,0),2)</f>
        <v>W</v>
      </c>
      <c r="D344" s="73">
        <v>-337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-35909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-35.908999999999999</v>
      </c>
    </row>
    <row r="345" spans="1:23">
      <c r="A345" s="63">
        <f t="shared" si="77"/>
        <v>37231</v>
      </c>
      <c r="B345" s="65" t="str">
        <f>INDEX('[4]Master Data'!$A$2:$B$8,MATCH(WEEKDAY('CRD Hedge'!A345,3),'[4]Master Data'!$A$2:$A$8,0),2)</f>
        <v>Th</v>
      </c>
      <c r="D345" s="73">
        <v>-345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-35909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-35.908999999999999</v>
      </c>
    </row>
    <row r="346" spans="1:23">
      <c r="A346" s="63">
        <f t="shared" si="77"/>
        <v>37232</v>
      </c>
      <c r="B346" s="65" t="str">
        <f>INDEX('[4]Master Data'!$A$2:$B$8,MATCH(WEEKDAY('CRD Hedge'!A346,3),'[4]Master Data'!$A$2:$A$8,0),2)</f>
        <v>F</v>
      </c>
      <c r="D346" s="73">
        <v>-339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-35909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-35.908999999999999</v>
      </c>
    </row>
    <row r="347" spans="1:23">
      <c r="A347" s="63">
        <f t="shared" si="77"/>
        <v>37233</v>
      </c>
      <c r="B347" s="65" t="str">
        <f>INDEX('[4]Master Data'!$A$2:$B$8,MATCH(WEEKDAY('CRD Hedge'!A347,3),'[4]Master Data'!$A$2:$A$8,0),2)</f>
        <v>Sa</v>
      </c>
      <c r="D347" s="73">
        <v>-353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-35909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-35.908999999999999</v>
      </c>
    </row>
    <row r="348" spans="1:23">
      <c r="A348" s="63">
        <f t="shared" si="77"/>
        <v>37234</v>
      </c>
      <c r="B348" s="65" t="str">
        <f>INDEX('[4]Master Data'!$A$2:$B$8,MATCH(WEEKDAY('CRD Hedge'!A348,3),'[4]Master Data'!$A$2:$A$8,0),2)</f>
        <v>Su</v>
      </c>
      <c r="D348" s="73">
        <v>-335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-35909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-35.908999999999999</v>
      </c>
    </row>
    <row r="349" spans="1:23">
      <c r="A349" s="63">
        <f t="shared" si="77"/>
        <v>37235</v>
      </c>
      <c r="B349" s="65" t="str">
        <f>INDEX('[4]Master Data'!$A$2:$B$8,MATCH(WEEKDAY('CRD Hedge'!A349,3),'[4]Master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-35909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-35.908999999999999</v>
      </c>
    </row>
    <row r="350" spans="1:23">
      <c r="A350" s="63">
        <f t="shared" si="77"/>
        <v>37236</v>
      </c>
      <c r="B350" s="65" t="str">
        <f>INDEX('[4]Master Data'!$A$2:$B$8,MATCH(WEEKDAY('CRD Hedge'!A350,3),'[4]Master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-35909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-35.908999999999999</v>
      </c>
    </row>
    <row r="351" spans="1:23">
      <c r="A351" s="63">
        <f t="shared" si="77"/>
        <v>37237</v>
      </c>
      <c r="B351" s="65" t="str">
        <f>INDEX('[4]Master Data'!$A$2:$B$8,MATCH(WEEKDAY('CRD Hedge'!A351,3),'[4]Master Data'!$A$2:$A$8,0),2)</f>
        <v>W</v>
      </c>
      <c r="D351" s="73">
        <v>-321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-35909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-35.908999999999999</v>
      </c>
    </row>
    <row r="352" spans="1:23">
      <c r="A352" s="63">
        <f t="shared" si="77"/>
        <v>37238</v>
      </c>
      <c r="B352" s="65" t="str">
        <f>INDEX('[4]Master Data'!$A$2:$B$8,MATCH(WEEKDAY('CRD Hedge'!A352,3),'[4]Master Data'!$A$2:$A$8,0),2)</f>
        <v>Th</v>
      </c>
      <c r="D352" s="73">
        <v>-321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-35909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-35.908999999999999</v>
      </c>
    </row>
    <row r="353" spans="1:23">
      <c r="A353" s="63">
        <f t="shared" si="77"/>
        <v>37239</v>
      </c>
      <c r="B353" s="65" t="str">
        <f>INDEX('[4]Master Data'!$A$2:$B$8,MATCH(WEEKDAY('CRD Hedge'!A353,3),'[4]Master Data'!$A$2:$A$8,0),2)</f>
        <v>F</v>
      </c>
      <c r="D353" s="73">
        <v>-371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-35909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-35.908999999999999</v>
      </c>
    </row>
    <row r="354" spans="1:23">
      <c r="A354" s="63">
        <f t="shared" si="77"/>
        <v>37240</v>
      </c>
      <c r="B354" s="65" t="str">
        <f>INDEX('[4]Master Data'!$A$2:$B$8,MATCH(WEEKDAY('CRD Hedge'!A354,3),'[4]Master Data'!$A$2:$A$8,0),2)</f>
        <v>Sa</v>
      </c>
      <c r="D354" s="73">
        <v>-395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-35909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-35.908999999999999</v>
      </c>
    </row>
    <row r="355" spans="1:23">
      <c r="A355" s="63">
        <f t="shared" si="77"/>
        <v>37241</v>
      </c>
      <c r="B355" s="65" t="str">
        <f>INDEX('[4]Master Data'!$A$2:$B$8,MATCH(WEEKDAY('CRD Hedge'!A355,3),'[4]Master Data'!$A$2:$A$8,0),2)</f>
        <v>Su</v>
      </c>
      <c r="D355" s="73">
        <v>-380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-35909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-35.908999999999999</v>
      </c>
    </row>
    <row r="356" spans="1:23">
      <c r="A356" s="63">
        <f t="shared" si="77"/>
        <v>37242</v>
      </c>
      <c r="B356" s="65" t="str">
        <f>INDEX('[4]Master Data'!$A$2:$B$8,MATCH(WEEKDAY('CRD Hedge'!A356,3),'[4]Master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-35909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-35.908999999999999</v>
      </c>
    </row>
    <row r="357" spans="1:23">
      <c r="A357" s="63">
        <f t="shared" si="77"/>
        <v>37243</v>
      </c>
      <c r="B357" s="65" t="str">
        <f>INDEX('[4]Master Data'!$A$2:$B$8,MATCH(WEEKDAY('CRD Hedge'!A357,3),'[4]Master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-35909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-35.908999999999999</v>
      </c>
    </row>
    <row r="358" spans="1:23">
      <c r="A358" s="63">
        <f t="shared" si="77"/>
        <v>37244</v>
      </c>
      <c r="B358" s="65" t="str">
        <f>INDEX('[4]Master Data'!$A$2:$B$8,MATCH(WEEKDAY('CRD Hedge'!A358,3),'[4]Master Data'!$A$2:$A$8,0),2)</f>
        <v>W</v>
      </c>
      <c r="D358" s="73">
        <v>-369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-35909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-35.908999999999999</v>
      </c>
    </row>
    <row r="359" spans="1:23">
      <c r="A359" s="63">
        <f t="shared" si="77"/>
        <v>37245</v>
      </c>
      <c r="B359" s="65" t="str">
        <f>INDEX('[4]Master Data'!$A$2:$B$8,MATCH(WEEKDAY('CRD Hedge'!A359,3),'[4]Master Data'!$A$2:$A$8,0),2)</f>
        <v>Th</v>
      </c>
      <c r="D359" s="73">
        <v>-391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-35909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-35.908999999999999</v>
      </c>
    </row>
    <row r="360" spans="1:23">
      <c r="A360" s="63">
        <f t="shared" si="77"/>
        <v>37246</v>
      </c>
      <c r="B360" s="65" t="str">
        <f>INDEX('[4]Master Data'!$A$2:$B$8,MATCH(WEEKDAY('CRD Hedge'!A360,3),'[4]Master Data'!$A$2:$A$8,0),2)</f>
        <v>F</v>
      </c>
      <c r="D360" s="73">
        <v>-446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-35909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-35.908999999999999</v>
      </c>
    </row>
    <row r="361" spans="1:23">
      <c r="A361" s="63">
        <f t="shared" si="77"/>
        <v>37247</v>
      </c>
      <c r="B361" s="65" t="str">
        <f>INDEX('[4]Master Data'!$A$2:$B$8,MATCH(WEEKDAY('CRD Hedge'!A361,3),'[4]Master Data'!$A$2:$A$8,0),2)</f>
        <v>Sa</v>
      </c>
      <c r="D361" s="73">
        <v>-413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-35909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-35.908999999999999</v>
      </c>
    </row>
    <row r="362" spans="1:23">
      <c r="A362" s="63">
        <f t="shared" si="77"/>
        <v>37248</v>
      </c>
      <c r="B362" s="65" t="str">
        <f>INDEX('[4]Master Data'!$A$2:$B$8,MATCH(WEEKDAY('CRD Hedge'!A362,3),'[4]Master Data'!$A$2:$A$8,0),2)</f>
        <v>Su</v>
      </c>
      <c r="D362" s="73">
        <v>-418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-35909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-35.908999999999999</v>
      </c>
    </row>
    <row r="363" spans="1:23">
      <c r="A363" s="63">
        <f t="shared" si="77"/>
        <v>37249</v>
      </c>
      <c r="B363" s="65" t="str">
        <f>INDEX('[4]Master Data'!$A$2:$B$8,MATCH(WEEKDAY('CRD Hedge'!A363,3),'[4]Master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-35909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-35.908999999999999</v>
      </c>
    </row>
    <row r="364" spans="1:23">
      <c r="A364" s="63">
        <f t="shared" si="77"/>
        <v>37250</v>
      </c>
      <c r="B364" s="65" t="str">
        <f>INDEX('[4]Master Data'!$A$2:$B$8,MATCH(WEEKDAY('CRD Hedge'!A364,3),'[4]Master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-35909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-35.908999999999999</v>
      </c>
    </row>
    <row r="365" spans="1:23">
      <c r="A365" s="63">
        <f t="shared" si="77"/>
        <v>37251</v>
      </c>
      <c r="B365" s="65" t="str">
        <f>INDEX('[4]Master Data'!$A$2:$B$8,MATCH(WEEKDAY('CRD Hedge'!A365,3),'[4]Master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-35909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-35.908999999999999</v>
      </c>
    </row>
    <row r="366" spans="1:23">
      <c r="A366" s="63">
        <f t="shared" si="77"/>
        <v>37252</v>
      </c>
      <c r="B366" s="65" t="str">
        <f>INDEX('[4]Master Data'!$A$2:$B$8,MATCH(WEEKDAY('CRD Hedge'!A366,3),'[4]Master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-35909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-35.908999999999999</v>
      </c>
    </row>
    <row r="367" spans="1:23">
      <c r="A367" s="63">
        <f t="shared" si="77"/>
        <v>37253</v>
      </c>
      <c r="B367" s="65" t="str">
        <f>INDEX('[4]Master Data'!$A$2:$B$8,MATCH(WEEKDAY('CRD Hedge'!A367,3),'[4]Master Data'!$A$2:$A$8,0),2)</f>
        <v>F</v>
      </c>
      <c r="D367" s="73">
        <v>-413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-35909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-35.908999999999999</v>
      </c>
    </row>
    <row r="368" spans="1:23">
      <c r="A368" s="63">
        <f t="shared" si="77"/>
        <v>37254</v>
      </c>
      <c r="B368" s="65" t="str">
        <f>INDEX('[4]Master Data'!$A$2:$B$8,MATCH(WEEKDAY('CRD Hedge'!A368,3),'[4]Master Data'!$A$2:$A$8,0),2)</f>
        <v>Sa</v>
      </c>
      <c r="D368" s="73">
        <v>-381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-35909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-35.908999999999999</v>
      </c>
    </row>
    <row r="369" spans="1:23">
      <c r="A369" s="63">
        <f t="shared" si="77"/>
        <v>37255</v>
      </c>
      <c r="B369" s="65" t="str">
        <f>INDEX('[4]Master Data'!$A$2:$B$8,MATCH(WEEKDAY('CRD Hedge'!A369,3),'[4]Master Data'!$A$2:$A$8,0),2)</f>
        <v>Su</v>
      </c>
      <c r="D369" s="73">
        <v>-365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-35909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-35.908999999999999</v>
      </c>
    </row>
    <row r="370" spans="1:23">
      <c r="A370" s="63">
        <f t="shared" si="77"/>
        <v>37256</v>
      </c>
      <c r="B370" s="65" t="str">
        <f>INDEX('[4]Master Data'!$A$2:$B$8,MATCH(WEEKDAY('CRD Hedge'!A370,3),'[4]Master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-35909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-35.908999999999999</v>
      </c>
    </row>
    <row r="371" spans="1:23">
      <c r="A371" s="63">
        <f t="shared" si="77"/>
        <v>37257</v>
      </c>
      <c r="B371" s="65" t="str">
        <f>INDEX('[4]Master Data'!$A$2:$B$8,MATCH(WEEKDAY('CRD Hedge'!A371,3),'[4]Master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-35909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-35.908999999999999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W371"/>
  <sheetViews>
    <sheetView workbookViewId="0">
      <selection activeCell="D78" sqref="D78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37176</v>
      </c>
    </row>
    <row r="3" spans="1:23">
      <c r="K3" s="75">
        <f>Summary!B8</f>
        <v>37182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Data'!$A$2:$B$8,MATCH(WEEKDAY('GNS Bolv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Data'!$A$2:$B$8,MATCH(WEEKDAY('GNS Bolv Gas MTM'!A7,3),'[4]Master Data'!$A$2:$A$8,0),2)</f>
        <v>T</v>
      </c>
      <c r="D7" s="73">
        <v>53869609.613299966</v>
      </c>
      <c r="E7" s="73">
        <v>4200743.5329158045</v>
      </c>
      <c r="F7" s="73">
        <v>0</v>
      </c>
      <c r="G7" s="73">
        <v>-4774</v>
      </c>
      <c r="I7" s="73">
        <f t="shared" ref="I7:I36" si="12">IF(MONTH($A7)=MONTH($A6),IF(G7=0,I6,G7),0)</f>
        <v>-4774</v>
      </c>
      <c r="J7" s="73">
        <f t="shared" ref="J7:J70" si="13">IF(MONTH($A7)=MONTH($A6),SUM(I7-I6),I7)</f>
        <v>-4774</v>
      </c>
      <c r="K7" s="73">
        <f t="shared" si="1"/>
        <v>0</v>
      </c>
      <c r="L7" s="73">
        <f t="shared" si="2"/>
        <v>0</v>
      </c>
      <c r="M7" s="73">
        <f>SUM(J$6:J7)</f>
        <v>-4774</v>
      </c>
      <c r="N7" s="73">
        <f>SUM(J$6:J7)</f>
        <v>-4774</v>
      </c>
      <c r="P7" s="73">
        <f t="shared" si="3"/>
        <v>53.869609613299964</v>
      </c>
      <c r="Q7" s="73">
        <f t="shared" si="4"/>
        <v>4.2007435329158049</v>
      </c>
      <c r="R7" s="73">
        <f t="shared" si="5"/>
        <v>0</v>
      </c>
      <c r="S7" s="71">
        <f t="shared" si="6"/>
        <v>-4.774</v>
      </c>
      <c r="T7" s="71">
        <f t="shared" si="7"/>
        <v>0</v>
      </c>
      <c r="U7" s="71">
        <f t="shared" si="8"/>
        <v>-4.774</v>
      </c>
      <c r="V7" s="71">
        <f t="shared" si="9"/>
        <v>-4.774</v>
      </c>
      <c r="W7" s="71">
        <f t="shared" si="10"/>
        <v>-4.774</v>
      </c>
    </row>
    <row r="8" spans="1:23" hidden="1">
      <c r="A8" s="63">
        <f t="shared" si="11"/>
        <v>36894</v>
      </c>
      <c r="B8" s="65" t="str">
        <f>INDEX('[4]Master Data'!$A$2:$B$8,MATCH(WEEKDAY('GNS Bolv Gas MTM'!A8,3),'[4]Master Data'!$A$2:$A$8,0),2)</f>
        <v>W</v>
      </c>
      <c r="D8" s="73">
        <v>53163127.008299991</v>
      </c>
      <c r="E8" s="73">
        <v>4181292.7465651645</v>
      </c>
      <c r="F8" s="73">
        <v>0</v>
      </c>
      <c r="G8" s="73">
        <v>-5890</v>
      </c>
      <c r="I8" s="73">
        <f t="shared" si="12"/>
        <v>-5890</v>
      </c>
      <c r="J8" s="73">
        <f t="shared" si="13"/>
        <v>-1116</v>
      </c>
      <c r="K8" s="73">
        <f t="shared" si="1"/>
        <v>0</v>
      </c>
      <c r="L8" s="73">
        <f t="shared" si="2"/>
        <v>0</v>
      </c>
      <c r="M8" s="73">
        <f>SUM(J$6:J8)</f>
        <v>-5890</v>
      </c>
      <c r="N8" s="73">
        <f>SUM(J$6:J8)</f>
        <v>-5890</v>
      </c>
      <c r="P8" s="73">
        <f t="shared" si="3"/>
        <v>53.163127008299995</v>
      </c>
      <c r="Q8" s="73">
        <f t="shared" si="4"/>
        <v>4.1812927465651644</v>
      </c>
      <c r="R8" s="73">
        <f t="shared" si="5"/>
        <v>0</v>
      </c>
      <c r="S8" s="71">
        <f t="shared" si="6"/>
        <v>-1.1160000000000001</v>
      </c>
      <c r="T8" s="71">
        <f t="shared" si="7"/>
        <v>0</v>
      </c>
      <c r="U8" s="71">
        <f t="shared" si="8"/>
        <v>-5.89</v>
      </c>
      <c r="V8" s="71">
        <f t="shared" si="9"/>
        <v>-5.89</v>
      </c>
      <c r="W8" s="71">
        <f t="shared" si="10"/>
        <v>-5.89</v>
      </c>
    </row>
    <row r="9" spans="1:23" hidden="1">
      <c r="A9" s="63">
        <f t="shared" si="11"/>
        <v>36895</v>
      </c>
      <c r="B9" s="65" t="str">
        <f>INDEX('[4]Master Data'!$A$2:$B$8,MATCH(WEEKDAY('GNS Bolv Gas MTM'!A9,3),'[4]Master Data'!$A$2:$A$8,0),2)</f>
        <v>Th</v>
      </c>
      <c r="D9" s="73">
        <v>53777104.177599981</v>
      </c>
      <c r="E9" s="73">
        <v>4209232.7840414615</v>
      </c>
      <c r="F9" s="73">
        <v>0</v>
      </c>
      <c r="G9" s="73">
        <v>-7044</v>
      </c>
      <c r="I9" s="73">
        <f t="shared" si="12"/>
        <v>-7044</v>
      </c>
      <c r="J9" s="73">
        <f t="shared" si="13"/>
        <v>-1154</v>
      </c>
      <c r="K9" s="73">
        <f t="shared" si="1"/>
        <v>0</v>
      </c>
      <c r="L9" s="73">
        <f t="shared" si="2"/>
        <v>0</v>
      </c>
      <c r="M9" s="73">
        <f>SUM(J$6:J9)</f>
        <v>-7044</v>
      </c>
      <c r="N9" s="73">
        <f>SUM(J$6:J9)</f>
        <v>-7044</v>
      </c>
      <c r="P9" s="73">
        <f t="shared" si="3"/>
        <v>53.777104177599981</v>
      </c>
      <c r="Q9" s="73">
        <f t="shared" si="4"/>
        <v>4.2092327840414612</v>
      </c>
      <c r="R9" s="73">
        <f t="shared" si="5"/>
        <v>0</v>
      </c>
      <c r="S9" s="71">
        <f t="shared" si="6"/>
        <v>-1.1539999999999999</v>
      </c>
      <c r="T9" s="71">
        <f t="shared" si="7"/>
        <v>0</v>
      </c>
      <c r="U9" s="71">
        <f t="shared" si="8"/>
        <v>-7.0439999999999996</v>
      </c>
      <c r="V9" s="71">
        <f t="shared" si="9"/>
        <v>-7.0439999999999996</v>
      </c>
      <c r="W9" s="71">
        <f t="shared" si="10"/>
        <v>-7.0439999999999996</v>
      </c>
    </row>
    <row r="10" spans="1:23" hidden="1">
      <c r="A10" s="63">
        <f t="shared" si="11"/>
        <v>36896</v>
      </c>
      <c r="B10" s="65" t="str">
        <f>INDEX('[4]Master Data'!$A$2:$B$8,MATCH(WEEKDAY('GNS Bolv Gas MTM'!A10,3),'[4]Master Data'!$A$2:$A$8,0),2)</f>
        <v>F</v>
      </c>
      <c r="D10" s="73">
        <v>53546091.313000031</v>
      </c>
      <c r="E10" s="73">
        <v>4028577.8290450801</v>
      </c>
      <c r="F10" s="73">
        <v>0</v>
      </c>
      <c r="G10" s="73">
        <v>-1087960</v>
      </c>
      <c r="I10" s="73">
        <f t="shared" si="12"/>
        <v>-1087960</v>
      </c>
      <c r="J10" s="73">
        <f t="shared" si="13"/>
        <v>-1080916</v>
      </c>
      <c r="K10" s="73">
        <f t="shared" si="1"/>
        <v>0</v>
      </c>
      <c r="L10" s="73">
        <f t="shared" si="2"/>
        <v>0</v>
      </c>
      <c r="M10" s="73">
        <f>SUM(J$6:J10)</f>
        <v>-1087960</v>
      </c>
      <c r="N10" s="73">
        <f>SUM(J$6:J10)</f>
        <v>-1087960</v>
      </c>
      <c r="P10" s="73">
        <f t="shared" si="3"/>
        <v>53.546091313000034</v>
      </c>
      <c r="Q10" s="73">
        <f t="shared" si="4"/>
        <v>4.02857782904508</v>
      </c>
      <c r="R10" s="73">
        <f t="shared" si="5"/>
        <v>0</v>
      </c>
      <c r="S10" s="71">
        <f t="shared" si="6"/>
        <v>-1080.9159999999999</v>
      </c>
      <c r="T10" s="71">
        <f t="shared" si="7"/>
        <v>0</v>
      </c>
      <c r="U10" s="71">
        <f t="shared" si="8"/>
        <v>-1087.96</v>
      </c>
      <c r="V10" s="71">
        <f t="shared" si="9"/>
        <v>-1087.96</v>
      </c>
      <c r="W10" s="71">
        <f t="shared" si="10"/>
        <v>-1087.96</v>
      </c>
    </row>
    <row r="11" spans="1:23" hidden="1">
      <c r="A11" s="63">
        <f t="shared" si="11"/>
        <v>36897</v>
      </c>
      <c r="B11" s="65" t="str">
        <f>INDEX('[4]Master Data'!$A$2:$B$8,MATCH(WEEKDAY('GNS Bolv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-1087960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-1087960</v>
      </c>
      <c r="N11" s="73">
        <f>SUM(J$6:J11)</f>
        <v>-1087960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-1087.96</v>
      </c>
      <c r="V11" s="71">
        <f t="shared" si="9"/>
        <v>-1087.96</v>
      </c>
      <c r="W11" s="71">
        <f t="shared" si="10"/>
        <v>-1087.96</v>
      </c>
    </row>
    <row r="12" spans="1:23" hidden="1">
      <c r="A12" s="63">
        <f t="shared" si="11"/>
        <v>36898</v>
      </c>
      <c r="B12" s="65" t="str">
        <f>INDEX('[4]Master Data'!$A$2:$B$8,MATCH(WEEKDAY('GNS Bolv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-1087960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-1087960</v>
      </c>
      <c r="N12" s="73">
        <f>SUM(J$6:J12)</f>
        <v>-1087960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-1087.96</v>
      </c>
      <c r="V12" s="71">
        <f t="shared" si="9"/>
        <v>-1087.96</v>
      </c>
      <c r="W12" s="71">
        <f t="shared" si="10"/>
        <v>-1087.96</v>
      </c>
    </row>
    <row r="13" spans="1:23" hidden="1">
      <c r="A13" s="63">
        <f t="shared" si="11"/>
        <v>36899</v>
      </c>
      <c r="B13" s="65" t="str">
        <f>INDEX('[4]Master Data'!$A$2:$B$8,MATCH(WEEKDAY('GNS Bolv Gas MTM'!A13,3),'[4]Master Data'!$A$2:$A$8,0),2)</f>
        <v>M</v>
      </c>
      <c r="D13" s="73">
        <v>53931138.230400003</v>
      </c>
      <c r="E13" s="73">
        <v>4060270.5963450805</v>
      </c>
      <c r="F13" s="73">
        <v>0</v>
      </c>
      <c r="G13" s="73">
        <v>-1092581</v>
      </c>
      <c r="I13" s="73">
        <f t="shared" si="12"/>
        <v>-1092581</v>
      </c>
      <c r="J13" s="73">
        <f t="shared" si="13"/>
        <v>-4621</v>
      </c>
      <c r="K13" s="73">
        <f t="shared" si="1"/>
        <v>0</v>
      </c>
      <c r="L13" s="73">
        <f t="shared" si="2"/>
        <v>0</v>
      </c>
      <c r="M13" s="73">
        <f>SUM(J$6:J13)</f>
        <v>-1092581</v>
      </c>
      <c r="N13" s="73">
        <f>SUM(J$6:J13)</f>
        <v>-1092581</v>
      </c>
      <c r="P13" s="73">
        <f t="shared" si="3"/>
        <v>53.931138230400002</v>
      </c>
      <c r="Q13" s="73">
        <f t="shared" si="4"/>
        <v>4.0602705963450809</v>
      </c>
      <c r="R13" s="73">
        <f t="shared" si="5"/>
        <v>0</v>
      </c>
      <c r="S13" s="71">
        <f t="shared" si="6"/>
        <v>-4.6210000000000004</v>
      </c>
      <c r="T13" s="71">
        <f t="shared" si="7"/>
        <v>0</v>
      </c>
      <c r="U13" s="71">
        <f t="shared" si="8"/>
        <v>-1092.5809999999999</v>
      </c>
      <c r="V13" s="71">
        <f t="shared" si="9"/>
        <v>-1092.5809999999999</v>
      </c>
      <c r="W13" s="71">
        <f t="shared" si="10"/>
        <v>-1092.5809999999999</v>
      </c>
    </row>
    <row r="14" spans="1:23" hidden="1">
      <c r="A14" s="63">
        <f t="shared" si="11"/>
        <v>36900</v>
      </c>
      <c r="B14" s="65" t="str">
        <f>INDEX('[4]Master Data'!$A$2:$B$8,MATCH(WEEKDAY('GNS Bolv Gas MTM'!A14,3),'[4]Master Data'!$A$2:$A$8,0),2)</f>
        <v>T</v>
      </c>
      <c r="D14" s="73">
        <v>53620900.21450001</v>
      </c>
      <c r="E14" s="73">
        <v>4047402.3371144286</v>
      </c>
      <c r="F14" s="73">
        <v>0</v>
      </c>
      <c r="G14" s="73">
        <v>-1094083</v>
      </c>
      <c r="I14" s="73">
        <f t="shared" si="12"/>
        <v>-1094083</v>
      </c>
      <c r="J14" s="73">
        <f t="shared" si="13"/>
        <v>-1502</v>
      </c>
      <c r="K14" s="73">
        <f t="shared" si="1"/>
        <v>0</v>
      </c>
      <c r="L14" s="73">
        <f t="shared" si="2"/>
        <v>0</v>
      </c>
      <c r="M14" s="73">
        <f>SUM(J$6:J14)</f>
        <v>-1094083</v>
      </c>
      <c r="N14" s="73">
        <f>SUM(J$6:J14)</f>
        <v>-1094083</v>
      </c>
      <c r="P14" s="73">
        <f t="shared" si="3"/>
        <v>53.620900214500011</v>
      </c>
      <c r="Q14" s="73">
        <f t="shared" si="4"/>
        <v>4.0474023371144288</v>
      </c>
      <c r="R14" s="73">
        <f t="shared" si="5"/>
        <v>0</v>
      </c>
      <c r="S14" s="71">
        <f t="shared" si="6"/>
        <v>-1.502</v>
      </c>
      <c r="T14" s="71">
        <f t="shared" si="7"/>
        <v>0</v>
      </c>
      <c r="U14" s="71">
        <f t="shared" si="8"/>
        <v>-1094.0830000000001</v>
      </c>
      <c r="V14" s="71">
        <f t="shared" si="9"/>
        <v>-1094.0830000000001</v>
      </c>
      <c r="W14" s="71">
        <f t="shared" si="10"/>
        <v>-1094.0830000000001</v>
      </c>
    </row>
    <row r="15" spans="1:23" hidden="1">
      <c r="A15" s="63">
        <f t="shared" si="11"/>
        <v>36901</v>
      </c>
      <c r="B15" s="65" t="str">
        <f>INDEX('[4]Master Data'!$A$2:$B$8,MATCH(WEEKDAY('GNS Bolv Gas MTM'!A15,3),'[4]Master Data'!$A$2:$A$8,0),2)</f>
        <v>W</v>
      </c>
      <c r="D15" s="73">
        <v>53036880.271299981</v>
      </c>
      <c r="E15" s="73">
        <v>4018534.9704219</v>
      </c>
      <c r="F15" s="73">
        <v>0</v>
      </c>
      <c r="G15" s="73">
        <v>-1095570</v>
      </c>
      <c r="I15" s="73">
        <f t="shared" si="12"/>
        <v>-1095570</v>
      </c>
      <c r="J15" s="73">
        <f t="shared" si="13"/>
        <v>-1487</v>
      </c>
      <c r="K15" s="73">
        <f t="shared" si="1"/>
        <v>0</v>
      </c>
      <c r="L15" s="73">
        <f t="shared" si="2"/>
        <v>0</v>
      </c>
      <c r="M15" s="73">
        <f>SUM(J$6:J15)</f>
        <v>-1095570</v>
      </c>
      <c r="N15" s="73">
        <f>SUM(J$6:J15)</f>
        <v>-1095570</v>
      </c>
      <c r="P15" s="73">
        <f t="shared" si="3"/>
        <v>53.036880271299978</v>
      </c>
      <c r="Q15" s="73">
        <f t="shared" si="4"/>
        <v>4.0185349704219</v>
      </c>
      <c r="R15" s="73">
        <f t="shared" si="5"/>
        <v>0</v>
      </c>
      <c r="S15" s="71">
        <f t="shared" si="6"/>
        <v>-1.4870000000000001</v>
      </c>
      <c r="T15" s="71">
        <f t="shared" si="7"/>
        <v>0</v>
      </c>
      <c r="U15" s="71">
        <f t="shared" si="8"/>
        <v>-1095.57</v>
      </c>
      <c r="V15" s="71">
        <f t="shared" si="9"/>
        <v>-1095.57</v>
      </c>
      <c r="W15" s="71">
        <f t="shared" si="10"/>
        <v>-1095.57</v>
      </c>
    </row>
    <row r="16" spans="1:23" hidden="1">
      <c r="A16" s="63">
        <f t="shared" si="11"/>
        <v>36902</v>
      </c>
      <c r="B16" s="65" t="str">
        <f>INDEX('[4]Master Data'!$A$2:$B$8,MATCH(WEEKDAY('GNS Bolv Gas MTM'!A16,3),'[4]Master Data'!$A$2:$A$8,0),2)</f>
        <v>Th</v>
      </c>
      <c r="D16" s="73">
        <v>52901727.421300016</v>
      </c>
      <c r="E16" s="73">
        <v>4015859.2565219007</v>
      </c>
      <c r="F16" s="73">
        <v>0</v>
      </c>
      <c r="G16" s="73">
        <v>-1097063</v>
      </c>
      <c r="I16" s="73">
        <f t="shared" si="12"/>
        <v>-1097063</v>
      </c>
      <c r="J16" s="73">
        <f t="shared" si="13"/>
        <v>-1493</v>
      </c>
      <c r="K16" s="73">
        <f t="shared" si="1"/>
        <v>0</v>
      </c>
      <c r="L16" s="73">
        <f t="shared" si="2"/>
        <v>0</v>
      </c>
      <c r="M16" s="73">
        <f>SUM(J$6:J16)</f>
        <v>-1097063</v>
      </c>
      <c r="N16" s="73">
        <f>SUM(J$6:J16)</f>
        <v>-1097063</v>
      </c>
      <c r="P16" s="73">
        <f t="shared" si="3"/>
        <v>52.901727421300016</v>
      </c>
      <c r="Q16" s="73">
        <f t="shared" si="4"/>
        <v>4.0158592565219005</v>
      </c>
      <c r="R16" s="73">
        <f t="shared" si="5"/>
        <v>0</v>
      </c>
      <c r="S16" s="71">
        <f t="shared" si="6"/>
        <v>-1.4930000000000001</v>
      </c>
      <c r="T16" s="71">
        <f t="shared" si="7"/>
        <v>0</v>
      </c>
      <c r="U16" s="71">
        <f t="shared" si="8"/>
        <v>-1097.0630000000001</v>
      </c>
      <c r="V16" s="71">
        <f t="shared" si="9"/>
        <v>-1097.0630000000001</v>
      </c>
      <c r="W16" s="71">
        <f t="shared" si="10"/>
        <v>-1097.0630000000001</v>
      </c>
    </row>
    <row r="17" spans="1:23" hidden="1">
      <c r="A17" s="63">
        <f t="shared" si="11"/>
        <v>36903</v>
      </c>
      <c r="B17" s="65" t="str">
        <f>INDEX('[4]Master Data'!$A$2:$B$8,MATCH(WEEKDAY('GNS Bolv Gas MTM'!A17,3),'[4]Master Data'!$A$2:$A$8,0),2)</f>
        <v>F</v>
      </c>
      <c r="D17" s="73">
        <v>52370052.970999986</v>
      </c>
      <c r="E17" s="73">
        <v>3992302.4182739588</v>
      </c>
      <c r="F17" s="73">
        <v>0</v>
      </c>
      <c r="G17" s="73">
        <v>-1098533</v>
      </c>
      <c r="I17" s="73">
        <f t="shared" si="12"/>
        <v>-1098533</v>
      </c>
      <c r="J17" s="73">
        <f t="shared" si="13"/>
        <v>-1470</v>
      </c>
      <c r="K17" s="73">
        <f t="shared" si="1"/>
        <v>0</v>
      </c>
      <c r="L17" s="73">
        <f t="shared" si="2"/>
        <v>0</v>
      </c>
      <c r="M17" s="73">
        <f>SUM(J$6:J17)</f>
        <v>-1098533</v>
      </c>
      <c r="N17" s="73">
        <f>SUM(J$6:J17)</f>
        <v>-1098533</v>
      </c>
      <c r="P17" s="73">
        <f t="shared" si="3"/>
        <v>52.370052970999986</v>
      </c>
      <c r="Q17" s="73">
        <f t="shared" si="4"/>
        <v>3.992302418273959</v>
      </c>
      <c r="R17" s="73">
        <f t="shared" si="5"/>
        <v>0</v>
      </c>
      <c r="S17" s="71">
        <f t="shared" si="6"/>
        <v>-1.47</v>
      </c>
      <c r="T17" s="71">
        <f t="shared" si="7"/>
        <v>0</v>
      </c>
      <c r="U17" s="71">
        <f t="shared" si="8"/>
        <v>-1098.5329999999999</v>
      </c>
      <c r="V17" s="71">
        <f t="shared" si="9"/>
        <v>-1098.5329999999999</v>
      </c>
      <c r="W17" s="71">
        <f t="shared" si="10"/>
        <v>-1098.5329999999999</v>
      </c>
    </row>
    <row r="18" spans="1:23" hidden="1">
      <c r="A18" s="63">
        <f t="shared" si="11"/>
        <v>36904</v>
      </c>
      <c r="B18" s="65" t="str">
        <f>INDEX('[4]Master Data'!$A$2:$B$8,MATCH(WEEKDAY('GNS Bolv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-1098533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-1098533</v>
      </c>
      <c r="N18" s="73">
        <f>SUM(J$6:J18)</f>
        <v>-1098533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-1098.5329999999999</v>
      </c>
      <c r="V18" s="71">
        <f t="shared" si="9"/>
        <v>-1098.5329999999999</v>
      </c>
      <c r="W18" s="71">
        <f t="shared" si="10"/>
        <v>-1098.5329999999999</v>
      </c>
    </row>
    <row r="19" spans="1:23" hidden="1">
      <c r="A19" s="63">
        <f t="shared" si="11"/>
        <v>36905</v>
      </c>
      <c r="B19" s="65" t="str">
        <f>INDEX('[4]Master Data'!$A$2:$B$8,MATCH(WEEKDAY('GNS Bolv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-1098533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-1098533</v>
      </c>
      <c r="N19" s="73">
        <f>SUM(J$6:J19)</f>
        <v>-1098533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-1098.5329999999999</v>
      </c>
      <c r="V19" s="71">
        <f t="shared" si="9"/>
        <v>-1098.5329999999999</v>
      </c>
      <c r="W19" s="71">
        <f t="shared" si="10"/>
        <v>-1098.5329999999999</v>
      </c>
    </row>
    <row r="20" spans="1:23" hidden="1">
      <c r="A20" s="63">
        <f t="shared" si="11"/>
        <v>36906</v>
      </c>
      <c r="B20" s="65" t="str">
        <f>INDEX('[4]Master Data'!$A$2:$B$8,MATCH(WEEKDAY('GNS Bolv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-1098533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-1098533</v>
      </c>
      <c r="N20" s="73">
        <f>SUM(J$6:J20)</f>
        <v>-1098533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-1098.5329999999999</v>
      </c>
      <c r="V20" s="71">
        <f t="shared" si="9"/>
        <v>-1098.5329999999999</v>
      </c>
      <c r="W20" s="71">
        <f t="shared" si="10"/>
        <v>-1098.5329999999999</v>
      </c>
    </row>
    <row r="21" spans="1:23" hidden="1">
      <c r="A21" s="63">
        <f t="shared" si="11"/>
        <v>36907</v>
      </c>
      <c r="B21" s="65" t="str">
        <f>INDEX('[4]Master Data'!$A$2:$B$8,MATCH(WEEKDAY('GNS Bolv Gas MTM'!A21,3),'[4]Master Data'!$A$2:$A$8,0),2)</f>
        <v>T</v>
      </c>
      <c r="D21" s="73">
        <v>52461670.704800002</v>
      </c>
      <c r="E21" s="73">
        <v>4012092.9408739577</v>
      </c>
      <c r="F21" s="73">
        <v>0</v>
      </c>
      <c r="G21" s="73">
        <v>-1104403</v>
      </c>
      <c r="I21" s="73">
        <f t="shared" si="12"/>
        <v>-1104403</v>
      </c>
      <c r="J21" s="73">
        <f t="shared" si="13"/>
        <v>-5870</v>
      </c>
      <c r="K21" s="73">
        <f t="shared" si="1"/>
        <v>0</v>
      </c>
      <c r="L21" s="73">
        <f t="shared" si="2"/>
        <v>0</v>
      </c>
      <c r="M21" s="73">
        <f>SUM(J$6:J21)</f>
        <v>-1104403</v>
      </c>
      <c r="N21" s="73">
        <f>SUM(J$6:J21)</f>
        <v>-1104403</v>
      </c>
      <c r="P21" s="73">
        <f t="shared" si="3"/>
        <v>52.461670704799999</v>
      </c>
      <c r="Q21" s="73">
        <f t="shared" si="4"/>
        <v>4.0120929408739574</v>
      </c>
      <c r="R21" s="73">
        <f t="shared" si="5"/>
        <v>0</v>
      </c>
      <c r="S21" s="71">
        <f t="shared" si="6"/>
        <v>-5.87</v>
      </c>
      <c r="T21" s="71">
        <f t="shared" si="7"/>
        <v>0</v>
      </c>
      <c r="U21" s="71">
        <f t="shared" si="8"/>
        <v>-1104.403</v>
      </c>
      <c r="V21" s="71">
        <f t="shared" si="9"/>
        <v>-1104.403</v>
      </c>
      <c r="W21" s="71">
        <f t="shared" si="10"/>
        <v>-1104.403</v>
      </c>
    </row>
    <row r="22" spans="1:23" hidden="1">
      <c r="A22" s="63">
        <f t="shared" si="11"/>
        <v>36908</v>
      </c>
      <c r="B22" s="65" t="str">
        <f>INDEX('[4]Master Data'!$A$2:$B$8,MATCH(WEEKDAY('GNS Bolv Gas MTM'!A22,3),'[4]Master Data'!$A$2:$A$8,0),2)</f>
        <v>W</v>
      </c>
      <c r="D22" s="73">
        <v>52853711.472299986</v>
      </c>
      <c r="E22" s="73">
        <v>4032850.9357739585</v>
      </c>
      <c r="F22" s="73">
        <v>0</v>
      </c>
      <c r="G22" s="73">
        <v>-1105860</v>
      </c>
      <c r="I22" s="73">
        <f t="shared" si="12"/>
        <v>-1105860</v>
      </c>
      <c r="J22" s="73">
        <f t="shared" si="13"/>
        <v>-1457</v>
      </c>
      <c r="K22" s="73">
        <f t="shared" si="1"/>
        <v>0</v>
      </c>
      <c r="L22" s="73">
        <f t="shared" si="2"/>
        <v>0</v>
      </c>
      <c r="M22" s="73">
        <f>SUM(J$6:J22)</f>
        <v>-1105860</v>
      </c>
      <c r="N22" s="73">
        <f>SUM(J$6:J22)</f>
        <v>-1105860</v>
      </c>
      <c r="P22" s="73">
        <f t="shared" si="3"/>
        <v>52.853711472299985</v>
      </c>
      <c r="Q22" s="73">
        <f t="shared" si="4"/>
        <v>4.0328509357739586</v>
      </c>
      <c r="R22" s="73">
        <f t="shared" si="5"/>
        <v>0</v>
      </c>
      <c r="S22" s="71">
        <f t="shared" si="6"/>
        <v>-1.4570000000000001</v>
      </c>
      <c r="T22" s="71">
        <f t="shared" si="7"/>
        <v>0</v>
      </c>
      <c r="U22" s="71">
        <f t="shared" si="8"/>
        <v>-1105.8599999999999</v>
      </c>
      <c r="V22" s="71">
        <f t="shared" si="9"/>
        <v>-1105.8599999999999</v>
      </c>
      <c r="W22" s="71">
        <f t="shared" si="10"/>
        <v>-1105.8599999999999</v>
      </c>
    </row>
    <row r="23" spans="1:23" hidden="1">
      <c r="A23" s="63">
        <f t="shared" si="11"/>
        <v>36909</v>
      </c>
      <c r="B23" s="65" t="str">
        <f>INDEX('[4]Master Data'!$A$2:$B$8,MATCH(WEEKDAY('GNS Bolv Gas MTM'!A23,3),'[4]Master Data'!$A$2:$A$8,0),2)</f>
        <v>Th</v>
      </c>
      <c r="D23" s="73">
        <v>52886569.580800019</v>
      </c>
      <c r="E23" s="73">
        <v>4038672.4243739583</v>
      </c>
      <c r="F23" s="73">
        <v>0</v>
      </c>
      <c r="G23" s="73">
        <v>-1107299</v>
      </c>
      <c r="I23" s="73">
        <f t="shared" si="12"/>
        <v>-1107299</v>
      </c>
      <c r="J23" s="73">
        <f t="shared" si="13"/>
        <v>-1439</v>
      </c>
      <c r="K23" s="73">
        <f t="shared" si="1"/>
        <v>0</v>
      </c>
      <c r="L23" s="73">
        <f t="shared" si="2"/>
        <v>0</v>
      </c>
      <c r="M23" s="73">
        <f>SUM(J$6:J23)</f>
        <v>-1107299</v>
      </c>
      <c r="N23" s="73">
        <f>SUM(J$6:J23)</f>
        <v>-1107299</v>
      </c>
      <c r="P23" s="73">
        <f t="shared" si="3"/>
        <v>52.886569580800021</v>
      </c>
      <c r="Q23" s="73">
        <f t="shared" si="4"/>
        <v>4.0386724243739582</v>
      </c>
      <c r="R23" s="73">
        <f t="shared" si="5"/>
        <v>0</v>
      </c>
      <c r="S23" s="71">
        <f t="shared" si="6"/>
        <v>-1.4390000000000001</v>
      </c>
      <c r="T23" s="71">
        <f t="shared" si="7"/>
        <v>0</v>
      </c>
      <c r="U23" s="71">
        <f t="shared" si="8"/>
        <v>-1107.299</v>
      </c>
      <c r="V23" s="71">
        <f t="shared" si="9"/>
        <v>-1107.299</v>
      </c>
      <c r="W23" s="71">
        <f t="shared" si="10"/>
        <v>-1107.299</v>
      </c>
    </row>
    <row r="24" spans="1:23" hidden="1">
      <c r="A24" s="63">
        <f t="shared" si="11"/>
        <v>36910</v>
      </c>
      <c r="B24" s="65" t="str">
        <f>INDEX('[4]Master Data'!$A$2:$B$8,MATCH(WEEKDAY('GNS Bolv Gas MTM'!A24,3),'[4]Master Data'!$A$2:$A$8,0),2)</f>
        <v>F</v>
      </c>
      <c r="D24" s="73">
        <v>52917311.926300004</v>
      </c>
      <c r="E24" s="73">
        <v>4053255.7705739588</v>
      </c>
      <c r="F24" s="73">
        <v>0</v>
      </c>
      <c r="G24" s="73">
        <v>-1108731</v>
      </c>
      <c r="I24" s="73">
        <f t="shared" si="12"/>
        <v>-1108731</v>
      </c>
      <c r="J24" s="73">
        <f t="shared" si="13"/>
        <v>-1432</v>
      </c>
      <c r="K24" s="73">
        <f t="shared" si="1"/>
        <v>0</v>
      </c>
      <c r="L24" s="73">
        <f t="shared" si="2"/>
        <v>0</v>
      </c>
      <c r="M24" s="73">
        <f>SUM(J$6:J24)</f>
        <v>-1108731</v>
      </c>
      <c r="N24" s="73">
        <f>SUM(J$6:J24)</f>
        <v>-1108731</v>
      </c>
      <c r="P24" s="73">
        <f t="shared" si="3"/>
        <v>52.917311926300002</v>
      </c>
      <c r="Q24" s="73">
        <f t="shared" si="4"/>
        <v>4.0532557705739585</v>
      </c>
      <c r="R24" s="73">
        <f t="shared" si="5"/>
        <v>0</v>
      </c>
      <c r="S24" s="71">
        <f t="shared" si="6"/>
        <v>-1.4319999999999999</v>
      </c>
      <c r="T24" s="71">
        <f t="shared" si="7"/>
        <v>0</v>
      </c>
      <c r="U24" s="71">
        <f t="shared" si="8"/>
        <v>-1108.731</v>
      </c>
      <c r="V24" s="71">
        <f t="shared" si="9"/>
        <v>-1108.731</v>
      </c>
      <c r="W24" s="71">
        <f t="shared" si="10"/>
        <v>-1108.731</v>
      </c>
    </row>
    <row r="25" spans="1:23" hidden="1">
      <c r="A25" s="63">
        <f t="shared" si="11"/>
        <v>36911</v>
      </c>
      <c r="B25" s="65" t="str">
        <f>INDEX('[4]Master Data'!$A$2:$B$8,MATCH(WEEKDAY('GNS Bolv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-1108731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-1108731</v>
      </c>
      <c r="N25" s="73">
        <f>SUM(J$6:J25)</f>
        <v>-1108731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-1108.731</v>
      </c>
      <c r="V25" s="71">
        <f t="shared" si="9"/>
        <v>-1108.731</v>
      </c>
      <c r="W25" s="71">
        <f t="shared" si="10"/>
        <v>-1108.731</v>
      </c>
    </row>
    <row r="26" spans="1:23" hidden="1">
      <c r="A26" s="63">
        <f t="shared" si="11"/>
        <v>36912</v>
      </c>
      <c r="B26" s="65" t="str">
        <f>INDEX('[4]Master Data'!$A$2:$B$8,MATCH(WEEKDAY('GNS Bolv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-1108731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-1108731</v>
      </c>
      <c r="N26" s="73">
        <f>SUM(J$6:J26)</f>
        <v>-1108731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-1108.731</v>
      </c>
      <c r="V26" s="71">
        <f t="shared" si="9"/>
        <v>-1108.731</v>
      </c>
      <c r="W26" s="71">
        <f t="shared" si="10"/>
        <v>-1108.731</v>
      </c>
    </row>
    <row r="27" spans="1:23" hidden="1">
      <c r="A27" s="63">
        <f t="shared" si="11"/>
        <v>36913</v>
      </c>
      <c r="B27" s="65" t="str">
        <f>INDEX('[4]Master Data'!$A$2:$B$8,MATCH(WEEKDAY('GNS Bolv Gas MTM'!A27,3),'[4]Master Data'!$A$2:$A$8,0),2)</f>
        <v>M</v>
      </c>
      <c r="D27" s="73">
        <v>52794686.125400007</v>
      </c>
      <c r="E27" s="73">
        <v>4063241.8805739591</v>
      </c>
      <c r="F27" s="73">
        <v>0</v>
      </c>
      <c r="G27" s="73">
        <v>-1112956</v>
      </c>
      <c r="I27" s="73">
        <f t="shared" si="12"/>
        <v>-1112956</v>
      </c>
      <c r="J27" s="73">
        <f t="shared" si="13"/>
        <v>-4225</v>
      </c>
      <c r="K27" s="73">
        <f t="shared" si="1"/>
        <v>0</v>
      </c>
      <c r="L27" s="73">
        <f t="shared" si="2"/>
        <v>0</v>
      </c>
      <c r="M27" s="73">
        <f>SUM(J$6:J27)</f>
        <v>-1112956</v>
      </c>
      <c r="N27" s="73">
        <f>SUM(J$6:J27)</f>
        <v>-1112956</v>
      </c>
      <c r="P27" s="73">
        <f t="shared" si="3"/>
        <v>52.794686125400005</v>
      </c>
      <c r="Q27" s="73">
        <f t="shared" si="4"/>
        <v>4.0632418805739592</v>
      </c>
      <c r="R27" s="73">
        <f t="shared" si="5"/>
        <v>0</v>
      </c>
      <c r="S27" s="71">
        <f t="shared" si="6"/>
        <v>-4.2249999999999996</v>
      </c>
      <c r="T27" s="71">
        <f t="shared" si="7"/>
        <v>0</v>
      </c>
      <c r="U27" s="71">
        <f t="shared" si="8"/>
        <v>-1112.9559999999999</v>
      </c>
      <c r="V27" s="71">
        <f t="shared" si="9"/>
        <v>-1112.9559999999999</v>
      </c>
      <c r="W27" s="71">
        <f t="shared" si="10"/>
        <v>-1112.9559999999999</v>
      </c>
    </row>
    <row r="28" spans="1:23" hidden="1">
      <c r="A28" s="63">
        <f t="shared" si="11"/>
        <v>36914</v>
      </c>
      <c r="B28" s="65" t="str">
        <f>INDEX('[4]Master Data'!$A$2:$B$8,MATCH(WEEKDAY('GNS Bolv Gas MTM'!A28,3),'[4]Master Data'!$A$2:$A$8,0),2)</f>
        <v>T</v>
      </c>
      <c r="D28" s="73">
        <v>52528320.226400003</v>
      </c>
      <c r="E28" s="73">
        <v>4053613.4738739585</v>
      </c>
      <c r="F28" s="73">
        <v>0</v>
      </c>
      <c r="G28" s="73">
        <v>-1114344</v>
      </c>
      <c r="I28" s="73">
        <f t="shared" si="12"/>
        <v>-1114344</v>
      </c>
      <c r="J28" s="73">
        <f t="shared" si="13"/>
        <v>-1388</v>
      </c>
      <c r="K28" s="73">
        <f t="shared" si="1"/>
        <v>0</v>
      </c>
      <c r="L28" s="73">
        <f t="shared" si="2"/>
        <v>0</v>
      </c>
      <c r="M28" s="73">
        <f>SUM(J$6:J28)</f>
        <v>-1114344</v>
      </c>
      <c r="N28" s="73">
        <f>SUM(J$6:J28)</f>
        <v>-1114344</v>
      </c>
      <c r="P28" s="73">
        <f t="shared" si="3"/>
        <v>52.528320226400005</v>
      </c>
      <c r="Q28" s="73">
        <f t="shared" si="4"/>
        <v>4.0536134738739582</v>
      </c>
      <c r="R28" s="73">
        <f t="shared" si="5"/>
        <v>0</v>
      </c>
      <c r="S28" s="71">
        <f t="shared" si="6"/>
        <v>-1.3879999999999999</v>
      </c>
      <c r="T28" s="71">
        <f t="shared" si="7"/>
        <v>0</v>
      </c>
      <c r="U28" s="71">
        <f t="shared" si="8"/>
        <v>-1114.3440000000001</v>
      </c>
      <c r="V28" s="71">
        <f t="shared" si="9"/>
        <v>-1114.3440000000001</v>
      </c>
      <c r="W28" s="71">
        <f t="shared" si="10"/>
        <v>-1114.3440000000001</v>
      </c>
    </row>
    <row r="29" spans="1:23" hidden="1">
      <c r="A29" s="63">
        <f t="shared" si="11"/>
        <v>36915</v>
      </c>
      <c r="B29" s="65" t="str">
        <f>INDEX('[4]Master Data'!$A$2:$B$8,MATCH(WEEKDAY('GNS Bolv Gas MTM'!A29,3),'[4]Master Data'!$A$2:$A$8,0),2)</f>
        <v>W</v>
      </c>
      <c r="D29" s="73">
        <v>52531838.593499996</v>
      </c>
      <c r="E29" s="73">
        <v>4055885.0207739584</v>
      </c>
      <c r="F29" s="73">
        <v>0</v>
      </c>
      <c r="G29" s="73">
        <v>-1115730</v>
      </c>
      <c r="I29" s="73">
        <f t="shared" si="12"/>
        <v>-1115730</v>
      </c>
      <c r="J29" s="73">
        <f t="shared" si="13"/>
        <v>-1386</v>
      </c>
      <c r="K29" s="73">
        <f t="shared" si="1"/>
        <v>0</v>
      </c>
      <c r="L29" s="73">
        <f t="shared" si="2"/>
        <v>0</v>
      </c>
      <c r="M29" s="73">
        <f>SUM(J$6:J29)</f>
        <v>-1115730</v>
      </c>
      <c r="N29" s="73">
        <f>SUM(J$6:J29)</f>
        <v>-1115730</v>
      </c>
      <c r="P29" s="73">
        <f t="shared" si="3"/>
        <v>52.531838593499998</v>
      </c>
      <c r="Q29" s="73">
        <f t="shared" si="4"/>
        <v>4.0558850207739585</v>
      </c>
      <c r="R29" s="73">
        <f t="shared" si="5"/>
        <v>0</v>
      </c>
      <c r="S29" s="71">
        <f t="shared" si="6"/>
        <v>-1.3859999999999999</v>
      </c>
      <c r="T29" s="71">
        <f t="shared" si="7"/>
        <v>0</v>
      </c>
      <c r="U29" s="71">
        <f t="shared" si="8"/>
        <v>-1115.73</v>
      </c>
      <c r="V29" s="71">
        <f t="shared" si="9"/>
        <v>-1115.73</v>
      </c>
      <c r="W29" s="71">
        <f t="shared" si="10"/>
        <v>-1115.73</v>
      </c>
    </row>
    <row r="30" spans="1:23" hidden="1">
      <c r="A30" s="63">
        <f t="shared" si="11"/>
        <v>36916</v>
      </c>
      <c r="B30" s="65" t="str">
        <f>INDEX('[4]Master Data'!$A$2:$B$8,MATCH(WEEKDAY('GNS Bolv Gas MTM'!A30,3),'[4]Master Data'!$A$2:$A$8,0),2)</f>
        <v>Th</v>
      </c>
      <c r="D30" s="73">
        <v>52805262.016000018</v>
      </c>
      <c r="E30" s="73">
        <v>4066141.3963739583</v>
      </c>
      <c r="F30" s="73">
        <v>0</v>
      </c>
      <c r="G30" s="73">
        <v>-1117113</v>
      </c>
      <c r="I30" s="73">
        <f t="shared" si="12"/>
        <v>-1117113</v>
      </c>
      <c r="J30" s="73">
        <f t="shared" si="13"/>
        <v>-1383</v>
      </c>
      <c r="K30" s="73">
        <f t="shared" si="1"/>
        <v>0</v>
      </c>
      <c r="L30" s="73">
        <f t="shared" si="2"/>
        <v>0</v>
      </c>
      <c r="M30" s="73">
        <f>SUM(J$6:J30)</f>
        <v>-1117113</v>
      </c>
      <c r="N30" s="73">
        <f>SUM(J$6:J30)</f>
        <v>-1117113</v>
      </c>
      <c r="P30" s="73">
        <f t="shared" si="3"/>
        <v>52.805262016000015</v>
      </c>
      <c r="Q30" s="73">
        <f t="shared" si="4"/>
        <v>4.0661413963739585</v>
      </c>
      <c r="R30" s="73">
        <f t="shared" si="5"/>
        <v>0</v>
      </c>
      <c r="S30" s="71">
        <f t="shared" si="6"/>
        <v>-1.383</v>
      </c>
      <c r="T30" s="71">
        <f t="shared" si="7"/>
        <v>0</v>
      </c>
      <c r="U30" s="71">
        <f t="shared" si="8"/>
        <v>-1117.1130000000001</v>
      </c>
      <c r="V30" s="71">
        <f t="shared" si="9"/>
        <v>-1117.1130000000001</v>
      </c>
      <c r="W30" s="71">
        <f t="shared" si="10"/>
        <v>-1117.1130000000001</v>
      </c>
    </row>
    <row r="31" spans="1:23" hidden="1">
      <c r="A31" s="63">
        <f t="shared" si="11"/>
        <v>36917</v>
      </c>
      <c r="B31" s="65" t="str">
        <f>INDEX('[4]Master Data'!$A$2:$B$8,MATCH(WEEKDAY('GNS Bolv Gas MTM'!A31,3),'[4]Master Data'!$A$2:$A$8,0),2)</f>
        <v>F</v>
      </c>
      <c r="D31" s="73">
        <v>52810691.62559998</v>
      </c>
      <c r="E31" s="73">
        <v>4076879.0820739581</v>
      </c>
      <c r="F31" s="73">
        <v>0</v>
      </c>
      <c r="G31" s="73">
        <v>-1118482</v>
      </c>
      <c r="I31" s="73">
        <f t="shared" si="12"/>
        <v>-1118482</v>
      </c>
      <c r="J31" s="73">
        <f t="shared" si="13"/>
        <v>-1369</v>
      </c>
      <c r="K31" s="73">
        <f t="shared" si="1"/>
        <v>0</v>
      </c>
      <c r="L31" s="73">
        <f t="shared" si="2"/>
        <v>0</v>
      </c>
      <c r="M31" s="73">
        <f>SUM(J$6:J31)</f>
        <v>-1118482</v>
      </c>
      <c r="N31" s="73">
        <f>SUM(J$6:J31)</f>
        <v>-1118482</v>
      </c>
      <c r="P31" s="73">
        <f t="shared" si="3"/>
        <v>52.810691625599979</v>
      </c>
      <c r="Q31" s="73">
        <f t="shared" si="4"/>
        <v>4.0768790820739582</v>
      </c>
      <c r="R31" s="73">
        <f t="shared" si="5"/>
        <v>0</v>
      </c>
      <c r="S31" s="71">
        <f t="shared" si="6"/>
        <v>-1.369</v>
      </c>
      <c r="T31" s="71">
        <f t="shared" si="7"/>
        <v>0</v>
      </c>
      <c r="U31" s="71">
        <f t="shared" si="8"/>
        <v>-1118.482</v>
      </c>
      <c r="V31" s="71">
        <f t="shared" si="9"/>
        <v>-1118.482</v>
      </c>
      <c r="W31" s="71">
        <f t="shared" si="10"/>
        <v>-1118.482</v>
      </c>
    </row>
    <row r="32" spans="1:23" hidden="1">
      <c r="A32" s="63">
        <f t="shared" si="11"/>
        <v>36918</v>
      </c>
      <c r="B32" s="65" t="str">
        <f>INDEX('[4]Master Data'!$A$2:$B$8,MATCH(WEEKDAY('GNS Bolv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-1118482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-1118482</v>
      </c>
      <c r="N32" s="73">
        <f>SUM(J$6:J32)</f>
        <v>-1118482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-1118.482</v>
      </c>
      <c r="V32" s="71">
        <f t="shared" si="9"/>
        <v>-1118.482</v>
      </c>
      <c r="W32" s="71">
        <f t="shared" si="10"/>
        <v>-1118.482</v>
      </c>
    </row>
    <row r="33" spans="1:23" hidden="1">
      <c r="A33" s="63">
        <f t="shared" si="11"/>
        <v>36919</v>
      </c>
      <c r="B33" s="65" t="str">
        <f>INDEX('[4]Master Data'!$A$2:$B$8,MATCH(WEEKDAY('GNS Bolv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-1118482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-1118482</v>
      </c>
      <c r="N33" s="73">
        <f>SUM(J$6:J33)</f>
        <v>-1118482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-1118.482</v>
      </c>
      <c r="V33" s="71">
        <f t="shared" si="9"/>
        <v>-1118.482</v>
      </c>
      <c r="W33" s="71">
        <f t="shared" si="10"/>
        <v>-1118.482</v>
      </c>
    </row>
    <row r="34" spans="1:23" hidden="1">
      <c r="A34" s="63">
        <f t="shared" si="11"/>
        <v>36920</v>
      </c>
      <c r="B34" s="65" t="str">
        <f>INDEX('[4]Master Data'!$A$2:$B$8,MATCH(WEEKDAY('GNS Bolv Gas MTM'!A34,3),'[4]Master Data'!$A$2:$A$8,0),2)</f>
        <v>M</v>
      </c>
      <c r="D34" s="73">
        <v>52823069.271799982</v>
      </c>
      <c r="E34" s="73">
        <v>4095360.2388739591</v>
      </c>
      <c r="F34" s="73">
        <v>0</v>
      </c>
      <c r="G34" s="73">
        <v>-1122533</v>
      </c>
      <c r="I34" s="73">
        <f t="shared" si="12"/>
        <v>-1122533</v>
      </c>
      <c r="J34" s="73">
        <f t="shared" si="13"/>
        <v>-4051</v>
      </c>
      <c r="K34" s="73">
        <f t="shared" si="1"/>
        <v>0</v>
      </c>
      <c r="L34" s="73">
        <f t="shared" si="2"/>
        <v>0</v>
      </c>
      <c r="M34" s="73">
        <f>SUM(J$6:J34)</f>
        <v>-1122533</v>
      </c>
      <c r="N34" s="73">
        <f>SUM(J$6:J34)</f>
        <v>-1122533</v>
      </c>
      <c r="P34" s="73">
        <f t="shared" si="3"/>
        <v>52.82306927179998</v>
      </c>
      <c r="Q34" s="73">
        <f t="shared" si="4"/>
        <v>4.0953602388739592</v>
      </c>
      <c r="R34" s="73">
        <f t="shared" si="5"/>
        <v>0</v>
      </c>
      <c r="S34" s="71">
        <f t="shared" si="6"/>
        <v>-4.0510000000000002</v>
      </c>
      <c r="T34" s="71">
        <f t="shared" si="7"/>
        <v>0</v>
      </c>
      <c r="U34" s="71">
        <f t="shared" si="8"/>
        <v>-1122.5329999999999</v>
      </c>
      <c r="V34" s="71">
        <f t="shared" si="9"/>
        <v>-1122.5329999999999</v>
      </c>
      <c r="W34" s="71">
        <f t="shared" si="10"/>
        <v>-1122.5329999999999</v>
      </c>
    </row>
    <row r="35" spans="1:23" hidden="1">
      <c r="A35" s="63">
        <f t="shared" si="11"/>
        <v>36921</v>
      </c>
      <c r="B35" s="65" t="str">
        <f>INDEX('[4]Master Data'!$A$2:$B$8,MATCH(WEEKDAY('GNS Bolv Gas MTM'!A35,3),'[4]Master Data'!$A$2:$A$8,0),2)</f>
        <v>T</v>
      </c>
      <c r="D35" s="73">
        <v>53271932.247900017</v>
      </c>
      <c r="E35" s="73">
        <v>4117280.4027739586</v>
      </c>
      <c r="F35" s="73">
        <v>0</v>
      </c>
      <c r="G35" s="73">
        <v>-1123879</v>
      </c>
      <c r="I35" s="73">
        <f t="shared" si="12"/>
        <v>-1123879</v>
      </c>
      <c r="J35" s="73">
        <f t="shared" si="13"/>
        <v>-1346</v>
      </c>
      <c r="K35" s="73">
        <f t="shared" si="1"/>
        <v>0</v>
      </c>
      <c r="L35" s="73">
        <f t="shared" si="2"/>
        <v>0</v>
      </c>
      <c r="M35" s="73">
        <f>SUM(J$6:J35)</f>
        <v>-1123879</v>
      </c>
      <c r="N35" s="73">
        <f>SUM(J$6:J35)</f>
        <v>-1123879</v>
      </c>
      <c r="P35" s="73">
        <f t="shared" si="3"/>
        <v>53.271932247900018</v>
      </c>
      <c r="Q35" s="73">
        <f t="shared" si="4"/>
        <v>4.1172804027739582</v>
      </c>
      <c r="R35" s="73">
        <f t="shared" si="5"/>
        <v>0</v>
      </c>
      <c r="S35" s="71">
        <f t="shared" si="6"/>
        <v>-1.3460000000000001</v>
      </c>
      <c r="T35" s="71">
        <f t="shared" si="7"/>
        <v>0</v>
      </c>
      <c r="U35" s="71">
        <f t="shared" si="8"/>
        <v>-1123.8789999999999</v>
      </c>
      <c r="V35" s="71">
        <f t="shared" si="9"/>
        <v>-1123.8789999999999</v>
      </c>
      <c r="W35" s="71">
        <f t="shared" si="10"/>
        <v>-1123.8789999999999</v>
      </c>
    </row>
    <row r="36" spans="1:23">
      <c r="A36" s="63">
        <f t="shared" si="11"/>
        <v>36922</v>
      </c>
      <c r="B36" s="65" t="str">
        <f>INDEX('[4]Master Data'!$A$2:$B$8,MATCH(WEEKDAY('GNS Bolv Gas MTM'!A36,3),'[4]Master Data'!$A$2:$A$8,0),2)</f>
        <v>W</v>
      </c>
      <c r="D36" s="73">
        <v>53833670.876200005</v>
      </c>
      <c r="E36" s="73">
        <v>4146490.5476739584</v>
      </c>
      <c r="F36" s="73">
        <v>0</v>
      </c>
      <c r="G36" s="73">
        <v>-1125222</v>
      </c>
      <c r="I36" s="73">
        <f t="shared" si="12"/>
        <v>-1125222</v>
      </c>
      <c r="J36" s="73">
        <f t="shared" si="13"/>
        <v>-1343</v>
      </c>
      <c r="K36" s="73">
        <f t="shared" si="1"/>
        <v>0</v>
      </c>
      <c r="L36" s="73">
        <f t="shared" si="2"/>
        <v>0</v>
      </c>
      <c r="M36" s="73">
        <f>SUM(J$6:J36)</f>
        <v>-1125222</v>
      </c>
      <c r="N36" s="73">
        <f>SUM(J$6:J36)</f>
        <v>-1125222</v>
      </c>
      <c r="P36" s="73">
        <f t="shared" si="3"/>
        <v>53.833670876200003</v>
      </c>
      <c r="Q36" s="73">
        <f t="shared" si="4"/>
        <v>4.1464905476739586</v>
      </c>
      <c r="R36" s="73">
        <f t="shared" si="5"/>
        <v>0</v>
      </c>
      <c r="S36" s="71">
        <f t="shared" si="6"/>
        <v>-1.343</v>
      </c>
      <c r="T36" s="71">
        <f t="shared" si="7"/>
        <v>0</v>
      </c>
      <c r="U36" s="71">
        <f t="shared" si="8"/>
        <v>-1125.222</v>
      </c>
      <c r="V36" s="71">
        <f t="shared" si="9"/>
        <v>-1125.222</v>
      </c>
      <c r="W36" s="71">
        <f t="shared" si="10"/>
        <v>-1125.222</v>
      </c>
    </row>
    <row r="37" spans="1:23" hidden="1">
      <c r="A37" s="63">
        <f t="shared" si="11"/>
        <v>36923</v>
      </c>
      <c r="B37" s="65" t="str">
        <f>INDEX('[4]Master Data'!$A$2:$B$8,MATCH(WEEKDAY('GNS Bolv Gas MTM'!A37,3),'[4]Master Data'!$A$2:$A$8,0),2)</f>
        <v>Th</v>
      </c>
      <c r="D37" s="73">
        <v>54093871.286900021</v>
      </c>
      <c r="E37" s="73">
        <v>4162481.6820739582</v>
      </c>
      <c r="F37" s="73">
        <v>0</v>
      </c>
      <c r="G37" s="73">
        <v>-1322</v>
      </c>
      <c r="I37" s="73">
        <f t="shared" ref="I37:I100" si="14">IF(MONTH($A37)=MONTH($A36),IF(G37=0,I36,G37),G37)</f>
        <v>-1322</v>
      </c>
      <c r="J37" s="73">
        <f t="shared" si="13"/>
        <v>-1322</v>
      </c>
      <c r="K37" s="73">
        <f t="shared" si="1"/>
        <v>0</v>
      </c>
      <c r="L37" s="73">
        <f t="shared" si="2"/>
        <v>0</v>
      </c>
      <c r="M37" s="73">
        <f>SUM(J$6:J37)</f>
        <v>-1126544</v>
      </c>
      <c r="N37" s="73">
        <f>SUM(J$6:J37)</f>
        <v>-1126544</v>
      </c>
      <c r="P37" s="73">
        <f t="shared" si="3"/>
        <v>54.093871286900018</v>
      </c>
      <c r="Q37" s="73">
        <f t="shared" si="4"/>
        <v>4.1624816820739579</v>
      </c>
      <c r="R37" s="73">
        <f t="shared" si="5"/>
        <v>0</v>
      </c>
      <c r="S37" s="71">
        <f t="shared" si="6"/>
        <v>-1.3220000000000001</v>
      </c>
      <c r="T37" s="71">
        <f t="shared" si="7"/>
        <v>0</v>
      </c>
      <c r="U37" s="71">
        <f t="shared" si="8"/>
        <v>-1.3220000000000001</v>
      </c>
      <c r="V37" s="71">
        <f t="shared" si="9"/>
        <v>-1126.5440000000001</v>
      </c>
      <c r="W37" s="71">
        <f t="shared" si="10"/>
        <v>-1126.5440000000001</v>
      </c>
    </row>
    <row r="38" spans="1:23" hidden="1">
      <c r="A38" s="63">
        <f t="shared" si="11"/>
        <v>36924</v>
      </c>
      <c r="B38" s="65" t="str">
        <f>INDEX('[4]Master Data'!$A$2:$B$8,MATCH(WEEKDAY('GNS Bolv Gas MTM'!A38,3),'[4]Master Data'!$A$2:$A$8,0),2)</f>
        <v>F</v>
      </c>
      <c r="D38" s="73">
        <v>53688515.605300002</v>
      </c>
      <c r="E38" s="73">
        <v>4145409.6053739591</v>
      </c>
      <c r="F38" s="73">
        <v>0</v>
      </c>
      <c r="G38" s="73">
        <v>-2616</v>
      </c>
      <c r="I38" s="73">
        <f t="shared" si="14"/>
        <v>-2616</v>
      </c>
      <c r="J38" s="73">
        <f t="shared" si="13"/>
        <v>-1294</v>
      </c>
      <c r="K38" s="73">
        <f t="shared" si="1"/>
        <v>0</v>
      </c>
      <c r="L38" s="73">
        <f t="shared" si="2"/>
        <v>0</v>
      </c>
      <c r="M38" s="73">
        <f>SUM(J$6:J38)</f>
        <v>-1127838</v>
      </c>
      <c r="N38" s="73">
        <f>SUM(J$6:J38)</f>
        <v>-1127838</v>
      </c>
      <c r="P38" s="73">
        <f t="shared" si="3"/>
        <v>53.688515605300005</v>
      </c>
      <c r="Q38" s="73">
        <f t="shared" si="4"/>
        <v>4.1454096053739589</v>
      </c>
      <c r="R38" s="73">
        <f t="shared" si="5"/>
        <v>0</v>
      </c>
      <c r="S38" s="71">
        <f t="shared" si="6"/>
        <v>-1.294</v>
      </c>
      <c r="T38" s="71">
        <f t="shared" si="7"/>
        <v>0</v>
      </c>
      <c r="U38" s="71">
        <f t="shared" si="8"/>
        <v>-2.6160000000000001</v>
      </c>
      <c r="V38" s="71">
        <f t="shared" si="9"/>
        <v>-1127.838</v>
      </c>
      <c r="W38" s="71">
        <f t="shared" si="10"/>
        <v>-1127.838</v>
      </c>
    </row>
    <row r="39" spans="1:23" hidden="1">
      <c r="A39" s="63">
        <f t="shared" si="11"/>
        <v>36925</v>
      </c>
      <c r="B39" s="65" t="str">
        <f>INDEX('[4]Master Data'!$A$2:$B$8,MATCH(WEEKDAY('GNS Bolv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-2616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-1127838</v>
      </c>
      <c r="N39" s="73">
        <f>SUM(J$6:J39)</f>
        <v>-1127838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-2.6160000000000001</v>
      </c>
      <c r="V39" s="71">
        <f t="shared" si="9"/>
        <v>-1127.838</v>
      </c>
      <c r="W39" s="71">
        <f t="shared" si="10"/>
        <v>-1127.838</v>
      </c>
    </row>
    <row r="40" spans="1:23" hidden="1">
      <c r="A40" s="63">
        <f t="shared" si="11"/>
        <v>36926</v>
      </c>
      <c r="B40" s="65" t="str">
        <f>INDEX('[4]Master Data'!$A$2:$B$8,MATCH(WEEKDAY('GNS Bolv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-2616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-1127838</v>
      </c>
      <c r="N40" s="73">
        <f>SUM(J$6:J40)</f>
        <v>-1127838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-2.6160000000000001</v>
      </c>
      <c r="V40" s="71">
        <f t="shared" si="9"/>
        <v>-1127.838</v>
      </c>
      <c r="W40" s="71">
        <f t="shared" si="10"/>
        <v>-1127.838</v>
      </c>
    </row>
    <row r="41" spans="1:23" hidden="1">
      <c r="A41" s="63">
        <f t="shared" si="11"/>
        <v>36927</v>
      </c>
      <c r="B41" s="65" t="str">
        <f>INDEX('[4]Master Data'!$A$2:$B$8,MATCH(WEEKDAY('GNS Bolv Gas MTM'!A41,3),'[4]Master Data'!$A$2:$A$8,0),2)</f>
        <v>M</v>
      </c>
      <c r="D41" s="73">
        <v>53688696.92149999</v>
      </c>
      <c r="E41" s="73">
        <v>4159886.6215739585</v>
      </c>
      <c r="F41" s="73">
        <v>0</v>
      </c>
      <c r="G41" s="73">
        <v>-6472</v>
      </c>
      <c r="I41" s="73">
        <f t="shared" si="14"/>
        <v>-6472</v>
      </c>
      <c r="J41" s="73">
        <f t="shared" si="13"/>
        <v>-3856</v>
      </c>
      <c r="K41" s="73">
        <f t="shared" si="1"/>
        <v>0</v>
      </c>
      <c r="L41" s="73">
        <f t="shared" si="2"/>
        <v>0</v>
      </c>
      <c r="M41" s="73">
        <f>SUM(J$6:J41)</f>
        <v>-1131694</v>
      </c>
      <c r="N41" s="73">
        <f>SUM(J$6:J41)</f>
        <v>-1131694</v>
      </c>
      <c r="P41" s="73">
        <f t="shared" si="3"/>
        <v>53.688696921499989</v>
      </c>
      <c r="Q41" s="73">
        <f t="shared" si="4"/>
        <v>4.1598866215739587</v>
      </c>
      <c r="R41" s="73">
        <f t="shared" si="5"/>
        <v>0</v>
      </c>
      <c r="S41" s="71">
        <f t="shared" si="6"/>
        <v>-3.8559999999999999</v>
      </c>
      <c r="T41" s="71">
        <f t="shared" si="7"/>
        <v>0</v>
      </c>
      <c r="U41" s="71">
        <f t="shared" si="8"/>
        <v>-6.4720000000000004</v>
      </c>
      <c r="V41" s="71">
        <f t="shared" si="9"/>
        <v>-1131.694</v>
      </c>
      <c r="W41" s="71">
        <f t="shared" si="10"/>
        <v>-1131.694</v>
      </c>
    </row>
    <row r="42" spans="1:23" hidden="1">
      <c r="A42" s="63">
        <f t="shared" si="11"/>
        <v>36928</v>
      </c>
      <c r="B42" s="65" t="str">
        <f>INDEX('[4]Master Data'!$A$2:$B$8,MATCH(WEEKDAY('GNS Bolv Gas MTM'!A42,3),'[4]Master Data'!$A$2:$A$8,0),2)</f>
        <v>T</v>
      </c>
      <c r="D42" s="73">
        <v>53503374.965299994</v>
      </c>
      <c r="E42" s="73">
        <v>4154700.9041739586</v>
      </c>
      <c r="F42" s="73">
        <v>0</v>
      </c>
      <c r="G42" s="73">
        <v>-7733</v>
      </c>
      <c r="I42" s="73">
        <f t="shared" si="14"/>
        <v>-7733</v>
      </c>
      <c r="J42" s="73">
        <f t="shared" si="13"/>
        <v>-1261</v>
      </c>
      <c r="K42" s="73">
        <f t="shared" si="1"/>
        <v>0</v>
      </c>
      <c r="L42" s="73">
        <f t="shared" si="2"/>
        <v>0</v>
      </c>
      <c r="M42" s="73">
        <f>SUM(J$6:J42)</f>
        <v>-1132955</v>
      </c>
      <c r="N42" s="73">
        <f>SUM(J$6:J42)</f>
        <v>-1132955</v>
      </c>
      <c r="P42" s="73">
        <f t="shared" si="3"/>
        <v>53.503374965299997</v>
      </c>
      <c r="Q42" s="73">
        <f t="shared" si="4"/>
        <v>4.1547009041739589</v>
      </c>
      <c r="R42" s="73">
        <f t="shared" si="5"/>
        <v>0</v>
      </c>
      <c r="S42" s="71">
        <f t="shared" si="6"/>
        <v>-1.2609999999999999</v>
      </c>
      <c r="T42" s="71">
        <f t="shared" si="7"/>
        <v>0</v>
      </c>
      <c r="U42" s="71">
        <f t="shared" si="8"/>
        <v>-7.7329999999999997</v>
      </c>
      <c r="V42" s="71">
        <f t="shared" si="9"/>
        <v>-1132.9549999999999</v>
      </c>
      <c r="W42" s="71">
        <f t="shared" si="10"/>
        <v>-1132.9549999999999</v>
      </c>
    </row>
    <row r="43" spans="1:23" hidden="1">
      <c r="A43" s="63">
        <f t="shared" si="11"/>
        <v>36929</v>
      </c>
      <c r="B43" s="65" t="str">
        <f>INDEX('[4]Master Data'!$A$2:$B$8,MATCH(WEEKDAY('GNS Bolv Gas MTM'!A43,3),'[4]Master Data'!$A$2:$A$8,0),2)</f>
        <v>W</v>
      </c>
      <c r="D43" s="73">
        <v>53699011.902200021</v>
      </c>
      <c r="E43" s="73">
        <v>4167436.6666739588</v>
      </c>
      <c r="F43" s="73">
        <v>0</v>
      </c>
      <c r="G43" s="73">
        <v>-8997</v>
      </c>
      <c r="I43" s="73">
        <f t="shared" si="14"/>
        <v>-8997</v>
      </c>
      <c r="J43" s="73">
        <f t="shared" si="13"/>
        <v>-1264</v>
      </c>
      <c r="K43" s="73">
        <f t="shared" si="1"/>
        <v>0</v>
      </c>
      <c r="L43" s="73">
        <f t="shared" si="2"/>
        <v>0</v>
      </c>
      <c r="M43" s="73">
        <f>SUM(J$6:J43)</f>
        <v>-1134219</v>
      </c>
      <c r="N43" s="73">
        <f>SUM(J$6:J43)</f>
        <v>-1134219</v>
      </c>
      <c r="P43" s="73">
        <f t="shared" si="3"/>
        <v>53.69901190220002</v>
      </c>
      <c r="Q43" s="73">
        <f t="shared" si="4"/>
        <v>4.1674366666739591</v>
      </c>
      <c r="R43" s="73">
        <f t="shared" si="5"/>
        <v>0</v>
      </c>
      <c r="S43" s="71">
        <f t="shared" si="6"/>
        <v>-1.264</v>
      </c>
      <c r="T43" s="71">
        <f t="shared" si="7"/>
        <v>0</v>
      </c>
      <c r="U43" s="71">
        <f t="shared" si="8"/>
        <v>-8.9969999999999999</v>
      </c>
      <c r="V43" s="71">
        <f t="shared" si="9"/>
        <v>-1134.2190000000001</v>
      </c>
      <c r="W43" s="71">
        <f t="shared" si="10"/>
        <v>-1134.2190000000001</v>
      </c>
    </row>
    <row r="44" spans="1:23" hidden="1">
      <c r="A44" s="63">
        <f t="shared" si="11"/>
        <v>36930</v>
      </c>
      <c r="B44" s="65" t="str">
        <f>INDEX('[4]Master Data'!$A$2:$B$8,MATCH(WEEKDAY('GNS Bolv Gas MTM'!A44,3),'[4]Master Data'!$A$2:$A$8,0),2)</f>
        <v>Th</v>
      </c>
      <c r="D44" s="73">
        <v>53719551.597599991</v>
      </c>
      <c r="E44" s="73">
        <v>4168456.8134739585</v>
      </c>
      <c r="F44" s="73">
        <v>0</v>
      </c>
      <c r="G44" s="73">
        <v>-10246</v>
      </c>
      <c r="I44" s="73">
        <f t="shared" si="14"/>
        <v>-10246</v>
      </c>
      <c r="J44" s="73">
        <f t="shared" si="13"/>
        <v>-1249</v>
      </c>
      <c r="K44" s="73">
        <f t="shared" si="1"/>
        <v>0</v>
      </c>
      <c r="L44" s="73">
        <f t="shared" si="2"/>
        <v>0</v>
      </c>
      <c r="M44" s="73">
        <f>SUM(J$6:J44)</f>
        <v>-1135468</v>
      </c>
      <c r="N44" s="73">
        <f>SUM(J$6:J44)</f>
        <v>-1135468</v>
      </c>
      <c r="P44" s="73">
        <f t="shared" si="3"/>
        <v>53.719551597599988</v>
      </c>
      <c r="Q44" s="73">
        <f t="shared" si="4"/>
        <v>4.1684568134739584</v>
      </c>
      <c r="R44" s="73">
        <f t="shared" si="5"/>
        <v>0</v>
      </c>
      <c r="S44" s="71">
        <f t="shared" si="6"/>
        <v>-1.2490000000000001</v>
      </c>
      <c r="T44" s="71">
        <f t="shared" si="7"/>
        <v>0</v>
      </c>
      <c r="U44" s="71">
        <f t="shared" si="8"/>
        <v>-10.246</v>
      </c>
      <c r="V44" s="71">
        <f t="shared" si="9"/>
        <v>-1135.4680000000001</v>
      </c>
      <c r="W44" s="71">
        <f t="shared" si="10"/>
        <v>-1135.4680000000001</v>
      </c>
    </row>
    <row r="45" spans="1:23" hidden="1">
      <c r="A45" s="63">
        <f t="shared" si="11"/>
        <v>36931</v>
      </c>
      <c r="B45" s="65" t="str">
        <f>INDEX('[4]Master Data'!$A$2:$B$8,MATCH(WEEKDAY('GNS Bolv Gas MTM'!A45,3),'[4]Master Data'!$A$2:$A$8,0),2)</f>
        <v>F</v>
      </c>
      <c r="D45" s="73">
        <v>54014959.696199976</v>
      </c>
      <c r="E45" s="73">
        <v>4189098.3752739583</v>
      </c>
      <c r="F45" s="73">
        <v>0</v>
      </c>
      <c r="G45" s="73">
        <v>-11495</v>
      </c>
      <c r="I45" s="73">
        <f t="shared" si="14"/>
        <v>-11495</v>
      </c>
      <c r="J45" s="73">
        <f t="shared" si="13"/>
        <v>-1249</v>
      </c>
      <c r="K45" s="73">
        <f t="shared" si="1"/>
        <v>0</v>
      </c>
      <c r="L45" s="73">
        <f t="shared" si="2"/>
        <v>0</v>
      </c>
      <c r="M45" s="73">
        <f>SUM(J$6:J45)</f>
        <v>-1136717</v>
      </c>
      <c r="N45" s="73">
        <f>SUM(J$6:J45)</f>
        <v>-1136717</v>
      </c>
      <c r="P45" s="73">
        <f t="shared" si="3"/>
        <v>54.014959696199973</v>
      </c>
      <c r="Q45" s="73">
        <f t="shared" si="4"/>
        <v>4.1890983752739581</v>
      </c>
      <c r="R45" s="73">
        <f t="shared" si="5"/>
        <v>0</v>
      </c>
      <c r="S45" s="71">
        <f t="shared" si="6"/>
        <v>-1.2490000000000001</v>
      </c>
      <c r="T45" s="71">
        <f t="shared" si="7"/>
        <v>0</v>
      </c>
      <c r="U45" s="71">
        <f t="shared" si="8"/>
        <v>-11.494999999999999</v>
      </c>
      <c r="V45" s="71">
        <f t="shared" si="9"/>
        <v>-1136.7170000000001</v>
      </c>
      <c r="W45" s="71">
        <f t="shared" si="10"/>
        <v>-1136.7170000000001</v>
      </c>
    </row>
    <row r="46" spans="1:23" hidden="1">
      <c r="A46" s="63">
        <f t="shared" si="11"/>
        <v>36932</v>
      </c>
      <c r="B46" s="65" t="str">
        <f>INDEX('[4]Master Data'!$A$2:$B$8,MATCH(WEEKDAY('GNS Bolv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-11495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-1136717</v>
      </c>
      <c r="N46" s="73">
        <f>SUM(J$6:J46)</f>
        <v>-1136717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-11.494999999999999</v>
      </c>
      <c r="V46" s="71">
        <f t="shared" si="9"/>
        <v>-1136.7170000000001</v>
      </c>
      <c r="W46" s="71">
        <f t="shared" si="10"/>
        <v>-1136.7170000000001</v>
      </c>
    </row>
    <row r="47" spans="1:23" hidden="1">
      <c r="A47" s="63">
        <f t="shared" si="11"/>
        <v>36933</v>
      </c>
      <c r="B47" s="65" t="str">
        <f>INDEX('[4]Master Data'!$A$2:$B$8,MATCH(WEEKDAY('GNS Bolv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-11495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-1136717</v>
      </c>
      <c r="N47" s="73">
        <f>SUM(J$6:J47)</f>
        <v>-1136717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-11.494999999999999</v>
      </c>
      <c r="V47" s="71">
        <f t="shared" si="9"/>
        <v>-1136.7170000000001</v>
      </c>
      <c r="W47" s="71">
        <f t="shared" si="10"/>
        <v>-1136.7170000000001</v>
      </c>
    </row>
    <row r="48" spans="1:23" hidden="1">
      <c r="A48" s="63">
        <f t="shared" si="11"/>
        <v>36934</v>
      </c>
      <c r="B48" s="65" t="str">
        <f>INDEX('[4]Master Data'!$A$2:$B$8,MATCH(WEEKDAY('GNS Bolv Gas MTM'!A48,3),'[4]Master Data'!$A$2:$A$8,0),2)</f>
        <v>M</v>
      </c>
      <c r="D48" s="73">
        <v>54044955.4265</v>
      </c>
      <c r="E48" s="73">
        <v>4202381.0181739582</v>
      </c>
      <c r="F48" s="73">
        <v>0</v>
      </c>
      <c r="G48" s="73">
        <v>-15153</v>
      </c>
      <c r="I48" s="73">
        <f t="shared" si="14"/>
        <v>-15153</v>
      </c>
      <c r="J48" s="73">
        <f t="shared" si="13"/>
        <v>-3658</v>
      </c>
      <c r="K48" s="73">
        <f t="shared" si="1"/>
        <v>0</v>
      </c>
      <c r="L48" s="73">
        <f t="shared" si="2"/>
        <v>0</v>
      </c>
      <c r="M48" s="73">
        <f>SUM(J$6:J48)</f>
        <v>-1140375</v>
      </c>
      <c r="N48" s="73">
        <f>SUM(J$6:J48)</f>
        <v>-1140375</v>
      </c>
      <c r="P48" s="73">
        <f t="shared" si="3"/>
        <v>54.044955426500003</v>
      </c>
      <c r="Q48" s="73">
        <f t="shared" si="4"/>
        <v>4.2023810181739583</v>
      </c>
      <c r="R48" s="73">
        <f t="shared" si="5"/>
        <v>0</v>
      </c>
      <c r="S48" s="71">
        <f t="shared" si="6"/>
        <v>-3.6579999999999999</v>
      </c>
      <c r="T48" s="71">
        <f t="shared" si="7"/>
        <v>0</v>
      </c>
      <c r="U48" s="71">
        <f t="shared" si="8"/>
        <v>-15.153</v>
      </c>
      <c r="V48" s="71">
        <f t="shared" si="9"/>
        <v>-1140.375</v>
      </c>
      <c r="W48" s="71">
        <f t="shared" si="10"/>
        <v>-1140.375</v>
      </c>
    </row>
    <row r="49" spans="1:23" hidden="1">
      <c r="A49" s="63">
        <f t="shared" si="11"/>
        <v>36935</v>
      </c>
      <c r="B49" s="65" t="str">
        <f>INDEX('[4]Master Data'!$A$2:$B$8,MATCH(WEEKDAY('GNS Bolv Gas MTM'!A49,3),'[4]Master Data'!$A$2:$A$8,0),2)</f>
        <v>T</v>
      </c>
      <c r="D49" s="73">
        <v>53981233.478099987</v>
      </c>
      <c r="E49" s="73">
        <v>4198818.8040739587</v>
      </c>
      <c r="F49" s="73">
        <v>0</v>
      </c>
      <c r="G49" s="73">
        <v>-16352</v>
      </c>
      <c r="I49" s="73">
        <f t="shared" si="14"/>
        <v>-16352</v>
      </c>
      <c r="J49" s="73">
        <f t="shared" si="13"/>
        <v>-1199</v>
      </c>
      <c r="K49" s="73">
        <f t="shared" si="1"/>
        <v>0</v>
      </c>
      <c r="L49" s="73">
        <f t="shared" si="2"/>
        <v>0</v>
      </c>
      <c r="M49" s="73">
        <f>SUM(J$6:J49)</f>
        <v>-1141574</v>
      </c>
      <c r="N49" s="73">
        <f>SUM(J$6:J49)</f>
        <v>-1141574</v>
      </c>
      <c r="P49" s="73">
        <f t="shared" si="3"/>
        <v>53.981233478099988</v>
      </c>
      <c r="Q49" s="73">
        <f t="shared" si="4"/>
        <v>4.1988188040739587</v>
      </c>
      <c r="R49" s="73">
        <f t="shared" si="5"/>
        <v>0</v>
      </c>
      <c r="S49" s="71">
        <f t="shared" si="6"/>
        <v>-1.1990000000000001</v>
      </c>
      <c r="T49" s="71">
        <f t="shared" si="7"/>
        <v>0</v>
      </c>
      <c r="U49" s="71">
        <f t="shared" si="8"/>
        <v>-16.352</v>
      </c>
      <c r="V49" s="71">
        <f t="shared" si="9"/>
        <v>-1141.5740000000001</v>
      </c>
      <c r="W49" s="71">
        <f t="shared" si="10"/>
        <v>-1141.5740000000001</v>
      </c>
    </row>
    <row r="50" spans="1:23" hidden="1">
      <c r="A50" s="63">
        <f t="shared" si="11"/>
        <v>36936</v>
      </c>
      <c r="B50" s="65" t="str">
        <f>INDEX('[4]Master Data'!$A$2:$B$8,MATCH(WEEKDAY('GNS Bolv Gas MTM'!A50,3),'[4]Master Data'!$A$2:$A$8,0),2)</f>
        <v>W</v>
      </c>
      <c r="D50" s="73">
        <v>53608009.4384</v>
      </c>
      <c r="E50" s="73">
        <v>4185982.1985739581</v>
      </c>
      <c r="F50" s="73">
        <v>0</v>
      </c>
      <c r="G50" s="73">
        <v>-17528</v>
      </c>
      <c r="I50" s="73">
        <f t="shared" si="14"/>
        <v>-17528</v>
      </c>
      <c r="J50" s="73">
        <f t="shared" si="13"/>
        <v>-1176</v>
      </c>
      <c r="K50" s="73">
        <f t="shared" si="1"/>
        <v>0</v>
      </c>
      <c r="L50" s="73">
        <f t="shared" si="2"/>
        <v>0</v>
      </c>
      <c r="M50" s="73">
        <f>SUM(J$6:J50)</f>
        <v>-1142750</v>
      </c>
      <c r="N50" s="73">
        <f>SUM(J$6:J50)</f>
        <v>-1142750</v>
      </c>
      <c r="P50" s="73">
        <f t="shared" si="3"/>
        <v>53.608009438400003</v>
      </c>
      <c r="Q50" s="73">
        <f t="shared" si="4"/>
        <v>4.1859821985739583</v>
      </c>
      <c r="R50" s="73">
        <f t="shared" si="5"/>
        <v>0</v>
      </c>
      <c r="S50" s="71">
        <f t="shared" si="6"/>
        <v>-1.1759999999999999</v>
      </c>
      <c r="T50" s="71">
        <f t="shared" si="7"/>
        <v>0</v>
      </c>
      <c r="U50" s="71">
        <f t="shared" si="8"/>
        <v>-17.527999999999999</v>
      </c>
      <c r="V50" s="71">
        <f t="shared" si="9"/>
        <v>-1142.75</v>
      </c>
      <c r="W50" s="71">
        <f t="shared" si="10"/>
        <v>-1142.75</v>
      </c>
    </row>
    <row r="51" spans="1:23" hidden="1">
      <c r="A51" s="63">
        <f t="shared" si="11"/>
        <v>36937</v>
      </c>
      <c r="B51" s="65" t="str">
        <f>INDEX('[4]Master Data'!$A$2:$B$8,MATCH(WEEKDAY('GNS Bolv Gas MTM'!A51,3),'[4]Master Data'!$A$2:$A$8,0),2)</f>
        <v>Th</v>
      </c>
      <c r="D51" s="73">
        <v>53395305.873300008</v>
      </c>
      <c r="E51" s="73">
        <v>4180752.4211739586</v>
      </c>
      <c r="F51" s="73">
        <v>0</v>
      </c>
      <c r="G51" s="73">
        <v>-18701</v>
      </c>
      <c r="I51" s="73">
        <f t="shared" si="14"/>
        <v>-18701</v>
      </c>
      <c r="J51" s="73">
        <f t="shared" si="13"/>
        <v>-1173</v>
      </c>
      <c r="K51" s="73">
        <f t="shared" si="1"/>
        <v>0</v>
      </c>
      <c r="L51" s="73">
        <f t="shared" si="2"/>
        <v>0</v>
      </c>
      <c r="M51" s="73">
        <f>SUM(J$6:J51)</f>
        <v>-1143923</v>
      </c>
      <c r="N51" s="73">
        <f>SUM(J$6:J51)</f>
        <v>-1143923</v>
      </c>
      <c r="P51" s="73">
        <f t="shared" si="3"/>
        <v>53.395305873300011</v>
      </c>
      <c r="Q51" s="73">
        <f t="shared" si="4"/>
        <v>4.1807524211739588</v>
      </c>
      <c r="R51" s="73">
        <f t="shared" si="5"/>
        <v>0</v>
      </c>
      <c r="S51" s="71">
        <f t="shared" si="6"/>
        <v>-1.173</v>
      </c>
      <c r="T51" s="71">
        <f t="shared" si="7"/>
        <v>0</v>
      </c>
      <c r="U51" s="71">
        <f t="shared" si="8"/>
        <v>-18.701000000000001</v>
      </c>
      <c r="V51" s="71">
        <f t="shared" si="9"/>
        <v>-1143.923</v>
      </c>
      <c r="W51" s="71">
        <f t="shared" si="10"/>
        <v>-1143.923</v>
      </c>
    </row>
    <row r="52" spans="1:23" hidden="1">
      <c r="A52" s="63">
        <f t="shared" si="11"/>
        <v>36938</v>
      </c>
      <c r="B52" s="65" t="str">
        <f>INDEX('[4]Master Data'!$A$2:$B$8,MATCH(WEEKDAY('GNS Bolv Gas MTM'!A52,3),'[4]Master Data'!$A$2:$A$8,0),2)</f>
        <v>F</v>
      </c>
      <c r="D52" s="73">
        <v>53868201.662600011</v>
      </c>
      <c r="E52" s="73">
        <v>4211488.8072739588</v>
      </c>
      <c r="F52" s="73">
        <v>0</v>
      </c>
      <c r="G52" s="73">
        <v>-19888</v>
      </c>
      <c r="I52" s="73">
        <f t="shared" si="14"/>
        <v>-19888</v>
      </c>
      <c r="J52" s="73">
        <f t="shared" si="13"/>
        <v>-1187</v>
      </c>
      <c r="K52" s="73">
        <f t="shared" si="1"/>
        <v>0</v>
      </c>
      <c r="L52" s="73">
        <f t="shared" si="2"/>
        <v>0</v>
      </c>
      <c r="M52" s="73">
        <f>SUM(J$6:J52)</f>
        <v>-1145110</v>
      </c>
      <c r="N52" s="73">
        <f>SUM(J$6:J52)</f>
        <v>-1145110</v>
      </c>
      <c r="P52" s="73">
        <f t="shared" si="3"/>
        <v>53.868201662600008</v>
      </c>
      <c r="Q52" s="73">
        <f t="shared" si="4"/>
        <v>4.2114888072739589</v>
      </c>
      <c r="R52" s="73">
        <f t="shared" si="5"/>
        <v>0</v>
      </c>
      <c r="S52" s="71">
        <f t="shared" si="6"/>
        <v>-1.1870000000000001</v>
      </c>
      <c r="T52" s="71">
        <f t="shared" si="7"/>
        <v>0</v>
      </c>
      <c r="U52" s="71">
        <f t="shared" si="8"/>
        <v>-19.888000000000002</v>
      </c>
      <c r="V52" s="71">
        <f t="shared" si="9"/>
        <v>-1145.1099999999999</v>
      </c>
      <c r="W52" s="71">
        <f t="shared" si="10"/>
        <v>-1145.1099999999999</v>
      </c>
    </row>
    <row r="53" spans="1:23" hidden="1">
      <c r="A53" s="63">
        <f t="shared" si="11"/>
        <v>36939</v>
      </c>
      <c r="B53" s="65" t="str">
        <f>INDEX('[4]Master Data'!$A$2:$B$8,MATCH(WEEKDAY('GNS Bolv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-19888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-1145110</v>
      </c>
      <c r="N53" s="73">
        <f>SUM(J$6:J53)</f>
        <v>-1145110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-19.888000000000002</v>
      </c>
      <c r="V53" s="71">
        <f t="shared" si="9"/>
        <v>-1145.1099999999999</v>
      </c>
      <c r="W53" s="71">
        <f t="shared" si="10"/>
        <v>-1145.1099999999999</v>
      </c>
    </row>
    <row r="54" spans="1:23" hidden="1">
      <c r="A54" s="63">
        <f t="shared" si="11"/>
        <v>36940</v>
      </c>
      <c r="B54" s="65" t="str">
        <f>INDEX('[4]Master Data'!$A$2:$B$8,MATCH(WEEKDAY('GNS Bolv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-19888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-1145110</v>
      </c>
      <c r="N54" s="73">
        <f>SUM(J$6:J54)</f>
        <v>-1145110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-19.888000000000002</v>
      </c>
      <c r="V54" s="71">
        <f t="shared" si="9"/>
        <v>-1145.1099999999999</v>
      </c>
      <c r="W54" s="71">
        <f t="shared" si="10"/>
        <v>-1145.1099999999999</v>
      </c>
    </row>
    <row r="55" spans="1:23" hidden="1">
      <c r="A55" s="63">
        <f t="shared" si="11"/>
        <v>36941</v>
      </c>
      <c r="B55" s="65" t="str">
        <f>INDEX('[4]Master Data'!$A$2:$B$8,MATCH(WEEKDAY('GNS Bolv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-19888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-1145110</v>
      </c>
      <c r="N55" s="73">
        <f>SUM(J$6:J55)</f>
        <v>-1145110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-19.888000000000002</v>
      </c>
      <c r="V55" s="71">
        <f t="shared" si="9"/>
        <v>-1145.1099999999999</v>
      </c>
      <c r="W55" s="71">
        <f t="shared" si="10"/>
        <v>-1145.1099999999999</v>
      </c>
    </row>
    <row r="56" spans="1:23" hidden="1">
      <c r="A56" s="63">
        <f t="shared" si="11"/>
        <v>36942</v>
      </c>
      <c r="B56" s="65" t="str">
        <f>INDEX('[4]Master Data'!$A$2:$B$8,MATCH(WEEKDAY('GNS Bolv Gas MTM'!A56,3),'[4]Master Data'!$A$2:$A$8,0),2)</f>
        <v>T</v>
      </c>
      <c r="D56" s="73">
        <v>54027519.048200019</v>
      </c>
      <c r="E56" s="73">
        <v>4236688.9854739588</v>
      </c>
      <c r="F56" s="73">
        <v>0</v>
      </c>
      <c r="G56" s="73">
        <v>-24476</v>
      </c>
      <c r="I56" s="73">
        <f t="shared" si="14"/>
        <v>-24476</v>
      </c>
      <c r="J56" s="73">
        <f t="shared" si="13"/>
        <v>-4588</v>
      </c>
      <c r="K56" s="73">
        <f t="shared" si="1"/>
        <v>0</v>
      </c>
      <c r="L56" s="73">
        <f t="shared" si="2"/>
        <v>0</v>
      </c>
      <c r="M56" s="73">
        <f>SUM(J$6:J56)</f>
        <v>-1149698</v>
      </c>
      <c r="N56" s="73">
        <f>SUM(J$6:J56)</f>
        <v>-1149698</v>
      </c>
      <c r="P56" s="73">
        <f t="shared" si="3"/>
        <v>54.02751904820002</v>
      </c>
      <c r="Q56" s="73">
        <f t="shared" si="4"/>
        <v>4.2366889854739584</v>
      </c>
      <c r="R56" s="73">
        <f t="shared" si="5"/>
        <v>0</v>
      </c>
      <c r="S56" s="71">
        <f t="shared" si="6"/>
        <v>-4.5880000000000001</v>
      </c>
      <c r="T56" s="71">
        <f t="shared" si="7"/>
        <v>0</v>
      </c>
      <c r="U56" s="71">
        <f t="shared" si="8"/>
        <v>-24.475999999999999</v>
      </c>
      <c r="V56" s="71">
        <f t="shared" si="9"/>
        <v>-1149.6980000000001</v>
      </c>
      <c r="W56" s="71">
        <f t="shared" si="10"/>
        <v>-1149.6980000000001</v>
      </c>
    </row>
    <row r="57" spans="1:23" hidden="1">
      <c r="A57" s="63">
        <f t="shared" si="11"/>
        <v>36943</v>
      </c>
      <c r="B57" s="65" t="str">
        <f>INDEX('[4]Master Data'!$A$2:$B$8,MATCH(WEEKDAY('GNS Bolv Gas MTM'!A57,3),'[4]Master Data'!$A$2:$A$8,0),2)</f>
        <v>W</v>
      </c>
      <c r="D57" s="73">
        <v>53964822.271499999</v>
      </c>
      <c r="E57" s="73">
        <v>4243314.6183739584</v>
      </c>
      <c r="F57" s="73">
        <v>0</v>
      </c>
      <c r="G57" s="73">
        <v>-25595</v>
      </c>
      <c r="I57" s="73">
        <f t="shared" si="14"/>
        <v>-25595</v>
      </c>
      <c r="J57" s="73">
        <f t="shared" si="13"/>
        <v>-1119</v>
      </c>
      <c r="K57" s="73">
        <f t="shared" si="1"/>
        <v>0</v>
      </c>
      <c r="L57" s="73">
        <f t="shared" si="2"/>
        <v>0</v>
      </c>
      <c r="M57" s="73">
        <f>SUM(J$6:J57)</f>
        <v>-1150817</v>
      </c>
      <c r="N57" s="73">
        <f>SUM(J$6:J57)</f>
        <v>-1150817</v>
      </c>
      <c r="P57" s="73">
        <f t="shared" si="3"/>
        <v>53.964822271499997</v>
      </c>
      <c r="Q57" s="73">
        <f t="shared" si="4"/>
        <v>4.2433146183739581</v>
      </c>
      <c r="R57" s="73">
        <f t="shared" si="5"/>
        <v>0</v>
      </c>
      <c r="S57" s="71">
        <f t="shared" si="6"/>
        <v>-1.119</v>
      </c>
      <c r="T57" s="71">
        <f t="shared" si="7"/>
        <v>0</v>
      </c>
      <c r="U57" s="71">
        <f t="shared" si="8"/>
        <v>-25.594999999999999</v>
      </c>
      <c r="V57" s="71">
        <f t="shared" si="9"/>
        <v>-1150.817</v>
      </c>
      <c r="W57" s="71">
        <f t="shared" si="10"/>
        <v>-1150.817</v>
      </c>
    </row>
    <row r="58" spans="1:23" hidden="1">
      <c r="A58" s="63">
        <f t="shared" si="11"/>
        <v>36944</v>
      </c>
      <c r="B58" s="65" t="str">
        <f>INDEX('[4]Master Data'!$A$2:$B$8,MATCH(WEEKDAY('GNS Bolv Gas MTM'!A58,3),'[4]Master Data'!$A$2:$A$8,0),2)</f>
        <v>Th</v>
      </c>
      <c r="D58" s="73">
        <v>53828630.15889997</v>
      </c>
      <c r="E58" s="73">
        <v>4256412.2829739582</v>
      </c>
      <c r="F58" s="73">
        <v>0</v>
      </c>
      <c r="G58" s="73">
        <v>-26702</v>
      </c>
      <c r="I58" s="73">
        <f t="shared" si="14"/>
        <v>-26702</v>
      </c>
      <c r="J58" s="73">
        <f t="shared" si="13"/>
        <v>-1107</v>
      </c>
      <c r="K58" s="73">
        <f t="shared" si="1"/>
        <v>0</v>
      </c>
      <c r="L58" s="73">
        <f t="shared" si="2"/>
        <v>0</v>
      </c>
      <c r="M58" s="73">
        <f>SUM(J$6:J58)</f>
        <v>-1151924</v>
      </c>
      <c r="N58" s="73">
        <f>SUM(J$6:J58)</f>
        <v>-1151924</v>
      </c>
      <c r="P58" s="73">
        <f t="shared" si="3"/>
        <v>53.828630158899969</v>
      </c>
      <c r="Q58" s="73">
        <f t="shared" si="4"/>
        <v>4.2564122829739581</v>
      </c>
      <c r="R58" s="73">
        <f t="shared" si="5"/>
        <v>0</v>
      </c>
      <c r="S58" s="71">
        <f t="shared" si="6"/>
        <v>-1.107</v>
      </c>
      <c r="T58" s="71">
        <f t="shared" si="7"/>
        <v>0</v>
      </c>
      <c r="U58" s="71">
        <f t="shared" si="8"/>
        <v>-26.702000000000002</v>
      </c>
      <c r="V58" s="71">
        <f t="shared" si="9"/>
        <v>-1151.924</v>
      </c>
      <c r="W58" s="71">
        <f t="shared" si="10"/>
        <v>-1151.924</v>
      </c>
    </row>
    <row r="59" spans="1:23" hidden="1">
      <c r="A59" s="63">
        <f t="shared" si="11"/>
        <v>36945</v>
      </c>
      <c r="B59" s="65" t="str">
        <f>INDEX('[4]Master Data'!$A$2:$B$8,MATCH(WEEKDAY('GNS Bolv Gas MTM'!A59,3),'[4]Master Data'!$A$2:$A$8,0),2)</f>
        <v>F</v>
      </c>
      <c r="D59" s="73">
        <v>54071318.393100008</v>
      </c>
      <c r="E59" s="73">
        <v>4276944.1912739584</v>
      </c>
      <c r="F59" s="73">
        <v>0</v>
      </c>
      <c r="G59" s="73">
        <v>-27809</v>
      </c>
      <c r="I59" s="73">
        <f t="shared" si="14"/>
        <v>-27809</v>
      </c>
      <c r="J59" s="73">
        <f t="shared" si="13"/>
        <v>-1107</v>
      </c>
      <c r="K59" s="73">
        <f t="shared" si="1"/>
        <v>0</v>
      </c>
      <c r="L59" s="73">
        <f t="shared" si="2"/>
        <v>0</v>
      </c>
      <c r="M59" s="73">
        <f>SUM(J$6:J59)</f>
        <v>-1153031</v>
      </c>
      <c r="N59" s="73">
        <f>SUM(J$6:J59)</f>
        <v>-1153031</v>
      </c>
      <c r="P59" s="73">
        <f t="shared" si="3"/>
        <v>54.071318393100007</v>
      </c>
      <c r="Q59" s="73">
        <f t="shared" si="4"/>
        <v>4.2769441912739588</v>
      </c>
      <c r="R59" s="73">
        <f t="shared" si="5"/>
        <v>0</v>
      </c>
      <c r="S59" s="71">
        <f t="shared" si="6"/>
        <v>-1.107</v>
      </c>
      <c r="T59" s="71">
        <f t="shared" si="7"/>
        <v>0</v>
      </c>
      <c r="U59" s="71">
        <f t="shared" si="8"/>
        <v>-27.809000000000001</v>
      </c>
      <c r="V59" s="71">
        <f t="shared" si="9"/>
        <v>-1153.0309999999999</v>
      </c>
      <c r="W59" s="71">
        <f t="shared" si="10"/>
        <v>-1153.0309999999999</v>
      </c>
    </row>
    <row r="60" spans="1:23" hidden="1">
      <c r="A60" s="63">
        <f t="shared" si="11"/>
        <v>36946</v>
      </c>
      <c r="B60" s="65" t="str">
        <f>INDEX('[4]Master Data'!$A$2:$B$8,MATCH(WEEKDAY('GNS Bolv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-27809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-1153031</v>
      </c>
      <c r="N60" s="73">
        <f>SUM(J$6:J60)</f>
        <v>-1153031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-27.809000000000001</v>
      </c>
      <c r="V60" s="71">
        <f t="shared" si="9"/>
        <v>-1153.0309999999999</v>
      </c>
      <c r="W60" s="71">
        <f t="shared" si="10"/>
        <v>-1153.0309999999999</v>
      </c>
    </row>
    <row r="61" spans="1:23" hidden="1">
      <c r="A61" s="63">
        <f t="shared" si="11"/>
        <v>36947</v>
      </c>
      <c r="B61" s="65" t="str">
        <f>INDEX('[4]Master Data'!$A$2:$B$8,MATCH(WEEKDAY('GNS Bolv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-27809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-1153031</v>
      </c>
      <c r="N61" s="73">
        <f>SUM(J$6:J61)</f>
        <v>-1153031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-27.809000000000001</v>
      </c>
      <c r="V61" s="71">
        <f t="shared" si="9"/>
        <v>-1153.0309999999999</v>
      </c>
      <c r="W61" s="71">
        <f t="shared" si="10"/>
        <v>-1153.0309999999999</v>
      </c>
    </row>
    <row r="62" spans="1:23" hidden="1">
      <c r="A62" s="63">
        <f t="shared" si="11"/>
        <v>36948</v>
      </c>
      <c r="B62" s="65" t="str">
        <f>INDEX('[4]Master Data'!$A$2:$B$8,MATCH(WEEKDAY('GNS Bolv Gas MTM'!A62,3),'[4]Master Data'!$A$2:$A$8,0),2)</f>
        <v>M</v>
      </c>
      <c r="D62" s="73">
        <v>54377677.560399994</v>
      </c>
      <c r="E62" s="73">
        <v>4300499.5029739588</v>
      </c>
      <c r="F62" s="73">
        <v>0</v>
      </c>
      <c r="G62" s="73">
        <v>-31066</v>
      </c>
      <c r="I62" s="73">
        <f t="shared" si="14"/>
        <v>-31066</v>
      </c>
      <c r="J62" s="73">
        <f t="shared" si="13"/>
        <v>-3257</v>
      </c>
      <c r="K62" s="73">
        <f t="shared" si="1"/>
        <v>0</v>
      </c>
      <c r="L62" s="73">
        <f t="shared" si="2"/>
        <v>0</v>
      </c>
      <c r="M62" s="73">
        <f>SUM(J$6:J62)</f>
        <v>-1156288</v>
      </c>
      <c r="N62" s="73">
        <f>SUM(J$6:J62)</f>
        <v>-1156288</v>
      </c>
      <c r="P62" s="73">
        <f t="shared" si="3"/>
        <v>54.377677560399995</v>
      </c>
      <c r="Q62" s="73">
        <f t="shared" si="4"/>
        <v>4.3004995029739588</v>
      </c>
      <c r="R62" s="73">
        <f t="shared" si="5"/>
        <v>0</v>
      </c>
      <c r="S62" s="71">
        <f t="shared" si="6"/>
        <v>-3.2570000000000001</v>
      </c>
      <c r="T62" s="71">
        <f t="shared" si="7"/>
        <v>0</v>
      </c>
      <c r="U62" s="71">
        <f t="shared" si="8"/>
        <v>-31.065999999999999</v>
      </c>
      <c r="V62" s="71">
        <f t="shared" si="9"/>
        <v>-1156.288</v>
      </c>
      <c r="W62" s="71">
        <f t="shared" si="10"/>
        <v>-1156.288</v>
      </c>
    </row>
    <row r="63" spans="1:23" hidden="1">
      <c r="A63" s="63">
        <f t="shared" si="11"/>
        <v>36949</v>
      </c>
      <c r="B63" s="65" t="str">
        <f>INDEX('[4]Master Data'!$A$2:$B$8,MATCH(WEEKDAY('GNS Bolv Gas MTM'!A63,3),'[4]Master Data'!$A$2:$A$8,0),2)</f>
        <v>T</v>
      </c>
      <c r="D63" s="73">
        <v>54852035.602399997</v>
      </c>
      <c r="E63" s="73">
        <v>4315963.1786739584</v>
      </c>
      <c r="F63" s="73">
        <v>0</v>
      </c>
      <c r="G63" s="73">
        <v>-32134</v>
      </c>
      <c r="I63" s="73">
        <f t="shared" si="14"/>
        <v>-32134</v>
      </c>
      <c r="J63" s="73">
        <f t="shared" si="13"/>
        <v>-1068</v>
      </c>
      <c r="K63" s="73">
        <f t="shared" si="1"/>
        <v>0</v>
      </c>
      <c r="L63" s="73">
        <f t="shared" si="2"/>
        <v>0</v>
      </c>
      <c r="M63" s="73">
        <f>SUM(J$6:J63)</f>
        <v>-1157356</v>
      </c>
      <c r="N63" s="73">
        <f>SUM(J$6:J63)</f>
        <v>-1157356</v>
      </c>
      <c r="P63" s="73">
        <f t="shared" si="3"/>
        <v>54.852035602400001</v>
      </c>
      <c r="Q63" s="73">
        <f t="shared" si="4"/>
        <v>4.3159631786739583</v>
      </c>
      <c r="R63" s="73">
        <f t="shared" si="5"/>
        <v>0</v>
      </c>
      <c r="S63" s="71">
        <f t="shared" si="6"/>
        <v>-1.0680000000000001</v>
      </c>
      <c r="T63" s="71">
        <f t="shared" si="7"/>
        <v>0</v>
      </c>
      <c r="U63" s="71">
        <f t="shared" si="8"/>
        <v>-32.134</v>
      </c>
      <c r="V63" s="71">
        <f t="shared" si="9"/>
        <v>-1157.356</v>
      </c>
      <c r="W63" s="71">
        <f t="shared" si="10"/>
        <v>-1157.356</v>
      </c>
    </row>
    <row r="64" spans="1:23">
      <c r="A64" s="63">
        <f t="shared" si="11"/>
        <v>36950</v>
      </c>
      <c r="B64" s="65" t="str">
        <f>INDEX('[4]Master Data'!$A$2:$B$8,MATCH(WEEKDAY('GNS Bolv Gas MTM'!A64,3),'[4]Master Data'!$A$2:$A$8,0),2)</f>
        <v>W</v>
      </c>
      <c r="D64" s="73">
        <v>54015577.791000031</v>
      </c>
      <c r="E64" s="73">
        <v>4066894.4930219008</v>
      </c>
      <c r="F64" s="73">
        <v>0</v>
      </c>
      <c r="G64" s="73">
        <v>-1590893</v>
      </c>
      <c r="I64" s="73">
        <f t="shared" si="14"/>
        <v>-1590893</v>
      </c>
      <c r="J64" s="73">
        <f t="shared" si="13"/>
        <v>-1558759</v>
      </c>
      <c r="K64" s="73">
        <f t="shared" si="1"/>
        <v>0</v>
      </c>
      <c r="L64" s="73">
        <f t="shared" si="2"/>
        <v>0</v>
      </c>
      <c r="M64" s="73">
        <f>SUM(J$6:J64)</f>
        <v>-2716115</v>
      </c>
      <c r="N64" s="73">
        <f>SUM(J$6:J64)</f>
        <v>-2716115</v>
      </c>
      <c r="P64" s="73">
        <f t="shared" si="3"/>
        <v>54.015577791000034</v>
      </c>
      <c r="Q64" s="73">
        <f t="shared" si="4"/>
        <v>4.0668944930219011</v>
      </c>
      <c r="R64" s="73">
        <f t="shared" si="5"/>
        <v>0</v>
      </c>
      <c r="S64" s="71">
        <f t="shared" si="6"/>
        <v>-1558.759</v>
      </c>
      <c r="T64" s="71">
        <f t="shared" si="7"/>
        <v>0</v>
      </c>
      <c r="U64" s="71">
        <f t="shared" si="8"/>
        <v>-1590.893</v>
      </c>
      <c r="V64" s="71">
        <f t="shared" si="9"/>
        <v>-2716.1149999999998</v>
      </c>
      <c r="W64" s="71">
        <f t="shared" si="10"/>
        <v>-2716.1149999999998</v>
      </c>
    </row>
    <row r="65" spans="1:23">
      <c r="A65" s="63">
        <f t="shared" si="11"/>
        <v>36951</v>
      </c>
      <c r="B65" s="65" t="str">
        <f>INDEX('[4]Master Data'!$A$2:$B$8,MATCH(WEEKDAY('GNS Bolv Gas MTM'!A65,3),'[4]Master Data'!$A$2:$A$8,0),2)</f>
        <v>Th</v>
      </c>
      <c r="D65" s="73">
        <v>54210529.675400004</v>
      </c>
      <c r="E65" s="73">
        <v>4077257.9338219003</v>
      </c>
      <c r="F65" s="73">
        <v>0</v>
      </c>
      <c r="G65" s="73">
        <v>-1772</v>
      </c>
      <c r="I65" s="73">
        <f t="shared" si="14"/>
        <v>-1772</v>
      </c>
      <c r="J65" s="73">
        <f t="shared" si="13"/>
        <v>-1772</v>
      </c>
      <c r="K65" s="73">
        <f t="shared" si="1"/>
        <v>0</v>
      </c>
      <c r="L65" s="73">
        <f t="shared" si="2"/>
        <v>0</v>
      </c>
      <c r="M65" s="73">
        <f>SUM(J$6:J65)</f>
        <v>-2717887</v>
      </c>
      <c r="N65" s="73">
        <f>SUM(J$6:J65)</f>
        <v>-2717887</v>
      </c>
      <c r="P65" s="73">
        <f t="shared" si="3"/>
        <v>54.210529675400004</v>
      </c>
      <c r="Q65" s="73">
        <f t="shared" si="4"/>
        <v>4.0772579338219002</v>
      </c>
      <c r="R65" s="73">
        <f t="shared" si="5"/>
        <v>0</v>
      </c>
      <c r="S65" s="71">
        <f t="shared" si="6"/>
        <v>-1.772</v>
      </c>
      <c r="T65" s="71">
        <f t="shared" si="7"/>
        <v>0</v>
      </c>
      <c r="U65" s="71">
        <f t="shared" si="8"/>
        <v>-1.772</v>
      </c>
      <c r="V65" s="71">
        <f t="shared" si="9"/>
        <v>-2717.8870000000002</v>
      </c>
      <c r="W65" s="71">
        <f t="shared" si="10"/>
        <v>-2717.8870000000002</v>
      </c>
    </row>
    <row r="66" spans="1:23">
      <c r="A66" s="63">
        <f t="shared" si="11"/>
        <v>36952</v>
      </c>
      <c r="B66" s="65" t="str">
        <f>INDEX('[4]Master Data'!$A$2:$B$8,MATCH(WEEKDAY('GNS Bolv Gas MTM'!A66,3),'[4]Master Data'!$A$2:$A$8,0),2)</f>
        <v>F</v>
      </c>
      <c r="D66" s="73">
        <v>53942878.606900029</v>
      </c>
      <c r="E66" s="73">
        <v>4068225.9796219002</v>
      </c>
      <c r="F66" s="73">
        <v>0</v>
      </c>
      <c r="G66" s="73">
        <v>-3521</v>
      </c>
      <c r="I66" s="73">
        <f t="shared" si="14"/>
        <v>-3521</v>
      </c>
      <c r="J66" s="73">
        <f t="shared" si="13"/>
        <v>-1749</v>
      </c>
      <c r="K66" s="73">
        <f t="shared" si="1"/>
        <v>0</v>
      </c>
      <c r="L66" s="73">
        <f t="shared" si="2"/>
        <v>0</v>
      </c>
      <c r="M66" s="73">
        <f>SUM(J$6:J66)</f>
        <v>-2719636</v>
      </c>
      <c r="N66" s="73">
        <f>SUM(J$6:J66)</f>
        <v>-2719636</v>
      </c>
      <c r="P66" s="73">
        <f t="shared" si="3"/>
        <v>53.942878606900031</v>
      </c>
      <c r="Q66" s="73">
        <f t="shared" si="4"/>
        <v>4.0682259796219</v>
      </c>
      <c r="R66" s="73">
        <f t="shared" si="5"/>
        <v>0</v>
      </c>
      <c r="S66" s="71">
        <f t="shared" si="6"/>
        <v>-1.7490000000000001</v>
      </c>
      <c r="T66" s="71">
        <f t="shared" si="7"/>
        <v>0</v>
      </c>
      <c r="U66" s="71">
        <f t="shared" si="8"/>
        <v>-3.5209999999999999</v>
      </c>
      <c r="V66" s="71">
        <f t="shared" si="9"/>
        <v>-2719.636</v>
      </c>
      <c r="W66" s="71">
        <f t="shared" si="10"/>
        <v>-2719.636</v>
      </c>
    </row>
    <row r="67" spans="1:23">
      <c r="A67" s="63">
        <f t="shared" si="11"/>
        <v>36953</v>
      </c>
      <c r="B67" s="65" t="str">
        <f>INDEX('[4]Master Data'!$A$2:$B$8,MATCH(WEEKDAY('GNS Bolv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-3521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-2719636</v>
      </c>
      <c r="N67" s="73">
        <f>SUM(J$6:J67)</f>
        <v>-2719636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-3.5209999999999999</v>
      </c>
      <c r="V67" s="71">
        <f t="shared" si="9"/>
        <v>-2719.636</v>
      </c>
      <c r="W67" s="71">
        <f t="shared" si="10"/>
        <v>-2719.636</v>
      </c>
    </row>
    <row r="68" spans="1:23">
      <c r="A68" s="63">
        <f t="shared" si="11"/>
        <v>36954</v>
      </c>
      <c r="B68" s="65" t="str">
        <f>INDEX('[4]Master Data'!$A$2:$B$8,MATCH(WEEKDAY('GNS Bolv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-3521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-2719636</v>
      </c>
      <c r="N68" s="73">
        <f>SUM(J$6:J68)</f>
        <v>-2719636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-3.5209999999999999</v>
      </c>
      <c r="V68" s="71">
        <f t="shared" si="9"/>
        <v>-2719.636</v>
      </c>
      <c r="W68" s="71">
        <f t="shared" si="10"/>
        <v>-2719.636</v>
      </c>
    </row>
    <row r="69" spans="1:23">
      <c r="A69" s="63">
        <f t="shared" si="11"/>
        <v>36955</v>
      </c>
      <c r="B69" s="65" t="str">
        <f>INDEX('[4]Master Data'!$A$2:$B$8,MATCH(WEEKDAY('GNS Bolv Gas MTM'!A69,3),'[4]Master Data'!$A$2:$A$8,0),2)</f>
        <v>M</v>
      </c>
      <c r="D69" s="73">
        <v>54082267.342000015</v>
      </c>
      <c r="E69" s="73">
        <v>4087040.3153219004</v>
      </c>
      <c r="F69" s="73">
        <v>0</v>
      </c>
      <c r="G69" s="73">
        <v>-8712</v>
      </c>
      <c r="I69" s="73">
        <f t="shared" si="14"/>
        <v>-8712</v>
      </c>
      <c r="J69" s="73">
        <f t="shared" si="13"/>
        <v>-5191</v>
      </c>
      <c r="K69" s="73">
        <f t="shared" si="1"/>
        <v>0</v>
      </c>
      <c r="L69" s="73">
        <f t="shared" si="2"/>
        <v>0</v>
      </c>
      <c r="M69" s="73">
        <f>SUM(J$6:J69)</f>
        <v>-2724827</v>
      </c>
      <c r="N69" s="73">
        <f>SUM(J$6:J69)</f>
        <v>-2724827</v>
      </c>
      <c r="P69" s="73">
        <f t="shared" si="3"/>
        <v>54.082267342000016</v>
      </c>
      <c r="Q69" s="73">
        <f t="shared" si="4"/>
        <v>4.0870403153219002</v>
      </c>
      <c r="R69" s="73">
        <f t="shared" si="5"/>
        <v>0</v>
      </c>
      <c r="S69" s="71">
        <f t="shared" si="6"/>
        <v>-5.1909999999999998</v>
      </c>
      <c r="T69" s="71">
        <f t="shared" si="7"/>
        <v>0</v>
      </c>
      <c r="U69" s="71">
        <f t="shared" si="8"/>
        <v>-8.7119999999999997</v>
      </c>
      <c r="V69" s="71">
        <f t="shared" si="9"/>
        <v>-2724.8270000000002</v>
      </c>
      <c r="W69" s="71">
        <f t="shared" si="10"/>
        <v>-2724.8270000000002</v>
      </c>
    </row>
    <row r="70" spans="1:23">
      <c r="A70" s="63">
        <f t="shared" si="11"/>
        <v>36956</v>
      </c>
      <c r="B70" s="65" t="str">
        <f>INDEX('[4]Master Data'!$A$2:$B$8,MATCH(WEEKDAY('GNS Bolv Gas MTM'!A70,3),'[4]Master Data'!$A$2:$A$8,0),2)</f>
        <v>T</v>
      </c>
      <c r="D70" s="73">
        <v>53938373.215400025</v>
      </c>
      <c r="E70" s="73">
        <v>3967111.0744140134</v>
      </c>
      <c r="F70" s="73">
        <v>0</v>
      </c>
      <c r="G70" s="73">
        <v>-10412</v>
      </c>
      <c r="I70" s="73">
        <f t="shared" si="14"/>
        <v>-10412</v>
      </c>
      <c r="J70" s="73">
        <f t="shared" si="13"/>
        <v>-1700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-2726527</v>
      </c>
      <c r="N70" s="73">
        <f>SUM(J$6:J70)</f>
        <v>-2726527</v>
      </c>
      <c r="P70" s="73">
        <f t="shared" ref="P70:P133" si="17">D70/P$3</f>
        <v>53.938373215400027</v>
      </c>
      <c r="Q70" s="73">
        <f t="shared" ref="Q70:Q133" si="18">E70/P$3</f>
        <v>3.9671110744140132</v>
      </c>
      <c r="R70" s="73">
        <f t="shared" ref="R70:R133" si="19">F70/R$3</f>
        <v>0</v>
      </c>
      <c r="S70" s="71">
        <f t="shared" ref="S70:S133" si="20">J70/$R$3</f>
        <v>-1.7</v>
      </c>
      <c r="T70" s="71">
        <f t="shared" ref="T70:T133" si="21">L70/$R$3</f>
        <v>0</v>
      </c>
      <c r="U70" s="71">
        <f t="shared" ref="U70:U133" si="22">I70/$R$3</f>
        <v>-10.412000000000001</v>
      </c>
      <c r="V70" s="71">
        <f t="shared" ref="V70:V133" si="23">M70/$R$3</f>
        <v>-2726.527</v>
      </c>
      <c r="W70" s="71">
        <f t="shared" ref="W70:W133" si="24">N70/$R$3</f>
        <v>-2726.527</v>
      </c>
    </row>
    <row r="71" spans="1:23">
      <c r="A71" s="63">
        <f t="shared" ref="A71:A134" si="25">A70+1</f>
        <v>36957</v>
      </c>
      <c r="B71" s="65" t="str">
        <f>INDEX('[4]Master Data'!$A$2:$B$8,MATCH(WEEKDAY('GNS Bolv Gas MTM'!A71,3),'[4]Master Data'!$A$2:$A$8,0),2)</f>
        <v>W</v>
      </c>
      <c r="D71" s="73">
        <v>54197990.397199996</v>
      </c>
      <c r="E71" s="73">
        <v>3969468.340311137</v>
      </c>
      <c r="F71" s="73">
        <v>0</v>
      </c>
      <c r="G71" s="73">
        <v>-12109</v>
      </c>
      <c r="I71" s="73">
        <f t="shared" si="14"/>
        <v>-12109</v>
      </c>
      <c r="J71" s="73">
        <f t="shared" ref="J71:J134" si="26">IF(MONTH($A71)=MONTH($A70),SUM(I71-I70),I71)</f>
        <v>-1697</v>
      </c>
      <c r="K71" s="73">
        <f t="shared" si="15"/>
        <v>0</v>
      </c>
      <c r="L71" s="73">
        <f t="shared" si="16"/>
        <v>0</v>
      </c>
      <c r="M71" s="73">
        <f>SUM(J$6:J71)</f>
        <v>-2728224</v>
      </c>
      <c r="N71" s="73">
        <f>SUM(J$6:J71)</f>
        <v>-2728224</v>
      </c>
      <c r="P71" s="73">
        <f t="shared" si="17"/>
        <v>54.197990397199995</v>
      </c>
      <c r="Q71" s="73">
        <f t="shared" si="18"/>
        <v>3.969468340311137</v>
      </c>
      <c r="R71" s="73">
        <f t="shared" si="19"/>
        <v>0</v>
      </c>
      <c r="S71" s="71">
        <f t="shared" si="20"/>
        <v>-1.6970000000000001</v>
      </c>
      <c r="T71" s="71">
        <f t="shared" si="21"/>
        <v>0</v>
      </c>
      <c r="U71" s="71">
        <f t="shared" si="22"/>
        <v>-12.109</v>
      </c>
      <c r="V71" s="71">
        <f t="shared" si="23"/>
        <v>-2728.2240000000002</v>
      </c>
      <c r="W71" s="71">
        <f t="shared" si="24"/>
        <v>-2728.2240000000002</v>
      </c>
    </row>
    <row r="72" spans="1:23">
      <c r="A72" s="63">
        <f t="shared" si="25"/>
        <v>36958</v>
      </c>
      <c r="B72" s="65" t="str">
        <f>INDEX('[4]Master Data'!$A$2:$B$8,MATCH(WEEKDAY('GNS Bolv Gas MTM'!A72,3),'[4]Master Data'!$A$2:$A$8,0),2)</f>
        <v>Th</v>
      </c>
      <c r="D72" s="73">
        <v>54299897.640000038</v>
      </c>
      <c r="E72" s="73">
        <v>3985118.1552841826</v>
      </c>
      <c r="F72" s="73">
        <v>0</v>
      </c>
      <c r="G72" s="73">
        <v>-13787</v>
      </c>
      <c r="I72" s="73">
        <f t="shared" si="14"/>
        <v>-13787</v>
      </c>
      <c r="J72" s="73">
        <f t="shared" si="26"/>
        <v>-1678</v>
      </c>
      <c r="K72" s="73">
        <f t="shared" si="15"/>
        <v>0</v>
      </c>
      <c r="L72" s="73">
        <f t="shared" si="16"/>
        <v>0</v>
      </c>
      <c r="M72" s="73">
        <f>SUM(J$6:J72)</f>
        <v>-2729902</v>
      </c>
      <c r="N72" s="73">
        <f>SUM(J$6:J72)</f>
        <v>-2729902</v>
      </c>
      <c r="P72" s="73">
        <f t="shared" si="17"/>
        <v>54.29989764000004</v>
      </c>
      <c r="Q72" s="73">
        <f t="shared" si="18"/>
        <v>3.9851181552841828</v>
      </c>
      <c r="R72" s="73">
        <f t="shared" si="19"/>
        <v>0</v>
      </c>
      <c r="S72" s="71">
        <f t="shared" si="20"/>
        <v>-1.6779999999999999</v>
      </c>
      <c r="T72" s="71">
        <f t="shared" si="21"/>
        <v>0</v>
      </c>
      <c r="U72" s="71">
        <f t="shared" si="22"/>
        <v>-13.787000000000001</v>
      </c>
      <c r="V72" s="71">
        <f t="shared" si="23"/>
        <v>-2729.902</v>
      </c>
      <c r="W72" s="71">
        <f t="shared" si="24"/>
        <v>-2729.902</v>
      </c>
    </row>
    <row r="73" spans="1:23">
      <c r="A73" s="63">
        <f t="shared" si="25"/>
        <v>36959</v>
      </c>
      <c r="B73" s="65" t="str">
        <f>INDEX('[4]Master Data'!$A$2:$B$8,MATCH(WEEKDAY('GNS Bolv Gas MTM'!A73,3),'[4]Master Data'!$A$2:$A$8,0),2)</f>
        <v>F</v>
      </c>
      <c r="D73" s="73">
        <v>54111343.405900002</v>
      </c>
      <c r="E73" s="73">
        <v>3982784.4630850838</v>
      </c>
      <c r="F73" s="73">
        <v>0</v>
      </c>
      <c r="G73" s="73">
        <v>-15447</v>
      </c>
      <c r="I73" s="73">
        <f t="shared" si="14"/>
        <v>-15447</v>
      </c>
      <c r="J73" s="73">
        <f t="shared" si="26"/>
        <v>-1660</v>
      </c>
      <c r="K73" s="73">
        <f t="shared" si="15"/>
        <v>0</v>
      </c>
      <c r="L73" s="73">
        <f t="shared" si="16"/>
        <v>0</v>
      </c>
      <c r="M73" s="73">
        <f>SUM(J$6:J73)</f>
        <v>-2731562</v>
      </c>
      <c r="N73" s="73">
        <f>SUM(J$6:J73)</f>
        <v>-2731562</v>
      </c>
      <c r="P73" s="73">
        <f t="shared" si="17"/>
        <v>54.111343405900001</v>
      </c>
      <c r="Q73" s="73">
        <f t="shared" si="18"/>
        <v>3.9827844630850837</v>
      </c>
      <c r="R73" s="73">
        <f t="shared" si="19"/>
        <v>0</v>
      </c>
      <c r="S73" s="71">
        <f t="shared" si="20"/>
        <v>-1.66</v>
      </c>
      <c r="T73" s="71">
        <f t="shared" si="21"/>
        <v>0</v>
      </c>
      <c r="U73" s="71">
        <f t="shared" si="22"/>
        <v>-15.446999999999999</v>
      </c>
      <c r="V73" s="71">
        <f t="shared" si="23"/>
        <v>-2731.5619999999999</v>
      </c>
      <c r="W73" s="71">
        <f t="shared" si="24"/>
        <v>-2731.5619999999999</v>
      </c>
    </row>
    <row r="74" spans="1:23">
      <c r="A74" s="63">
        <f t="shared" si="25"/>
        <v>36960</v>
      </c>
      <c r="B74" s="65" t="str">
        <f>INDEX('[4]Master Data'!$A$2:$B$8,MATCH(WEEKDAY('GNS Bolv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-15447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-2731562</v>
      </c>
      <c r="N74" s="73">
        <f>SUM(J$6:J74)</f>
        <v>-2731562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-15.446999999999999</v>
      </c>
      <c r="V74" s="71">
        <f t="shared" si="23"/>
        <v>-2731.5619999999999</v>
      </c>
      <c r="W74" s="71">
        <f t="shared" si="24"/>
        <v>-2731.5619999999999</v>
      </c>
    </row>
    <row r="75" spans="1:23">
      <c r="A75" s="63">
        <f t="shared" si="25"/>
        <v>36961</v>
      </c>
      <c r="B75" s="65" t="str">
        <f>INDEX('[4]Master Data'!$A$2:$B$8,MATCH(WEEKDAY('GNS Bolv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-15447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-2731562</v>
      </c>
      <c r="N75" s="73">
        <f>SUM(J$6:J75)</f>
        <v>-2731562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-15.446999999999999</v>
      </c>
      <c r="V75" s="71">
        <f t="shared" si="23"/>
        <v>-2731.5619999999999</v>
      </c>
      <c r="W75" s="71">
        <f t="shared" si="24"/>
        <v>-2731.5619999999999</v>
      </c>
    </row>
    <row r="76" spans="1:23">
      <c r="A76" s="63">
        <f t="shared" si="25"/>
        <v>36962</v>
      </c>
      <c r="B76" s="65" t="str">
        <f>INDEX('[4]Master Data'!$A$2:$B$8,MATCH(WEEKDAY('GNS Bolv Gas MTM'!A76,3),'[4]Master Data'!$A$2:$A$8,0),2)</f>
        <v>M</v>
      </c>
      <c r="D76" s="73">
        <v>54274760.236400001</v>
      </c>
      <c r="E76" s="73">
        <v>4001631.0131159006</v>
      </c>
      <c r="F76" s="73">
        <v>0</v>
      </c>
      <c r="G76" s="73">
        <v>-20364</v>
      </c>
      <c r="I76" s="73">
        <f t="shared" si="14"/>
        <v>-20364</v>
      </c>
      <c r="J76" s="73">
        <f t="shared" si="26"/>
        <v>-4917</v>
      </c>
      <c r="K76" s="73">
        <f t="shared" si="15"/>
        <v>0</v>
      </c>
      <c r="L76" s="73">
        <f t="shared" si="16"/>
        <v>0</v>
      </c>
      <c r="M76" s="73">
        <f>SUM(J$6:J76)</f>
        <v>-2736479</v>
      </c>
      <c r="N76" s="73">
        <f>SUM(J$6:J76)</f>
        <v>-2736479</v>
      </c>
      <c r="P76" s="73">
        <f t="shared" si="17"/>
        <v>54.274760236399999</v>
      </c>
      <c r="Q76" s="73">
        <f t="shared" si="18"/>
        <v>4.001631013115901</v>
      </c>
      <c r="R76" s="73">
        <f t="shared" si="19"/>
        <v>0</v>
      </c>
      <c r="S76" s="71">
        <f t="shared" si="20"/>
        <v>-4.9169999999999998</v>
      </c>
      <c r="T76" s="71">
        <f t="shared" si="21"/>
        <v>0</v>
      </c>
      <c r="U76" s="71">
        <f t="shared" si="22"/>
        <v>-20.364000000000001</v>
      </c>
      <c r="V76" s="71">
        <f t="shared" si="23"/>
        <v>-2736.4789999999998</v>
      </c>
      <c r="W76" s="71">
        <f t="shared" si="24"/>
        <v>-2736.4789999999998</v>
      </c>
    </row>
    <row r="77" spans="1:23">
      <c r="A77" s="63">
        <f t="shared" si="25"/>
        <v>36963</v>
      </c>
      <c r="B77" s="65" t="str">
        <f>INDEX('[4]Master Data'!$A$2:$B$8,MATCH(WEEKDAY('GNS Bolv Gas MTM'!A77,3),'[4]Master Data'!$A$2:$A$8,0),2)</f>
        <v>T</v>
      </c>
      <c r="D77" s="73">
        <v>54104652.573799975</v>
      </c>
      <c r="E77" s="73">
        <v>4011098.7667944338</v>
      </c>
      <c r="F77" s="73">
        <v>0</v>
      </c>
      <c r="G77" s="73">
        <v>-21969</v>
      </c>
      <c r="I77" s="73">
        <f t="shared" si="14"/>
        <v>-21969</v>
      </c>
      <c r="J77" s="73">
        <f t="shared" si="26"/>
        <v>-1605</v>
      </c>
      <c r="K77" s="73">
        <f t="shared" si="15"/>
        <v>0</v>
      </c>
      <c r="L77" s="73">
        <f t="shared" si="16"/>
        <v>0</v>
      </c>
      <c r="M77" s="73">
        <f>SUM(J$6:J77)</f>
        <v>-2738084</v>
      </c>
      <c r="N77" s="73">
        <f>SUM(J$6:J77)</f>
        <v>-2738084</v>
      </c>
      <c r="P77" s="73">
        <f t="shared" si="17"/>
        <v>54.104652573799974</v>
      </c>
      <c r="Q77" s="73">
        <f t="shared" si="18"/>
        <v>4.0110987667944338</v>
      </c>
      <c r="R77" s="73">
        <f t="shared" si="19"/>
        <v>0</v>
      </c>
      <c r="S77" s="71">
        <f t="shared" si="20"/>
        <v>-1.605</v>
      </c>
      <c r="T77" s="71">
        <f t="shared" si="21"/>
        <v>0</v>
      </c>
      <c r="U77" s="71">
        <f t="shared" si="22"/>
        <v>-21.969000000000001</v>
      </c>
      <c r="V77" s="71">
        <f t="shared" si="23"/>
        <v>-2738.0839999999998</v>
      </c>
      <c r="W77" s="71">
        <f t="shared" si="24"/>
        <v>-2738.0839999999998</v>
      </c>
    </row>
    <row r="78" spans="1:23">
      <c r="A78" s="63">
        <f t="shared" si="25"/>
        <v>36964</v>
      </c>
      <c r="B78" s="65" t="str">
        <f>INDEX('[4]Master Data'!$A$2:$B$8,MATCH(WEEKDAY('GNS Bolv Gas MTM'!A78,3),'[4]Master Data'!$A$2:$A$8,0),2)</f>
        <v>W</v>
      </c>
      <c r="D78" s="73">
        <v>54572822.167900026</v>
      </c>
      <c r="E78" s="73">
        <v>4049170.2580183353</v>
      </c>
      <c r="F78" s="73">
        <v>0</v>
      </c>
      <c r="G78" s="73">
        <v>-23577</v>
      </c>
      <c r="I78" s="73">
        <f t="shared" si="14"/>
        <v>-23577</v>
      </c>
      <c r="J78" s="73">
        <f t="shared" si="26"/>
        <v>-1608</v>
      </c>
      <c r="K78" s="73">
        <f t="shared" si="15"/>
        <v>0</v>
      </c>
      <c r="L78" s="73">
        <f t="shared" si="16"/>
        <v>0</v>
      </c>
      <c r="M78" s="73">
        <f>SUM(J$6:J78)</f>
        <v>-2739692</v>
      </c>
      <c r="N78" s="73">
        <f>SUM(J$6:J78)</f>
        <v>-2739692</v>
      </c>
      <c r="P78" s="73">
        <f t="shared" si="17"/>
        <v>54.572822167900028</v>
      </c>
      <c r="Q78" s="73">
        <f t="shared" si="18"/>
        <v>4.0491702580183357</v>
      </c>
      <c r="R78" s="73">
        <f t="shared" si="19"/>
        <v>0</v>
      </c>
      <c r="S78" s="71">
        <f t="shared" si="20"/>
        <v>-1.6080000000000001</v>
      </c>
      <c r="T78" s="71">
        <f t="shared" si="21"/>
        <v>0</v>
      </c>
      <c r="U78" s="71">
        <f t="shared" si="22"/>
        <v>-23.577000000000002</v>
      </c>
      <c r="V78" s="71">
        <f t="shared" si="23"/>
        <v>-2739.692</v>
      </c>
      <c r="W78" s="71">
        <f t="shared" si="24"/>
        <v>-2739.692</v>
      </c>
    </row>
    <row r="79" spans="1:23">
      <c r="A79" s="63">
        <f t="shared" si="25"/>
        <v>36965</v>
      </c>
      <c r="B79" s="65" t="str">
        <f>INDEX('[4]Master Data'!$A$2:$B$8,MATCH(WEEKDAY('GNS Bolv Gas MTM'!A79,3),'[4]Master Data'!$A$2:$A$8,0),2)</f>
        <v>Th</v>
      </c>
      <c r="D79" s="73">
        <v>54883713.252000012</v>
      </c>
      <c r="E79" s="73">
        <v>4057551.0869349865</v>
      </c>
      <c r="F79" s="73">
        <v>0</v>
      </c>
      <c r="G79" s="73">
        <v>-25168</v>
      </c>
      <c r="I79" s="73">
        <f t="shared" si="14"/>
        <v>-25168</v>
      </c>
      <c r="J79" s="73">
        <f t="shared" si="26"/>
        <v>-1591</v>
      </c>
      <c r="K79" s="73">
        <f t="shared" si="15"/>
        <v>0</v>
      </c>
      <c r="L79" s="73">
        <f t="shared" si="16"/>
        <v>0</v>
      </c>
      <c r="M79" s="73">
        <f>SUM(J$6:J79)</f>
        <v>-2741283</v>
      </c>
      <c r="N79" s="73">
        <f>SUM(J$6:J79)</f>
        <v>-2741283</v>
      </c>
      <c r="P79" s="73">
        <f t="shared" si="17"/>
        <v>54.883713252000014</v>
      </c>
      <c r="Q79" s="73">
        <f t="shared" si="18"/>
        <v>4.0575510869349865</v>
      </c>
      <c r="R79" s="73">
        <f t="shared" si="19"/>
        <v>0</v>
      </c>
      <c r="S79" s="71">
        <f t="shared" si="20"/>
        <v>-1.591</v>
      </c>
      <c r="T79" s="71">
        <f t="shared" si="21"/>
        <v>0</v>
      </c>
      <c r="U79" s="71">
        <f t="shared" si="22"/>
        <v>-25.167999999999999</v>
      </c>
      <c r="V79" s="71">
        <f t="shared" si="23"/>
        <v>-2741.2829999999999</v>
      </c>
      <c r="W79" s="71">
        <f t="shared" si="24"/>
        <v>-2741.2829999999999</v>
      </c>
    </row>
    <row r="80" spans="1:23">
      <c r="A80" s="63">
        <f t="shared" si="25"/>
        <v>36966</v>
      </c>
      <c r="B80" s="65" t="str">
        <f>INDEX('[4]Master Data'!$A$2:$B$8,MATCH(WEEKDAY('GNS Bolv Gas MTM'!A80,3),'[4]Master Data'!$A$2:$A$8,0),2)</f>
        <v>F</v>
      </c>
      <c r="D80" s="73">
        <v>55049950.492599972</v>
      </c>
      <c r="E80" s="73">
        <v>4069739.0392135722</v>
      </c>
      <c r="F80" s="73">
        <v>0</v>
      </c>
      <c r="G80" s="73">
        <v>-26740</v>
      </c>
      <c r="I80" s="73">
        <f t="shared" si="14"/>
        <v>-26740</v>
      </c>
      <c r="J80" s="73">
        <f t="shared" si="26"/>
        <v>-1572</v>
      </c>
      <c r="K80" s="73">
        <f t="shared" si="15"/>
        <v>0</v>
      </c>
      <c r="L80" s="73">
        <f t="shared" si="16"/>
        <v>0</v>
      </c>
      <c r="M80" s="73">
        <f>SUM(J$6:J80)</f>
        <v>-2742855</v>
      </c>
      <c r="N80" s="73">
        <f>SUM(J$6:J80)</f>
        <v>-2742855</v>
      </c>
      <c r="P80" s="73">
        <f t="shared" si="17"/>
        <v>55.049950492599969</v>
      </c>
      <c r="Q80" s="73">
        <f t="shared" si="18"/>
        <v>4.0697390392135722</v>
      </c>
      <c r="R80" s="73">
        <f t="shared" si="19"/>
        <v>0</v>
      </c>
      <c r="S80" s="71">
        <f t="shared" si="20"/>
        <v>-1.5720000000000001</v>
      </c>
      <c r="T80" s="71">
        <f t="shared" si="21"/>
        <v>0</v>
      </c>
      <c r="U80" s="71">
        <f t="shared" si="22"/>
        <v>-26.74</v>
      </c>
      <c r="V80" s="71">
        <f t="shared" si="23"/>
        <v>-2742.855</v>
      </c>
      <c r="W80" s="71">
        <f t="shared" si="24"/>
        <v>-2742.855</v>
      </c>
    </row>
    <row r="81" spans="1:23">
      <c r="A81" s="63">
        <f t="shared" si="25"/>
        <v>36967</v>
      </c>
      <c r="B81" s="65" t="str">
        <f>INDEX('[4]Master Data'!$A$2:$B$8,MATCH(WEEKDAY('GNS Bolv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-26740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-2742855</v>
      </c>
      <c r="N81" s="73">
        <f>SUM(J$6:J81)</f>
        <v>-2742855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-26.74</v>
      </c>
      <c r="V81" s="71">
        <f t="shared" si="23"/>
        <v>-2742.855</v>
      </c>
      <c r="W81" s="71">
        <f t="shared" si="24"/>
        <v>-2742.855</v>
      </c>
    </row>
    <row r="82" spans="1:23">
      <c r="A82" s="63">
        <f t="shared" si="25"/>
        <v>36968</v>
      </c>
      <c r="B82" s="65" t="str">
        <f>INDEX('[4]Master Data'!$A$2:$B$8,MATCH(WEEKDAY('GNS Bolv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-26740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-2742855</v>
      </c>
      <c r="N82" s="73">
        <f>SUM(J$6:J82)</f>
        <v>-2742855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-26.74</v>
      </c>
      <c r="V82" s="71">
        <f t="shared" si="23"/>
        <v>-2742.855</v>
      </c>
      <c r="W82" s="71">
        <f t="shared" si="24"/>
        <v>-2742.855</v>
      </c>
    </row>
    <row r="83" spans="1:23">
      <c r="A83" s="63">
        <f t="shared" si="25"/>
        <v>36969</v>
      </c>
      <c r="B83" s="65" t="str">
        <f>INDEX('[4]Master Data'!$A$2:$B$8,MATCH(WEEKDAY('GNS Bolv Gas MTM'!A83,3),'[4]Master Data'!$A$2:$A$8,0),2)</f>
        <v>M</v>
      </c>
      <c r="D83" s="73">
        <v>55986144.149799995</v>
      </c>
      <c r="E83" s="73">
        <v>4376117.4554789271</v>
      </c>
      <c r="F83" s="73">
        <v>0</v>
      </c>
      <c r="G83" s="73">
        <v>1554719</v>
      </c>
      <c r="I83" s="73">
        <f t="shared" si="14"/>
        <v>1554719</v>
      </c>
      <c r="J83" s="73">
        <f t="shared" si="26"/>
        <v>1581459</v>
      </c>
      <c r="K83" s="73">
        <f t="shared" si="15"/>
        <v>0</v>
      </c>
      <c r="L83" s="73">
        <f t="shared" si="16"/>
        <v>0</v>
      </c>
      <c r="M83" s="73">
        <f>SUM(J$6:J83)</f>
        <v>-1161396</v>
      </c>
      <c r="N83" s="73">
        <f>SUM(J$6:J83)</f>
        <v>-1161396</v>
      </c>
      <c r="P83" s="73">
        <f t="shared" si="17"/>
        <v>55.986144149799998</v>
      </c>
      <c r="Q83" s="73">
        <f t="shared" si="18"/>
        <v>4.3761174554789273</v>
      </c>
      <c r="R83" s="73">
        <f t="shared" si="19"/>
        <v>0</v>
      </c>
      <c r="S83" s="71">
        <f t="shared" si="20"/>
        <v>1581.4590000000001</v>
      </c>
      <c r="T83" s="71">
        <f t="shared" si="21"/>
        <v>0</v>
      </c>
      <c r="U83" s="71">
        <f t="shared" si="22"/>
        <v>1554.7190000000001</v>
      </c>
      <c r="V83" s="71">
        <f t="shared" si="23"/>
        <v>-1161.396</v>
      </c>
      <c r="W83" s="71">
        <f t="shared" si="24"/>
        <v>-1161.396</v>
      </c>
    </row>
    <row r="84" spans="1:23">
      <c r="A84" s="63">
        <f t="shared" si="25"/>
        <v>36970</v>
      </c>
      <c r="B84" s="65" t="str">
        <f>INDEX('[4]Master Data'!$A$2:$B$8,MATCH(WEEKDAY('GNS Bolv Gas MTM'!A84,3),'[4]Master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1554719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-1161396</v>
      </c>
      <c r="N84" s="73">
        <f>SUM(J$6:J84)</f>
        <v>-1161396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1554.7190000000001</v>
      </c>
      <c r="V84" s="71">
        <f t="shared" si="23"/>
        <v>-1161.396</v>
      </c>
      <c r="W84" s="71">
        <f t="shared" si="24"/>
        <v>-1161.396</v>
      </c>
    </row>
    <row r="85" spans="1:23">
      <c r="A85" s="63">
        <f t="shared" si="25"/>
        <v>36971</v>
      </c>
      <c r="B85" s="65" t="str">
        <f>INDEX('[4]Master Data'!$A$2:$B$8,MATCH(WEEKDAY('GNS Bolv Gas MTM'!A85,3),'[4]Master Data'!$A$2:$A$8,0),2)</f>
        <v>W</v>
      </c>
      <c r="D85" s="73">
        <v>0</v>
      </c>
      <c r="E85" s="104">
        <v>0</v>
      </c>
      <c r="F85" s="73">
        <v>0</v>
      </c>
      <c r="G85" s="73">
        <v>0</v>
      </c>
      <c r="I85" s="73">
        <f t="shared" si="14"/>
        <v>1554719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-1161396</v>
      </c>
      <c r="N85" s="73">
        <f>SUM(J$6:J85)</f>
        <v>-1161396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1554.7190000000001</v>
      </c>
      <c r="V85" s="71">
        <f t="shared" si="23"/>
        <v>-1161.396</v>
      </c>
      <c r="W85" s="71">
        <f t="shared" si="24"/>
        <v>-1161.396</v>
      </c>
    </row>
    <row r="86" spans="1:23">
      <c r="A86" s="63">
        <f t="shared" si="25"/>
        <v>36972</v>
      </c>
      <c r="B86" s="65" t="str">
        <f>INDEX('[4]Master Data'!$A$2:$B$8,MATCH(WEEKDAY('GNS Bolv Gas MTM'!A86,3),'[4]Master Data'!$A$2:$A$8,0),2)</f>
        <v>Th</v>
      </c>
      <c r="D86" s="104">
        <v>0</v>
      </c>
      <c r="E86" s="104">
        <v>0</v>
      </c>
      <c r="F86" s="73">
        <v>0</v>
      </c>
      <c r="G86" s="104">
        <v>2678876</v>
      </c>
      <c r="I86" s="73">
        <f t="shared" si="14"/>
        <v>2678876</v>
      </c>
      <c r="J86" s="73">
        <f t="shared" si="26"/>
        <v>1124157</v>
      </c>
      <c r="K86" s="73">
        <f t="shared" si="15"/>
        <v>0</v>
      </c>
      <c r="L86" s="73">
        <f t="shared" si="16"/>
        <v>0</v>
      </c>
      <c r="M86" s="73">
        <f>SUM(J$6:J86)</f>
        <v>-37239</v>
      </c>
      <c r="N86" s="73">
        <f>SUM(J$6:J86)</f>
        <v>-37239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1124.1569999999999</v>
      </c>
      <c r="T86" s="71">
        <f t="shared" si="21"/>
        <v>0</v>
      </c>
      <c r="U86" s="71">
        <f t="shared" si="22"/>
        <v>2678.8760000000002</v>
      </c>
      <c r="V86" s="71">
        <f t="shared" si="23"/>
        <v>-37.238999999999997</v>
      </c>
      <c r="W86" s="71">
        <f t="shared" si="24"/>
        <v>-37.238999999999997</v>
      </c>
    </row>
    <row r="87" spans="1:23">
      <c r="A87" s="63">
        <f t="shared" si="25"/>
        <v>36973</v>
      </c>
      <c r="B87" s="65" t="str">
        <f>INDEX('[4]Master Data'!$A$2:$B$8,MATCH(WEEKDAY('GNS Bolv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2678876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-37239</v>
      </c>
      <c r="N87" s="73">
        <f>SUM(J$6:J87)</f>
        <v>-37239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2678.8760000000002</v>
      </c>
      <c r="V87" s="71">
        <f t="shared" si="23"/>
        <v>-37.238999999999997</v>
      </c>
      <c r="W87" s="71">
        <f t="shared" si="24"/>
        <v>-37.238999999999997</v>
      </c>
    </row>
    <row r="88" spans="1:23">
      <c r="A88" s="63">
        <f t="shared" si="25"/>
        <v>36974</v>
      </c>
      <c r="B88" s="65" t="str">
        <f>INDEX('[4]Master Data'!$A$2:$B$8,MATCH(WEEKDAY('GNS Bolv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2678876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-37239</v>
      </c>
      <c r="N88" s="73">
        <f>SUM(J$6:J88)</f>
        <v>-37239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2678.8760000000002</v>
      </c>
      <c r="V88" s="71">
        <f t="shared" si="23"/>
        <v>-37.238999999999997</v>
      </c>
      <c r="W88" s="71">
        <f t="shared" si="24"/>
        <v>-37.238999999999997</v>
      </c>
    </row>
    <row r="89" spans="1:23">
      <c r="A89" s="63">
        <f t="shared" si="25"/>
        <v>36975</v>
      </c>
      <c r="B89" s="65" t="str">
        <f>INDEX('[4]Master Data'!$A$2:$B$8,MATCH(WEEKDAY('GNS Bolv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2678876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-37239</v>
      </c>
      <c r="N89" s="73">
        <f>SUM(J$6:J89)</f>
        <v>-37239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2678.8760000000002</v>
      </c>
      <c r="V89" s="71">
        <f t="shared" si="23"/>
        <v>-37.238999999999997</v>
      </c>
      <c r="W89" s="71">
        <f t="shared" si="24"/>
        <v>-37.238999999999997</v>
      </c>
    </row>
    <row r="90" spans="1:23">
      <c r="A90" s="63">
        <f t="shared" si="25"/>
        <v>36976</v>
      </c>
      <c r="B90" s="65" t="str">
        <f>INDEX('[4]Master Data'!$A$2:$B$8,MATCH(WEEKDAY('GNS Bolv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2678876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-37239</v>
      </c>
      <c r="N90" s="73">
        <f>SUM(J$6:J90)</f>
        <v>-37239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2678.8760000000002</v>
      </c>
      <c r="V90" s="71">
        <f t="shared" si="23"/>
        <v>-37.238999999999997</v>
      </c>
      <c r="W90" s="71">
        <f t="shared" si="24"/>
        <v>-37.238999999999997</v>
      </c>
    </row>
    <row r="91" spans="1:23">
      <c r="A91" s="63">
        <f t="shared" si="25"/>
        <v>36977</v>
      </c>
      <c r="B91" s="65" t="str">
        <f>INDEX('[4]Master Data'!$A$2:$B$8,MATCH(WEEKDAY('GNS Bolv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2678876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-37239</v>
      </c>
      <c r="N91" s="73">
        <f>SUM(J$6:J91)</f>
        <v>-37239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2678.8760000000002</v>
      </c>
      <c r="V91" s="71">
        <f t="shared" si="23"/>
        <v>-37.238999999999997</v>
      </c>
      <c r="W91" s="71">
        <f t="shared" si="24"/>
        <v>-37.238999999999997</v>
      </c>
    </row>
    <row r="92" spans="1:23">
      <c r="A92" s="63">
        <f t="shared" si="25"/>
        <v>36978</v>
      </c>
      <c r="B92" s="65" t="str">
        <f>INDEX('[4]Master Data'!$A$2:$B$8,MATCH(WEEKDAY('GNS Bolv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2678876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-37239</v>
      </c>
      <c r="N92" s="73">
        <f>SUM(J$6:J92)</f>
        <v>-37239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2678.8760000000002</v>
      </c>
      <c r="V92" s="71">
        <f t="shared" si="23"/>
        <v>-37.238999999999997</v>
      </c>
      <c r="W92" s="71">
        <f t="shared" si="24"/>
        <v>-37.238999999999997</v>
      </c>
    </row>
    <row r="93" spans="1:23">
      <c r="A93" s="63">
        <f t="shared" si="25"/>
        <v>36979</v>
      </c>
      <c r="B93" s="65" t="str">
        <f>INDEX('[4]Master Data'!$A$2:$B$8,MATCH(WEEKDAY('GNS Bolv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2678876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-37239</v>
      </c>
      <c r="N93" s="73">
        <f>SUM(J$6:J93)</f>
        <v>-37239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2678.8760000000002</v>
      </c>
      <c r="V93" s="71">
        <f t="shared" si="23"/>
        <v>-37.238999999999997</v>
      </c>
      <c r="W93" s="71">
        <f t="shared" si="24"/>
        <v>-37.238999999999997</v>
      </c>
    </row>
    <row r="94" spans="1:23">
      <c r="A94" s="63">
        <f t="shared" si="25"/>
        <v>36980</v>
      </c>
      <c r="B94" s="65" t="str">
        <f>INDEX('[4]Master Data'!$A$2:$B$8,MATCH(WEEKDAY('GNS Bolv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2678876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-37239</v>
      </c>
      <c r="N94" s="73">
        <f>SUM(J$6:J94)</f>
        <v>-37239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2678.8760000000002</v>
      </c>
      <c r="V94" s="71">
        <f t="shared" si="23"/>
        <v>-37.238999999999997</v>
      </c>
      <c r="W94" s="71">
        <f t="shared" si="24"/>
        <v>-37.238999999999997</v>
      </c>
    </row>
    <row r="95" spans="1:23">
      <c r="A95" s="63">
        <f t="shared" si="25"/>
        <v>36981</v>
      </c>
      <c r="B95" s="65" t="str">
        <f>INDEX('[4]Master Data'!$A$2:$B$8,MATCH(WEEKDAY('GNS Bolv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2678876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-37239</v>
      </c>
      <c r="N95" s="73">
        <f>SUM(J$6:J95)</f>
        <v>-37239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2678.8760000000002</v>
      </c>
      <c r="V95" s="71">
        <f t="shared" si="23"/>
        <v>-37.238999999999997</v>
      </c>
      <c r="W95" s="71">
        <f t="shared" si="24"/>
        <v>-37.238999999999997</v>
      </c>
    </row>
    <row r="96" spans="1:23">
      <c r="A96" s="63">
        <f t="shared" si="25"/>
        <v>36982</v>
      </c>
      <c r="B96" s="65" t="str">
        <f>INDEX('[4]Master Data'!$A$2:$B$8,MATCH(WEEKDAY('GNS Bolv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-37239</v>
      </c>
      <c r="N96" s="73">
        <f>SUM(J$6:J96)</f>
        <v>-37239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-37.238999999999997</v>
      </c>
      <c r="W96" s="71">
        <f t="shared" si="24"/>
        <v>-37.238999999999997</v>
      </c>
    </row>
    <row r="97" spans="1:23">
      <c r="A97" s="63">
        <f t="shared" si="25"/>
        <v>36983</v>
      </c>
      <c r="B97" s="65" t="str">
        <f>INDEX('[4]Master Data'!$A$2:$B$8,MATCH(WEEKDAY('GNS Bolv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-37239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-37.238999999999997</v>
      </c>
    </row>
    <row r="98" spans="1:23">
      <c r="A98" s="63">
        <f t="shared" si="25"/>
        <v>36984</v>
      </c>
      <c r="B98" s="65" t="str">
        <f>INDEX('[4]Master Data'!$A$2:$B$8,MATCH(WEEKDAY('GNS Bolv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-37239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-37.238999999999997</v>
      </c>
    </row>
    <row r="99" spans="1:23">
      <c r="A99" s="63">
        <f t="shared" si="25"/>
        <v>36985</v>
      </c>
      <c r="B99" s="65" t="str">
        <f>INDEX('[4]Master Data'!$A$2:$B$8,MATCH(WEEKDAY('GNS Bolv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-37239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-37.238999999999997</v>
      </c>
    </row>
    <row r="100" spans="1:23">
      <c r="A100" s="63">
        <f t="shared" si="25"/>
        <v>36986</v>
      </c>
      <c r="B100" s="65" t="str">
        <f>INDEX('[4]Master Data'!$A$2:$B$8,MATCH(WEEKDAY('GNS Bolv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-37239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-37.238999999999997</v>
      </c>
    </row>
    <row r="101" spans="1:23">
      <c r="A101" s="63">
        <f t="shared" si="25"/>
        <v>36987</v>
      </c>
      <c r="B101" s="65" t="str">
        <f>INDEX('[4]Master Data'!$A$2:$B$8,MATCH(WEEKDAY('GNS Bolv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-37239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-37.238999999999997</v>
      </c>
    </row>
    <row r="102" spans="1:23">
      <c r="A102" s="63">
        <f t="shared" si="25"/>
        <v>36988</v>
      </c>
      <c r="B102" s="65" t="str">
        <f>INDEX('[4]Master Data'!$A$2:$B$8,MATCH(WEEKDAY('GNS Bolv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-37239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-37.238999999999997</v>
      </c>
    </row>
    <row r="103" spans="1:23">
      <c r="A103" s="63">
        <f t="shared" si="25"/>
        <v>36989</v>
      </c>
      <c r="B103" s="65" t="str">
        <f>INDEX('[4]Master Data'!$A$2:$B$8,MATCH(WEEKDAY('GNS Bolv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-37239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-37.238999999999997</v>
      </c>
    </row>
    <row r="104" spans="1:23">
      <c r="A104" s="63">
        <f t="shared" si="25"/>
        <v>36990</v>
      </c>
      <c r="B104" s="65" t="str">
        <f>INDEX('[4]Master Data'!$A$2:$B$8,MATCH(WEEKDAY('GNS Bolv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-37239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-37.238999999999997</v>
      </c>
    </row>
    <row r="105" spans="1:23">
      <c r="A105" s="63">
        <f t="shared" si="25"/>
        <v>36991</v>
      </c>
      <c r="B105" s="65" t="str">
        <f>INDEX('[4]Master Data'!$A$2:$B$8,MATCH(WEEKDAY('GNS Bolv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-37239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-37.238999999999997</v>
      </c>
    </row>
    <row r="106" spans="1:23">
      <c r="A106" s="63">
        <f t="shared" si="25"/>
        <v>36992</v>
      </c>
      <c r="B106" s="65" t="str">
        <f>INDEX('[4]Master Data'!$A$2:$B$8,MATCH(WEEKDAY('GNS Bolv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-37239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-37.238999999999997</v>
      </c>
    </row>
    <row r="107" spans="1:23">
      <c r="A107" s="63">
        <f t="shared" si="25"/>
        <v>36993</v>
      </c>
      <c r="B107" s="65" t="str">
        <f>INDEX('[4]Master Data'!$A$2:$B$8,MATCH(WEEKDAY('GNS Bolv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-37239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-37.238999999999997</v>
      </c>
    </row>
    <row r="108" spans="1:23">
      <c r="A108" s="63">
        <f t="shared" si="25"/>
        <v>36994</v>
      </c>
      <c r="B108" s="65" t="str">
        <f>INDEX('[4]Master Data'!$A$2:$B$8,MATCH(WEEKDAY('GNS Bolv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-37239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-37.238999999999997</v>
      </c>
    </row>
    <row r="109" spans="1:23">
      <c r="A109" s="63">
        <f t="shared" si="25"/>
        <v>36995</v>
      </c>
      <c r="B109" s="65" t="str">
        <f>INDEX('[4]Master Data'!$A$2:$B$8,MATCH(WEEKDAY('GNS Bolv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-37239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-37.238999999999997</v>
      </c>
    </row>
    <row r="110" spans="1:23">
      <c r="A110" s="63">
        <f t="shared" si="25"/>
        <v>36996</v>
      </c>
      <c r="B110" s="65" t="str">
        <f>INDEX('[4]Master Data'!$A$2:$B$8,MATCH(WEEKDAY('GNS Bolv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-37239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-37.238999999999997</v>
      </c>
    </row>
    <row r="111" spans="1:23">
      <c r="A111" s="63">
        <f t="shared" si="25"/>
        <v>36997</v>
      </c>
      <c r="B111" s="65" t="str">
        <f>INDEX('[4]Master Data'!$A$2:$B$8,MATCH(WEEKDAY('GNS Bolv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-37239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-37.238999999999997</v>
      </c>
    </row>
    <row r="112" spans="1:23">
      <c r="A112" s="63">
        <f t="shared" si="25"/>
        <v>36998</v>
      </c>
      <c r="B112" s="65" t="str">
        <f>INDEX('[4]Master Data'!$A$2:$B$8,MATCH(WEEKDAY('GNS Bolv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-37239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-37.238999999999997</v>
      </c>
    </row>
    <row r="113" spans="1:23">
      <c r="A113" s="63">
        <f t="shared" si="25"/>
        <v>36999</v>
      </c>
      <c r="B113" s="65" t="str">
        <f>INDEX('[4]Master Data'!$A$2:$B$8,MATCH(WEEKDAY('GNS Bolv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-37239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-37.238999999999997</v>
      </c>
    </row>
    <row r="114" spans="1:23">
      <c r="A114" s="63">
        <f t="shared" si="25"/>
        <v>37000</v>
      </c>
      <c r="B114" s="65" t="str">
        <f>INDEX('[4]Master Data'!$A$2:$B$8,MATCH(WEEKDAY('GNS Bolv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-37239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-37.238999999999997</v>
      </c>
    </row>
    <row r="115" spans="1:23">
      <c r="A115" s="63">
        <f t="shared" si="25"/>
        <v>37001</v>
      </c>
      <c r="B115" s="65" t="str">
        <f>INDEX('[4]Master Data'!$A$2:$B$8,MATCH(WEEKDAY('GNS Bolv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-37239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-37.238999999999997</v>
      </c>
    </row>
    <row r="116" spans="1:23">
      <c r="A116" s="63">
        <f t="shared" si="25"/>
        <v>37002</v>
      </c>
      <c r="B116" s="65" t="str">
        <f>INDEX('[4]Master Data'!$A$2:$B$8,MATCH(WEEKDAY('GNS Bolv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-37239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-37.238999999999997</v>
      </c>
    </row>
    <row r="117" spans="1:23">
      <c r="A117" s="63">
        <f t="shared" si="25"/>
        <v>37003</v>
      </c>
      <c r="B117" s="65" t="str">
        <f>INDEX('[4]Master Data'!$A$2:$B$8,MATCH(WEEKDAY('GNS Bolv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-37239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-37.238999999999997</v>
      </c>
    </row>
    <row r="118" spans="1:23">
      <c r="A118" s="63">
        <f t="shared" si="25"/>
        <v>37004</v>
      </c>
      <c r="B118" s="65" t="str">
        <f>INDEX('[4]Master Data'!$A$2:$B$8,MATCH(WEEKDAY('GNS Bolv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-37239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-37.238999999999997</v>
      </c>
    </row>
    <row r="119" spans="1:23">
      <c r="A119" s="63">
        <f t="shared" si="25"/>
        <v>37005</v>
      </c>
      <c r="B119" s="65" t="str">
        <f>INDEX('[4]Master Data'!$A$2:$B$8,MATCH(WEEKDAY('GNS Bolv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-37239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-37.238999999999997</v>
      </c>
    </row>
    <row r="120" spans="1:23">
      <c r="A120" s="63">
        <f t="shared" si="25"/>
        <v>37006</v>
      </c>
      <c r="B120" s="65" t="str">
        <f>INDEX('[4]Master Data'!$A$2:$B$8,MATCH(WEEKDAY('GNS Bolv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-37239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-37.238999999999997</v>
      </c>
    </row>
    <row r="121" spans="1:23">
      <c r="A121" s="63">
        <f t="shared" si="25"/>
        <v>37007</v>
      </c>
      <c r="B121" s="65" t="str">
        <f>INDEX('[4]Master Data'!$A$2:$B$8,MATCH(WEEKDAY('GNS Bolv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-37239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-37.238999999999997</v>
      </c>
    </row>
    <row r="122" spans="1:23">
      <c r="A122" s="63">
        <f t="shared" si="25"/>
        <v>37008</v>
      </c>
      <c r="B122" s="65" t="str">
        <f>INDEX('[4]Master Data'!$A$2:$B$8,MATCH(WEEKDAY('GNS Bolv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-37239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-37.238999999999997</v>
      </c>
    </row>
    <row r="123" spans="1:23">
      <c r="A123" s="63">
        <f t="shared" si="25"/>
        <v>37009</v>
      </c>
      <c r="B123" s="65" t="str">
        <f>INDEX('[4]Master Data'!$A$2:$B$8,MATCH(WEEKDAY('GNS Bolv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-37239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-37.238999999999997</v>
      </c>
    </row>
    <row r="124" spans="1:23">
      <c r="A124" s="63">
        <f t="shared" si="25"/>
        <v>37010</v>
      </c>
      <c r="B124" s="65" t="str">
        <f>INDEX('[4]Master Data'!$A$2:$B$8,MATCH(WEEKDAY('GNS Bolv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-37239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-37.238999999999997</v>
      </c>
    </row>
    <row r="125" spans="1:23">
      <c r="A125" s="63">
        <f t="shared" si="25"/>
        <v>37011</v>
      </c>
      <c r="B125" s="65" t="str">
        <f>INDEX('[4]Master Data'!$A$2:$B$8,MATCH(WEEKDAY('GNS Bolv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-37239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-37.238999999999997</v>
      </c>
    </row>
    <row r="126" spans="1:23">
      <c r="A126" s="63">
        <f t="shared" si="25"/>
        <v>37012</v>
      </c>
      <c r="B126" s="65" t="str">
        <f>INDEX('[4]Master Data'!$A$2:$B$8,MATCH(WEEKDAY('GNS Bolv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-37239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-37.238999999999997</v>
      </c>
    </row>
    <row r="127" spans="1:23">
      <c r="A127" s="63">
        <f t="shared" si="25"/>
        <v>37013</v>
      </c>
      <c r="B127" s="65" t="str">
        <f>INDEX('[4]Master Data'!$A$2:$B$8,MATCH(WEEKDAY('GNS Bolv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-37239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-37.238999999999997</v>
      </c>
    </row>
    <row r="128" spans="1:23">
      <c r="A128" s="63">
        <f t="shared" si="25"/>
        <v>37014</v>
      </c>
      <c r="B128" s="65" t="str">
        <f>INDEX('[4]Master Data'!$A$2:$B$8,MATCH(WEEKDAY('GNS Bolv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-37239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-37.238999999999997</v>
      </c>
    </row>
    <row r="129" spans="1:23">
      <c r="A129" s="63">
        <f t="shared" si="25"/>
        <v>37015</v>
      </c>
      <c r="B129" s="65" t="str">
        <f>INDEX('[4]Master Data'!$A$2:$B$8,MATCH(WEEKDAY('GNS Bolv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-37239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-37.238999999999997</v>
      </c>
    </row>
    <row r="130" spans="1:23">
      <c r="A130" s="63">
        <f t="shared" si="25"/>
        <v>37016</v>
      </c>
      <c r="B130" s="65" t="str">
        <f>INDEX('[4]Master Data'!$A$2:$B$8,MATCH(WEEKDAY('GNS Bolv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-37239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-37.238999999999997</v>
      </c>
    </row>
    <row r="131" spans="1:23">
      <c r="A131" s="63">
        <f t="shared" si="25"/>
        <v>37017</v>
      </c>
      <c r="B131" s="65" t="str">
        <f>INDEX('[4]Master Data'!$A$2:$B$8,MATCH(WEEKDAY('GNS Bolv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-37239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-37.238999999999997</v>
      </c>
    </row>
    <row r="132" spans="1:23">
      <c r="A132" s="63">
        <f t="shared" si="25"/>
        <v>37018</v>
      </c>
      <c r="B132" s="65" t="str">
        <f>INDEX('[4]Master Data'!$A$2:$B$8,MATCH(WEEKDAY('GNS Bolv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-37239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-37.238999999999997</v>
      </c>
    </row>
    <row r="133" spans="1:23">
      <c r="A133" s="63">
        <f t="shared" si="25"/>
        <v>37019</v>
      </c>
      <c r="B133" s="65" t="str">
        <f>INDEX('[4]Master Data'!$A$2:$B$8,MATCH(WEEKDAY('GNS Bolv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-37239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-37.238999999999997</v>
      </c>
    </row>
    <row r="134" spans="1:23">
      <c r="A134" s="63">
        <f t="shared" si="25"/>
        <v>37020</v>
      </c>
      <c r="B134" s="65" t="str">
        <f>INDEX('[4]Master Data'!$A$2:$B$8,MATCH(WEEKDAY('GNS Bolv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-37239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-37.238999999999997</v>
      </c>
    </row>
    <row r="135" spans="1:23">
      <c r="A135" s="63">
        <f t="shared" ref="A135:A198" si="38">A134+1</f>
        <v>37021</v>
      </c>
      <c r="B135" s="65" t="str">
        <f>INDEX('[4]Master Data'!$A$2:$B$8,MATCH(WEEKDAY('GNS Bolv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-37239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-37.238999999999997</v>
      </c>
    </row>
    <row r="136" spans="1:23">
      <c r="A136" s="63">
        <f t="shared" si="38"/>
        <v>37022</v>
      </c>
      <c r="B136" s="65" t="str">
        <f>INDEX('[4]Master Data'!$A$2:$B$8,MATCH(WEEKDAY('GNS Bolv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-37239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-37.238999999999997</v>
      </c>
    </row>
    <row r="137" spans="1:23">
      <c r="A137" s="63">
        <f t="shared" si="38"/>
        <v>37023</v>
      </c>
      <c r="B137" s="65" t="str">
        <f>INDEX('[4]Master Data'!$A$2:$B$8,MATCH(WEEKDAY('GNS Bolv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-37239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-37.238999999999997</v>
      </c>
    </row>
    <row r="138" spans="1:23">
      <c r="A138" s="63">
        <f t="shared" si="38"/>
        <v>37024</v>
      </c>
      <c r="B138" s="65" t="str">
        <f>INDEX('[4]Master Data'!$A$2:$B$8,MATCH(WEEKDAY('GNS Bolv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-37239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-37.238999999999997</v>
      </c>
    </row>
    <row r="139" spans="1:23">
      <c r="A139" s="63">
        <f t="shared" si="38"/>
        <v>37025</v>
      </c>
      <c r="B139" s="65" t="str">
        <f>INDEX('[4]Master Data'!$A$2:$B$8,MATCH(WEEKDAY('GNS Bolv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-37239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-37.238999999999997</v>
      </c>
    </row>
    <row r="140" spans="1:23">
      <c r="A140" s="63">
        <f t="shared" si="38"/>
        <v>37026</v>
      </c>
      <c r="B140" s="65" t="str">
        <f>INDEX('[4]Master Data'!$A$2:$B$8,MATCH(WEEKDAY('GNS Bolv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-37239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-37.238999999999997</v>
      </c>
    </row>
    <row r="141" spans="1:23">
      <c r="A141" s="63">
        <f t="shared" si="38"/>
        <v>37027</v>
      </c>
      <c r="B141" s="65" t="str">
        <f>INDEX('[4]Master Data'!$A$2:$B$8,MATCH(WEEKDAY('GNS Bolv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-37239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-37.238999999999997</v>
      </c>
    </row>
    <row r="142" spans="1:23">
      <c r="A142" s="63">
        <f t="shared" si="38"/>
        <v>37028</v>
      </c>
      <c r="B142" s="65" t="str">
        <f>INDEX('[4]Master Data'!$A$2:$B$8,MATCH(WEEKDAY('GNS Bolv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-37239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-37.238999999999997</v>
      </c>
    </row>
    <row r="143" spans="1:23">
      <c r="A143" s="63">
        <f t="shared" si="38"/>
        <v>37029</v>
      </c>
      <c r="B143" s="65" t="str">
        <f>INDEX('[4]Master Data'!$A$2:$B$8,MATCH(WEEKDAY('GNS Bolv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-37239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-37.238999999999997</v>
      </c>
    </row>
    <row r="144" spans="1:23">
      <c r="A144" s="63">
        <f t="shared" si="38"/>
        <v>37030</v>
      </c>
      <c r="B144" s="65" t="str">
        <f>INDEX('[4]Master Data'!$A$2:$B$8,MATCH(WEEKDAY('GNS Bolv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-37239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-37.238999999999997</v>
      </c>
    </row>
    <row r="145" spans="1:23">
      <c r="A145" s="63">
        <f t="shared" si="38"/>
        <v>37031</v>
      </c>
      <c r="B145" s="65" t="str">
        <f>INDEX('[4]Master Data'!$A$2:$B$8,MATCH(WEEKDAY('GNS Bolv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-37239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-37.238999999999997</v>
      </c>
    </row>
    <row r="146" spans="1:23">
      <c r="A146" s="63">
        <f t="shared" si="38"/>
        <v>37032</v>
      </c>
      <c r="B146" s="65" t="str">
        <f>INDEX('[4]Master Data'!$A$2:$B$8,MATCH(WEEKDAY('GNS Bolv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-37239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-37.238999999999997</v>
      </c>
    </row>
    <row r="147" spans="1:23">
      <c r="A147" s="63">
        <f t="shared" si="38"/>
        <v>37033</v>
      </c>
      <c r="B147" s="65" t="str">
        <f>INDEX('[4]Master Data'!$A$2:$B$8,MATCH(WEEKDAY('GNS Bolv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-37239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-37.238999999999997</v>
      </c>
    </row>
    <row r="148" spans="1:23">
      <c r="A148" s="63">
        <f t="shared" si="38"/>
        <v>37034</v>
      </c>
      <c r="B148" s="65" t="str">
        <f>INDEX('[4]Master Data'!$A$2:$B$8,MATCH(WEEKDAY('GNS Bolv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-37239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-37.238999999999997</v>
      </c>
    </row>
    <row r="149" spans="1:23">
      <c r="A149" s="63">
        <f t="shared" si="38"/>
        <v>37035</v>
      </c>
      <c r="B149" s="65" t="str">
        <f>INDEX('[4]Master Data'!$A$2:$B$8,MATCH(WEEKDAY('GNS Bolv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-37239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-37.238999999999997</v>
      </c>
    </row>
    <row r="150" spans="1:23">
      <c r="A150" s="63">
        <f t="shared" si="38"/>
        <v>37036</v>
      </c>
      <c r="B150" s="65" t="str">
        <f>INDEX('[4]Master Data'!$A$2:$B$8,MATCH(WEEKDAY('GNS Bolv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-37239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-37.238999999999997</v>
      </c>
    </row>
    <row r="151" spans="1:23">
      <c r="A151" s="63">
        <f t="shared" si="38"/>
        <v>37037</v>
      </c>
      <c r="B151" s="65" t="str">
        <f>INDEX('[4]Master Data'!$A$2:$B$8,MATCH(WEEKDAY('GNS Bolv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-37239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-37.238999999999997</v>
      </c>
    </row>
    <row r="152" spans="1:23">
      <c r="A152" s="63">
        <f t="shared" si="38"/>
        <v>37038</v>
      </c>
      <c r="B152" s="65" t="str">
        <f>INDEX('[4]Master Data'!$A$2:$B$8,MATCH(WEEKDAY('GNS Bolv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-37239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-37.238999999999997</v>
      </c>
    </row>
    <row r="153" spans="1:23">
      <c r="A153" s="63">
        <f t="shared" si="38"/>
        <v>37039</v>
      </c>
      <c r="B153" s="65" t="str">
        <f>INDEX('[4]Master Data'!$A$2:$B$8,MATCH(WEEKDAY('GNS Bolv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-37239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-37.238999999999997</v>
      </c>
    </row>
    <row r="154" spans="1:23">
      <c r="A154" s="63">
        <f t="shared" si="38"/>
        <v>37040</v>
      </c>
      <c r="B154" s="65" t="str">
        <f>INDEX('[4]Master Data'!$A$2:$B$8,MATCH(WEEKDAY('GNS Bolv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-37239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-37.238999999999997</v>
      </c>
    </row>
    <row r="155" spans="1:23">
      <c r="A155" s="63">
        <f t="shared" si="38"/>
        <v>37041</v>
      </c>
      <c r="B155" s="65" t="str">
        <f>INDEX('[4]Master Data'!$A$2:$B$8,MATCH(WEEKDAY('GNS Bolv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-37239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-37.238999999999997</v>
      </c>
    </row>
    <row r="156" spans="1:23">
      <c r="A156" s="63">
        <f t="shared" si="38"/>
        <v>37042</v>
      </c>
      <c r="B156" s="65" t="str">
        <f>INDEX('[4]Master Data'!$A$2:$B$8,MATCH(WEEKDAY('GNS Bolv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-37239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-37.238999999999997</v>
      </c>
    </row>
    <row r="157" spans="1:23">
      <c r="A157" s="63">
        <f t="shared" si="38"/>
        <v>37043</v>
      </c>
      <c r="B157" s="65" t="str">
        <f>INDEX('[4]Master Data'!$A$2:$B$8,MATCH(WEEKDAY('GNS Bolv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-37239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-37.238999999999997</v>
      </c>
    </row>
    <row r="158" spans="1:23">
      <c r="A158" s="63">
        <f t="shared" si="38"/>
        <v>37044</v>
      </c>
      <c r="B158" s="65" t="str">
        <f>INDEX('[4]Master Data'!$A$2:$B$8,MATCH(WEEKDAY('GNS Bolv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-37239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-37.238999999999997</v>
      </c>
    </row>
    <row r="159" spans="1:23">
      <c r="A159" s="63">
        <f t="shared" si="38"/>
        <v>37045</v>
      </c>
      <c r="B159" s="65" t="str">
        <f>INDEX('[4]Master Data'!$A$2:$B$8,MATCH(WEEKDAY('GNS Bolv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-37239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-37.238999999999997</v>
      </c>
    </row>
    <row r="160" spans="1:23">
      <c r="A160" s="63">
        <f t="shared" si="38"/>
        <v>37046</v>
      </c>
      <c r="B160" s="65" t="str">
        <f>INDEX('[4]Master Data'!$A$2:$B$8,MATCH(WEEKDAY('GNS Bolv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-37239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-37.238999999999997</v>
      </c>
    </row>
    <row r="161" spans="1:23">
      <c r="A161" s="63">
        <f t="shared" si="38"/>
        <v>37047</v>
      </c>
      <c r="B161" s="65" t="str">
        <f>INDEX('[4]Master Data'!$A$2:$B$8,MATCH(WEEKDAY('GNS Bolv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-37239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-37.238999999999997</v>
      </c>
    </row>
    <row r="162" spans="1:23">
      <c r="A162" s="63">
        <f t="shared" si="38"/>
        <v>37048</v>
      </c>
      <c r="B162" s="65" t="str">
        <f>INDEX('[4]Master Data'!$A$2:$B$8,MATCH(WEEKDAY('GNS Bolv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-37239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-37.238999999999997</v>
      </c>
    </row>
    <row r="163" spans="1:23">
      <c r="A163" s="63">
        <f t="shared" si="38"/>
        <v>37049</v>
      </c>
      <c r="B163" s="65" t="str">
        <f>INDEX('[4]Master Data'!$A$2:$B$8,MATCH(WEEKDAY('GNS Bolv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-37239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-37.238999999999997</v>
      </c>
    </row>
    <row r="164" spans="1:23">
      <c r="A164" s="63">
        <f t="shared" si="38"/>
        <v>37050</v>
      </c>
      <c r="B164" s="65" t="str">
        <f>INDEX('[4]Master Data'!$A$2:$B$8,MATCH(WEEKDAY('GNS Bolv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-37239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-37.238999999999997</v>
      </c>
    </row>
    <row r="165" spans="1:23">
      <c r="A165" s="63">
        <f t="shared" si="38"/>
        <v>37051</v>
      </c>
      <c r="B165" s="65" t="str">
        <f>INDEX('[4]Master Data'!$A$2:$B$8,MATCH(WEEKDAY('GNS Bolv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-37239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-37.238999999999997</v>
      </c>
    </row>
    <row r="166" spans="1:23">
      <c r="A166" s="63">
        <f t="shared" si="38"/>
        <v>37052</v>
      </c>
      <c r="B166" s="65" t="str">
        <f>INDEX('[4]Master Data'!$A$2:$B$8,MATCH(WEEKDAY('GNS Bolv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-37239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-37.238999999999997</v>
      </c>
    </row>
    <row r="167" spans="1:23">
      <c r="A167" s="63">
        <f t="shared" si="38"/>
        <v>37053</v>
      </c>
      <c r="B167" s="65" t="str">
        <f>INDEX('[4]Master Data'!$A$2:$B$8,MATCH(WEEKDAY('GNS Bolv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-37239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-37.238999999999997</v>
      </c>
    </row>
    <row r="168" spans="1:23">
      <c r="A168" s="63">
        <f t="shared" si="38"/>
        <v>37054</v>
      </c>
      <c r="B168" s="65" t="str">
        <f>INDEX('[4]Master Data'!$A$2:$B$8,MATCH(WEEKDAY('GNS Bolv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-37239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-37.238999999999997</v>
      </c>
    </row>
    <row r="169" spans="1:23">
      <c r="A169" s="63">
        <f t="shared" si="38"/>
        <v>37055</v>
      </c>
      <c r="B169" s="65" t="str">
        <f>INDEX('[4]Master Data'!$A$2:$B$8,MATCH(WEEKDAY('GNS Bolv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-37239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-37.238999999999997</v>
      </c>
    </row>
    <row r="170" spans="1:23">
      <c r="A170" s="63">
        <f t="shared" si="38"/>
        <v>37056</v>
      </c>
      <c r="B170" s="65" t="str">
        <f>INDEX('[4]Master Data'!$A$2:$B$8,MATCH(WEEKDAY('GNS Bolv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-37239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-37.238999999999997</v>
      </c>
    </row>
    <row r="171" spans="1:23">
      <c r="A171" s="63">
        <f t="shared" si="38"/>
        <v>37057</v>
      </c>
      <c r="B171" s="65" t="str">
        <f>INDEX('[4]Master Data'!$A$2:$B$8,MATCH(WEEKDAY('GNS Bolv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-37239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-37.238999999999997</v>
      </c>
    </row>
    <row r="172" spans="1:23">
      <c r="A172" s="63">
        <f t="shared" si="38"/>
        <v>37058</v>
      </c>
      <c r="B172" s="65" t="str">
        <f>INDEX('[4]Master Data'!$A$2:$B$8,MATCH(WEEKDAY('GNS Bolv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-37239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-37.238999999999997</v>
      </c>
    </row>
    <row r="173" spans="1:23">
      <c r="A173" s="63">
        <f t="shared" si="38"/>
        <v>37059</v>
      </c>
      <c r="B173" s="65" t="str">
        <f>INDEX('[4]Master Data'!$A$2:$B$8,MATCH(WEEKDAY('GNS Bolv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-37239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-37.238999999999997</v>
      </c>
    </row>
    <row r="174" spans="1:23">
      <c r="A174" s="63">
        <f t="shared" si="38"/>
        <v>37060</v>
      </c>
      <c r="B174" s="65" t="str">
        <f>INDEX('[4]Master Data'!$A$2:$B$8,MATCH(WEEKDAY('GNS Bolv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-37239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-37.238999999999997</v>
      </c>
    </row>
    <row r="175" spans="1:23">
      <c r="A175" s="63">
        <f t="shared" si="38"/>
        <v>37061</v>
      </c>
      <c r="B175" s="65" t="str">
        <f>INDEX('[4]Master Data'!$A$2:$B$8,MATCH(WEEKDAY('GNS Bolv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-37239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-37.238999999999997</v>
      </c>
    </row>
    <row r="176" spans="1:23">
      <c r="A176" s="63">
        <f t="shared" si="38"/>
        <v>37062</v>
      </c>
      <c r="B176" s="65" t="str">
        <f>INDEX('[4]Master Data'!$A$2:$B$8,MATCH(WEEKDAY('GNS Bolv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-37239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-37.238999999999997</v>
      </c>
    </row>
    <row r="177" spans="1:23">
      <c r="A177" s="63">
        <f t="shared" si="38"/>
        <v>37063</v>
      </c>
      <c r="B177" s="65" t="str">
        <f>INDEX('[4]Master Data'!$A$2:$B$8,MATCH(WEEKDAY('GNS Bolv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-37239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-37.238999999999997</v>
      </c>
    </row>
    <row r="178" spans="1:23">
      <c r="A178" s="63">
        <f t="shared" si="38"/>
        <v>37064</v>
      </c>
      <c r="B178" s="65" t="str">
        <f>INDEX('[4]Master Data'!$A$2:$B$8,MATCH(WEEKDAY('GNS Bolv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-37239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-37.238999999999997</v>
      </c>
    </row>
    <row r="179" spans="1:23">
      <c r="A179" s="63">
        <f t="shared" si="38"/>
        <v>37065</v>
      </c>
      <c r="B179" s="65" t="str">
        <f>INDEX('[4]Master Data'!$A$2:$B$8,MATCH(WEEKDAY('GNS Bolv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-37239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-37.238999999999997</v>
      </c>
    </row>
    <row r="180" spans="1:23">
      <c r="A180" s="63">
        <f t="shared" si="38"/>
        <v>37066</v>
      </c>
      <c r="B180" s="65" t="str">
        <f>INDEX('[4]Master Data'!$A$2:$B$8,MATCH(WEEKDAY('GNS Bolv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-37239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-37.238999999999997</v>
      </c>
    </row>
    <row r="181" spans="1:23">
      <c r="A181" s="63">
        <f t="shared" si="38"/>
        <v>37067</v>
      </c>
      <c r="B181" s="65" t="str">
        <f>INDEX('[4]Master Data'!$A$2:$B$8,MATCH(WEEKDAY('GNS Bolv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-37239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-37.238999999999997</v>
      </c>
    </row>
    <row r="182" spans="1:23">
      <c r="A182" s="63">
        <f t="shared" si="38"/>
        <v>37068</v>
      </c>
      <c r="B182" s="65" t="str">
        <f>INDEX('[4]Master Data'!$A$2:$B$8,MATCH(WEEKDAY('GNS Bolv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-37239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-37.238999999999997</v>
      </c>
    </row>
    <row r="183" spans="1:23">
      <c r="A183" s="63">
        <f t="shared" si="38"/>
        <v>37069</v>
      </c>
      <c r="B183" s="65" t="str">
        <f>INDEX('[4]Master Data'!$A$2:$B$8,MATCH(WEEKDAY('GNS Bolv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-37239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-37.238999999999997</v>
      </c>
    </row>
    <row r="184" spans="1:23">
      <c r="A184" s="63">
        <f t="shared" si="38"/>
        <v>37070</v>
      </c>
      <c r="B184" s="65" t="str">
        <f>INDEX('[4]Master Data'!$A$2:$B$8,MATCH(WEEKDAY('GNS Bolv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-37239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-37.238999999999997</v>
      </c>
    </row>
    <row r="185" spans="1:23">
      <c r="A185" s="63">
        <f t="shared" si="38"/>
        <v>37071</v>
      </c>
      <c r="B185" s="65" t="str">
        <f>INDEX('[4]Master Data'!$A$2:$B$8,MATCH(WEEKDAY('GNS Bolv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-37239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-37.238999999999997</v>
      </c>
    </row>
    <row r="186" spans="1:23">
      <c r="A186" s="63">
        <f t="shared" si="38"/>
        <v>37072</v>
      </c>
      <c r="B186" s="65" t="str">
        <f>INDEX('[4]Master Data'!$A$2:$B$8,MATCH(WEEKDAY('GNS Bolv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-37239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-37.238999999999997</v>
      </c>
    </row>
    <row r="187" spans="1:23">
      <c r="A187" s="63">
        <f t="shared" si="38"/>
        <v>37073</v>
      </c>
      <c r="B187" s="65" t="str">
        <f>INDEX('[4]Master Data'!$A$2:$B$8,MATCH(WEEKDAY('GNS Bolv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-37239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-37.238999999999997</v>
      </c>
    </row>
    <row r="188" spans="1:23">
      <c r="A188" s="63">
        <f t="shared" si="38"/>
        <v>37074</v>
      </c>
      <c r="B188" s="65" t="str">
        <f>INDEX('[4]Master Data'!$A$2:$B$8,MATCH(WEEKDAY('GNS Bolv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-37239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-37.238999999999997</v>
      </c>
    </row>
    <row r="189" spans="1:23">
      <c r="A189" s="63">
        <f t="shared" si="38"/>
        <v>37075</v>
      </c>
      <c r="B189" s="65" t="str">
        <f>INDEX('[4]Master Data'!$A$2:$B$8,MATCH(WEEKDAY('GNS Bolv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-37239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-37.238999999999997</v>
      </c>
    </row>
    <row r="190" spans="1:23">
      <c r="A190" s="63">
        <f t="shared" si="38"/>
        <v>37076</v>
      </c>
      <c r="B190" s="65" t="str">
        <f>INDEX('[4]Master Data'!$A$2:$B$8,MATCH(WEEKDAY('GNS Bolv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-37239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-37.238999999999997</v>
      </c>
    </row>
    <row r="191" spans="1:23">
      <c r="A191" s="63">
        <f t="shared" si="38"/>
        <v>37077</v>
      </c>
      <c r="B191" s="65" t="str">
        <f>INDEX('[4]Master Data'!$A$2:$B$8,MATCH(WEEKDAY('GNS Bolv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-37239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-37.238999999999997</v>
      </c>
    </row>
    <row r="192" spans="1:23">
      <c r="A192" s="63">
        <f t="shared" si="38"/>
        <v>37078</v>
      </c>
      <c r="B192" s="65" t="str">
        <f>INDEX('[4]Master Data'!$A$2:$B$8,MATCH(WEEKDAY('GNS Bolv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-37239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-37.238999999999997</v>
      </c>
    </row>
    <row r="193" spans="1:23">
      <c r="A193" s="63">
        <f t="shared" si="38"/>
        <v>37079</v>
      </c>
      <c r="B193" s="65" t="str">
        <f>INDEX('[4]Master Data'!$A$2:$B$8,MATCH(WEEKDAY('GNS Bolv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-37239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-37.238999999999997</v>
      </c>
    </row>
    <row r="194" spans="1:23">
      <c r="A194" s="63">
        <f t="shared" si="38"/>
        <v>37080</v>
      </c>
      <c r="B194" s="65" t="str">
        <f>INDEX('[4]Master Data'!$A$2:$B$8,MATCH(WEEKDAY('GNS Bolv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-37239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-37.238999999999997</v>
      </c>
    </row>
    <row r="195" spans="1:23">
      <c r="A195" s="63">
        <f t="shared" si="38"/>
        <v>37081</v>
      </c>
      <c r="B195" s="65" t="str">
        <f>INDEX('[4]Master Data'!$A$2:$B$8,MATCH(WEEKDAY('GNS Bolv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-37239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-37.238999999999997</v>
      </c>
    </row>
    <row r="196" spans="1:23">
      <c r="A196" s="63">
        <f t="shared" si="38"/>
        <v>37082</v>
      </c>
      <c r="B196" s="65" t="str">
        <f>INDEX('[4]Master Data'!$A$2:$B$8,MATCH(WEEKDAY('GNS Bolv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-37239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-37.238999999999997</v>
      </c>
    </row>
    <row r="197" spans="1:23">
      <c r="A197" s="63">
        <f t="shared" si="38"/>
        <v>37083</v>
      </c>
      <c r="B197" s="65" t="str">
        <f>INDEX('[4]Master Data'!$A$2:$B$8,MATCH(WEEKDAY('GNS Bolv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-37239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-37.238999999999997</v>
      </c>
    </row>
    <row r="198" spans="1:23">
      <c r="A198" s="63">
        <f t="shared" si="38"/>
        <v>37084</v>
      </c>
      <c r="B198" s="65" t="str">
        <f>INDEX('[4]Master Data'!$A$2:$B$8,MATCH(WEEKDAY('GNS Bolv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-37239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-37.238999999999997</v>
      </c>
    </row>
    <row r="199" spans="1:23">
      <c r="A199" s="63">
        <f t="shared" ref="A199:A262" si="51">A198+1</f>
        <v>37085</v>
      </c>
      <c r="B199" s="65" t="str">
        <f>INDEX('[4]Master Data'!$A$2:$B$8,MATCH(WEEKDAY('GNS Bolv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-37239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-37.238999999999997</v>
      </c>
    </row>
    <row r="200" spans="1:23">
      <c r="A200" s="63">
        <f t="shared" si="51"/>
        <v>37086</v>
      </c>
      <c r="B200" s="65" t="str">
        <f>INDEX('[4]Master Data'!$A$2:$B$8,MATCH(WEEKDAY('GNS Bolv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-37239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-37.238999999999997</v>
      </c>
    </row>
    <row r="201" spans="1:23">
      <c r="A201" s="63">
        <f t="shared" si="51"/>
        <v>37087</v>
      </c>
      <c r="B201" s="65" t="str">
        <f>INDEX('[4]Master Data'!$A$2:$B$8,MATCH(WEEKDAY('GNS Bolv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-37239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-37.238999999999997</v>
      </c>
    </row>
    <row r="202" spans="1:23">
      <c r="A202" s="63">
        <f t="shared" si="51"/>
        <v>37088</v>
      </c>
      <c r="B202" s="65" t="str">
        <f>INDEX('[4]Master Data'!$A$2:$B$8,MATCH(WEEKDAY('GNS Bolv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-37239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-37.238999999999997</v>
      </c>
    </row>
    <row r="203" spans="1:23">
      <c r="A203" s="63">
        <f t="shared" si="51"/>
        <v>37089</v>
      </c>
      <c r="B203" s="65" t="str">
        <f>INDEX('[4]Master Data'!$A$2:$B$8,MATCH(WEEKDAY('GNS Bolv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-37239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-37.238999999999997</v>
      </c>
    </row>
    <row r="204" spans="1:23">
      <c r="A204" s="63">
        <f t="shared" si="51"/>
        <v>37090</v>
      </c>
      <c r="B204" s="65" t="str">
        <f>INDEX('[4]Master Data'!$A$2:$B$8,MATCH(WEEKDAY('GNS Bolv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-37239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-37.238999999999997</v>
      </c>
    </row>
    <row r="205" spans="1:23">
      <c r="A205" s="63">
        <f t="shared" si="51"/>
        <v>37091</v>
      </c>
      <c r="B205" s="65" t="str">
        <f>INDEX('[4]Master Data'!$A$2:$B$8,MATCH(WEEKDAY('GNS Bolv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-37239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-37.238999999999997</v>
      </c>
    </row>
    <row r="206" spans="1:23">
      <c r="A206" s="63">
        <f t="shared" si="51"/>
        <v>37092</v>
      </c>
      <c r="B206" s="65" t="str">
        <f>INDEX('[4]Master Data'!$A$2:$B$8,MATCH(WEEKDAY('GNS Bolv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-37239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-37.238999999999997</v>
      </c>
    </row>
    <row r="207" spans="1:23">
      <c r="A207" s="63">
        <f t="shared" si="51"/>
        <v>37093</v>
      </c>
      <c r="B207" s="65" t="str">
        <f>INDEX('[4]Master Data'!$A$2:$B$8,MATCH(WEEKDAY('GNS Bolv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-37239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-37.238999999999997</v>
      </c>
    </row>
    <row r="208" spans="1:23">
      <c r="A208" s="63">
        <f t="shared" si="51"/>
        <v>37094</v>
      </c>
      <c r="B208" s="65" t="str">
        <f>INDEX('[4]Master Data'!$A$2:$B$8,MATCH(WEEKDAY('GNS Bolv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-37239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-37.238999999999997</v>
      </c>
    </row>
    <row r="209" spans="1:23">
      <c r="A209" s="63">
        <f t="shared" si="51"/>
        <v>37095</v>
      </c>
      <c r="B209" s="65" t="str">
        <f>INDEX('[4]Master Data'!$A$2:$B$8,MATCH(WEEKDAY('GNS Bolv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-37239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-37.238999999999997</v>
      </c>
    </row>
    <row r="210" spans="1:23">
      <c r="A210" s="63">
        <f t="shared" si="51"/>
        <v>37096</v>
      </c>
      <c r="B210" s="65" t="str">
        <f>INDEX('[4]Master Data'!$A$2:$B$8,MATCH(WEEKDAY('GNS Bolv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-37239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-37.238999999999997</v>
      </c>
    </row>
    <row r="211" spans="1:23">
      <c r="A211" s="63">
        <f t="shared" si="51"/>
        <v>37097</v>
      </c>
      <c r="B211" s="65" t="str">
        <f>INDEX('[4]Master Data'!$A$2:$B$8,MATCH(WEEKDAY('GNS Bolv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-37239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-37.238999999999997</v>
      </c>
    </row>
    <row r="212" spans="1:23">
      <c r="A212" s="63">
        <f t="shared" si="51"/>
        <v>37098</v>
      </c>
      <c r="B212" s="65" t="str">
        <f>INDEX('[4]Master Data'!$A$2:$B$8,MATCH(WEEKDAY('GNS Bolv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-37239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-37.238999999999997</v>
      </c>
    </row>
    <row r="213" spans="1:23">
      <c r="A213" s="63">
        <f t="shared" si="51"/>
        <v>37099</v>
      </c>
      <c r="B213" s="65" t="str">
        <f>INDEX('[4]Master Data'!$A$2:$B$8,MATCH(WEEKDAY('GNS Bolv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-37239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-37.238999999999997</v>
      </c>
    </row>
    <row r="214" spans="1:23">
      <c r="A214" s="63">
        <f t="shared" si="51"/>
        <v>37100</v>
      </c>
      <c r="B214" s="65" t="str">
        <f>INDEX('[4]Master Data'!$A$2:$B$8,MATCH(WEEKDAY('GNS Bolv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-37239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-37.238999999999997</v>
      </c>
    </row>
    <row r="215" spans="1:23">
      <c r="A215" s="63">
        <f t="shared" si="51"/>
        <v>37101</v>
      </c>
      <c r="B215" s="65" t="str">
        <f>INDEX('[4]Master Data'!$A$2:$B$8,MATCH(WEEKDAY('GNS Bolv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-37239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-37.238999999999997</v>
      </c>
    </row>
    <row r="216" spans="1:23">
      <c r="A216" s="63">
        <f t="shared" si="51"/>
        <v>37102</v>
      </c>
      <c r="B216" s="65" t="str">
        <f>INDEX('[4]Master Data'!$A$2:$B$8,MATCH(WEEKDAY('GNS Bolv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-37239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-37.238999999999997</v>
      </c>
    </row>
    <row r="217" spans="1:23">
      <c r="A217" s="63">
        <f t="shared" si="51"/>
        <v>37103</v>
      </c>
      <c r="B217" s="65" t="str">
        <f>INDEX('[4]Master Data'!$A$2:$B$8,MATCH(WEEKDAY('GNS Bolv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-37239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-37.238999999999997</v>
      </c>
    </row>
    <row r="218" spans="1:23">
      <c r="A218" s="63">
        <f t="shared" si="51"/>
        <v>37104</v>
      </c>
      <c r="B218" s="65" t="str">
        <f>INDEX('[4]Master Data'!$A$2:$B$8,MATCH(WEEKDAY('GNS Bolv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-37239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-37.238999999999997</v>
      </c>
    </row>
    <row r="219" spans="1:23">
      <c r="A219" s="63">
        <f t="shared" si="51"/>
        <v>37105</v>
      </c>
      <c r="B219" s="65" t="str">
        <f>INDEX('[4]Master Data'!$A$2:$B$8,MATCH(WEEKDAY('GNS Bolv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-37239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-37.238999999999997</v>
      </c>
    </row>
    <row r="220" spans="1:23">
      <c r="A220" s="63">
        <f t="shared" si="51"/>
        <v>37106</v>
      </c>
      <c r="B220" s="65" t="str">
        <f>INDEX('[4]Master Data'!$A$2:$B$8,MATCH(WEEKDAY('GNS Bolv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-37239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-37.238999999999997</v>
      </c>
    </row>
    <row r="221" spans="1:23">
      <c r="A221" s="63">
        <f t="shared" si="51"/>
        <v>37107</v>
      </c>
      <c r="B221" s="65" t="str">
        <f>INDEX('[4]Master Data'!$A$2:$B$8,MATCH(WEEKDAY('GNS Bolv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-37239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-37.238999999999997</v>
      </c>
    </row>
    <row r="222" spans="1:23">
      <c r="A222" s="63">
        <f t="shared" si="51"/>
        <v>37108</v>
      </c>
      <c r="B222" s="65" t="str">
        <f>INDEX('[4]Master Data'!$A$2:$B$8,MATCH(WEEKDAY('GNS Bolv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-37239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-37.238999999999997</v>
      </c>
    </row>
    <row r="223" spans="1:23">
      <c r="A223" s="63">
        <f t="shared" si="51"/>
        <v>37109</v>
      </c>
      <c r="B223" s="65" t="str">
        <f>INDEX('[4]Master Data'!$A$2:$B$8,MATCH(WEEKDAY('GNS Bolv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-37239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-37.238999999999997</v>
      </c>
    </row>
    <row r="224" spans="1:23">
      <c r="A224" s="63">
        <f t="shared" si="51"/>
        <v>37110</v>
      </c>
      <c r="B224" s="65" t="str">
        <f>INDEX('[4]Master Data'!$A$2:$B$8,MATCH(WEEKDAY('GNS Bolv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-37239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-37.238999999999997</v>
      </c>
    </row>
    <row r="225" spans="1:23">
      <c r="A225" s="63">
        <f t="shared" si="51"/>
        <v>37111</v>
      </c>
      <c r="B225" s="65" t="str">
        <f>INDEX('[4]Master Data'!$A$2:$B$8,MATCH(WEEKDAY('GNS Bolv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-37239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-37.238999999999997</v>
      </c>
    </row>
    <row r="226" spans="1:23">
      <c r="A226" s="63">
        <f t="shared" si="51"/>
        <v>37112</v>
      </c>
      <c r="B226" s="65" t="str">
        <f>INDEX('[4]Master Data'!$A$2:$B$8,MATCH(WEEKDAY('GNS Bolv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-37239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-37.238999999999997</v>
      </c>
    </row>
    <row r="227" spans="1:23">
      <c r="A227" s="63">
        <f t="shared" si="51"/>
        <v>37113</v>
      </c>
      <c r="B227" s="65" t="str">
        <f>INDEX('[4]Master Data'!$A$2:$B$8,MATCH(WEEKDAY('GNS Bolv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-37239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-37.238999999999997</v>
      </c>
    </row>
    <row r="228" spans="1:23">
      <c r="A228" s="63">
        <f t="shared" si="51"/>
        <v>37114</v>
      </c>
      <c r="B228" s="65" t="str">
        <f>INDEX('[4]Master Data'!$A$2:$B$8,MATCH(WEEKDAY('GNS Bolv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-37239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-37.238999999999997</v>
      </c>
    </row>
    <row r="229" spans="1:23">
      <c r="A229" s="63">
        <f t="shared" si="51"/>
        <v>37115</v>
      </c>
      <c r="B229" s="65" t="str">
        <f>INDEX('[4]Master Data'!$A$2:$B$8,MATCH(WEEKDAY('GNS Bolv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-37239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-37.238999999999997</v>
      </c>
    </row>
    <row r="230" spans="1:23">
      <c r="A230" s="63">
        <f t="shared" si="51"/>
        <v>37116</v>
      </c>
      <c r="B230" s="65" t="str">
        <f>INDEX('[4]Master Data'!$A$2:$B$8,MATCH(WEEKDAY('GNS Bolv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-37239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-37.238999999999997</v>
      </c>
    </row>
    <row r="231" spans="1:23">
      <c r="A231" s="63">
        <f t="shared" si="51"/>
        <v>37117</v>
      </c>
      <c r="B231" s="65" t="str">
        <f>INDEX('[4]Master Data'!$A$2:$B$8,MATCH(WEEKDAY('GNS Bolv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-37239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-37.238999999999997</v>
      </c>
    </row>
    <row r="232" spans="1:23">
      <c r="A232" s="63">
        <f t="shared" si="51"/>
        <v>37118</v>
      </c>
      <c r="B232" s="65" t="str">
        <f>INDEX('[4]Master Data'!$A$2:$B$8,MATCH(WEEKDAY('GNS Bolv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-37239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-37.238999999999997</v>
      </c>
    </row>
    <row r="233" spans="1:23">
      <c r="A233" s="63">
        <f t="shared" si="51"/>
        <v>37119</v>
      </c>
      <c r="B233" s="65" t="str">
        <f>INDEX('[4]Master Data'!$A$2:$B$8,MATCH(WEEKDAY('GNS Bolv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-37239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-37.238999999999997</v>
      </c>
    </row>
    <row r="234" spans="1:23">
      <c r="A234" s="63">
        <f t="shared" si="51"/>
        <v>37120</v>
      </c>
      <c r="B234" s="65" t="str">
        <f>INDEX('[4]Master Data'!$A$2:$B$8,MATCH(WEEKDAY('GNS Bolv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-37239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-37.238999999999997</v>
      </c>
    </row>
    <row r="235" spans="1:23">
      <c r="A235" s="63">
        <f t="shared" si="51"/>
        <v>37121</v>
      </c>
      <c r="B235" s="65" t="str">
        <f>INDEX('[4]Master Data'!$A$2:$B$8,MATCH(WEEKDAY('GNS Bolv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-37239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-37.238999999999997</v>
      </c>
    </row>
    <row r="236" spans="1:23">
      <c r="A236" s="63">
        <f t="shared" si="51"/>
        <v>37122</v>
      </c>
      <c r="B236" s="65" t="str">
        <f>INDEX('[4]Master Data'!$A$2:$B$8,MATCH(WEEKDAY('GNS Bolv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-37239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-37.238999999999997</v>
      </c>
    </row>
    <row r="237" spans="1:23">
      <c r="A237" s="63">
        <f t="shared" si="51"/>
        <v>37123</v>
      </c>
      <c r="B237" s="65" t="str">
        <f>INDEX('[4]Master Data'!$A$2:$B$8,MATCH(WEEKDAY('GNS Bolv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-37239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-37.238999999999997</v>
      </c>
    </row>
    <row r="238" spans="1:23">
      <c r="A238" s="63">
        <f t="shared" si="51"/>
        <v>37124</v>
      </c>
      <c r="B238" s="65" t="str">
        <f>INDEX('[4]Master Data'!$A$2:$B$8,MATCH(WEEKDAY('GNS Bolv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-37239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-37.238999999999997</v>
      </c>
    </row>
    <row r="239" spans="1:23">
      <c r="A239" s="63">
        <f t="shared" si="51"/>
        <v>37125</v>
      </c>
      <c r="B239" s="65" t="str">
        <f>INDEX('[4]Master Data'!$A$2:$B$8,MATCH(WEEKDAY('GNS Bolv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-37239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-37.238999999999997</v>
      </c>
    </row>
    <row r="240" spans="1:23">
      <c r="A240" s="63">
        <f t="shared" si="51"/>
        <v>37126</v>
      </c>
      <c r="B240" s="65" t="str">
        <f>INDEX('[4]Master Data'!$A$2:$B$8,MATCH(WEEKDAY('GNS Bolv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-37239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-37.238999999999997</v>
      </c>
    </row>
    <row r="241" spans="1:23">
      <c r="A241" s="63">
        <f t="shared" si="51"/>
        <v>37127</v>
      </c>
      <c r="B241" s="65" t="str">
        <f>INDEX('[4]Master Data'!$A$2:$B$8,MATCH(WEEKDAY('GNS Bolv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-37239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-37.238999999999997</v>
      </c>
    </row>
    <row r="242" spans="1:23">
      <c r="A242" s="63">
        <f t="shared" si="51"/>
        <v>37128</v>
      </c>
      <c r="B242" s="65" t="str">
        <f>INDEX('[4]Master Data'!$A$2:$B$8,MATCH(WEEKDAY('GNS Bolv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-37239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-37.238999999999997</v>
      </c>
    </row>
    <row r="243" spans="1:23">
      <c r="A243" s="63">
        <f t="shared" si="51"/>
        <v>37129</v>
      </c>
      <c r="B243" s="65" t="str">
        <f>INDEX('[4]Master Data'!$A$2:$B$8,MATCH(WEEKDAY('GNS Bolv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-37239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-37.238999999999997</v>
      </c>
    </row>
    <row r="244" spans="1:23">
      <c r="A244" s="63">
        <f t="shared" si="51"/>
        <v>37130</v>
      </c>
      <c r="B244" s="65" t="str">
        <f>INDEX('[4]Master Data'!$A$2:$B$8,MATCH(WEEKDAY('GNS Bolv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-37239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-37.238999999999997</v>
      </c>
    </row>
    <row r="245" spans="1:23">
      <c r="A245" s="63">
        <f t="shared" si="51"/>
        <v>37131</v>
      </c>
      <c r="B245" s="65" t="str">
        <f>INDEX('[4]Master Data'!$A$2:$B$8,MATCH(WEEKDAY('GNS Bolv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-37239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-37.238999999999997</v>
      </c>
    </row>
    <row r="246" spans="1:23">
      <c r="A246" s="63">
        <f t="shared" si="51"/>
        <v>37132</v>
      </c>
      <c r="B246" s="65" t="str">
        <f>INDEX('[4]Master Data'!$A$2:$B$8,MATCH(WEEKDAY('GNS Bolv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-37239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-37.238999999999997</v>
      </c>
    </row>
    <row r="247" spans="1:23">
      <c r="A247" s="63">
        <f t="shared" si="51"/>
        <v>37133</v>
      </c>
      <c r="B247" s="65" t="str">
        <f>INDEX('[4]Master Data'!$A$2:$B$8,MATCH(WEEKDAY('GNS Bolv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-37239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-37.238999999999997</v>
      </c>
    </row>
    <row r="248" spans="1:23">
      <c r="A248" s="63">
        <f t="shared" si="51"/>
        <v>37134</v>
      </c>
      <c r="B248" s="65" t="str">
        <f>INDEX('[4]Master Data'!$A$2:$B$8,MATCH(WEEKDAY('GNS Bolv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-37239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-37.238999999999997</v>
      </c>
    </row>
    <row r="249" spans="1:23">
      <c r="A249" s="63">
        <f t="shared" si="51"/>
        <v>37135</v>
      </c>
      <c r="B249" s="65" t="str">
        <f>INDEX('[4]Master Data'!$A$2:$B$8,MATCH(WEEKDAY('GNS Bolv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-37239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-37.238999999999997</v>
      </c>
    </row>
    <row r="250" spans="1:23">
      <c r="A250" s="63">
        <f t="shared" si="51"/>
        <v>37136</v>
      </c>
      <c r="B250" s="65" t="str">
        <f>INDEX('[4]Master Data'!$A$2:$B$8,MATCH(WEEKDAY('GNS Bolv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-37239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-37.238999999999997</v>
      </c>
    </row>
    <row r="251" spans="1:23">
      <c r="A251" s="63">
        <f t="shared" si="51"/>
        <v>37137</v>
      </c>
      <c r="B251" s="65" t="str">
        <f>INDEX('[4]Master Data'!$A$2:$B$8,MATCH(WEEKDAY('GNS Bolv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-37239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-37.238999999999997</v>
      </c>
    </row>
    <row r="252" spans="1:23">
      <c r="A252" s="63">
        <f t="shared" si="51"/>
        <v>37138</v>
      </c>
      <c r="B252" s="65" t="str">
        <f>INDEX('[4]Master Data'!$A$2:$B$8,MATCH(WEEKDAY('GNS Bolv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-37239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-37.238999999999997</v>
      </c>
    </row>
    <row r="253" spans="1:23">
      <c r="A253" s="63">
        <f t="shared" si="51"/>
        <v>37139</v>
      </c>
      <c r="B253" s="65" t="str">
        <f>INDEX('[4]Master Data'!$A$2:$B$8,MATCH(WEEKDAY('GNS Bolv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-37239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-37.238999999999997</v>
      </c>
    </row>
    <row r="254" spans="1:23">
      <c r="A254" s="63">
        <f t="shared" si="51"/>
        <v>37140</v>
      </c>
      <c r="B254" s="65" t="str">
        <f>INDEX('[4]Master Data'!$A$2:$B$8,MATCH(WEEKDAY('GNS Bolv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-37239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-37.238999999999997</v>
      </c>
    </row>
    <row r="255" spans="1:23">
      <c r="A255" s="63">
        <f t="shared" si="51"/>
        <v>37141</v>
      </c>
      <c r="B255" s="65" t="str">
        <f>INDEX('[4]Master Data'!$A$2:$B$8,MATCH(WEEKDAY('GNS Bolv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-37239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-37.238999999999997</v>
      </c>
    </row>
    <row r="256" spans="1:23">
      <c r="A256" s="63">
        <f t="shared" si="51"/>
        <v>37142</v>
      </c>
      <c r="B256" s="65" t="str">
        <f>INDEX('[4]Master Data'!$A$2:$B$8,MATCH(WEEKDAY('GNS Bolv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-37239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-37.238999999999997</v>
      </c>
    </row>
    <row r="257" spans="1:23">
      <c r="A257" s="63">
        <f t="shared" si="51"/>
        <v>37143</v>
      </c>
      <c r="B257" s="65" t="str">
        <f>INDEX('[4]Master Data'!$A$2:$B$8,MATCH(WEEKDAY('GNS Bolv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-37239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-37.238999999999997</v>
      </c>
    </row>
    <row r="258" spans="1:23">
      <c r="A258" s="63">
        <f t="shared" si="51"/>
        <v>37144</v>
      </c>
      <c r="B258" s="65" t="str">
        <f>INDEX('[4]Master Data'!$A$2:$B$8,MATCH(WEEKDAY('GNS Bolv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-37239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-37.238999999999997</v>
      </c>
    </row>
    <row r="259" spans="1:23">
      <c r="A259" s="63">
        <f t="shared" si="51"/>
        <v>37145</v>
      </c>
      <c r="B259" s="65" t="str">
        <f>INDEX('[4]Master Data'!$A$2:$B$8,MATCH(WEEKDAY('GNS Bolv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-37239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-37.238999999999997</v>
      </c>
    </row>
    <row r="260" spans="1:23">
      <c r="A260" s="63">
        <f t="shared" si="51"/>
        <v>37146</v>
      </c>
      <c r="B260" s="65" t="str">
        <f>INDEX('[4]Master Data'!$A$2:$B$8,MATCH(WEEKDAY('GNS Bolv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-37239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-37.238999999999997</v>
      </c>
    </row>
    <row r="261" spans="1:23">
      <c r="A261" s="63">
        <f t="shared" si="51"/>
        <v>37147</v>
      </c>
      <c r="B261" s="65" t="str">
        <f>INDEX('[4]Master Data'!$A$2:$B$8,MATCH(WEEKDAY('GNS Bolv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-37239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-37.238999999999997</v>
      </c>
    </row>
    <row r="262" spans="1:23">
      <c r="A262" s="63">
        <f t="shared" si="51"/>
        <v>37148</v>
      </c>
      <c r="B262" s="65" t="str">
        <f>INDEX('[4]Master Data'!$A$2:$B$8,MATCH(WEEKDAY('GNS Bolv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-37239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-37.238999999999997</v>
      </c>
    </row>
    <row r="263" spans="1:23">
      <c r="A263" s="63">
        <f t="shared" ref="A263:A326" si="64">A262+1</f>
        <v>37149</v>
      </c>
      <c r="B263" s="65" t="str">
        <f>INDEX('[4]Master Data'!$A$2:$B$8,MATCH(WEEKDAY('GNS Bolv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-37239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-37.238999999999997</v>
      </c>
    </row>
    <row r="264" spans="1:23">
      <c r="A264" s="63">
        <f t="shared" si="64"/>
        <v>37150</v>
      </c>
      <c r="B264" s="65" t="str">
        <f>INDEX('[4]Master Data'!$A$2:$B$8,MATCH(WEEKDAY('GNS Bolv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-37239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-37.238999999999997</v>
      </c>
    </row>
    <row r="265" spans="1:23">
      <c r="A265" s="63">
        <f t="shared" si="64"/>
        <v>37151</v>
      </c>
      <c r="B265" s="65" t="str">
        <f>INDEX('[4]Master Data'!$A$2:$B$8,MATCH(WEEKDAY('GNS Bolv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-37239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-37.238999999999997</v>
      </c>
    </row>
    <row r="266" spans="1:23">
      <c r="A266" s="63">
        <f t="shared" si="64"/>
        <v>37152</v>
      </c>
      <c r="B266" s="65" t="str">
        <f>INDEX('[4]Master Data'!$A$2:$B$8,MATCH(WEEKDAY('GNS Bolv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-37239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-37.238999999999997</v>
      </c>
    </row>
    <row r="267" spans="1:23">
      <c r="A267" s="63">
        <f t="shared" si="64"/>
        <v>37153</v>
      </c>
      <c r="B267" s="65" t="str">
        <f>INDEX('[4]Master Data'!$A$2:$B$8,MATCH(WEEKDAY('GNS Bolv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-37239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-37.238999999999997</v>
      </c>
    </row>
    <row r="268" spans="1:23">
      <c r="A268" s="63">
        <f t="shared" si="64"/>
        <v>37154</v>
      </c>
      <c r="B268" s="65" t="str">
        <f>INDEX('[4]Master Data'!$A$2:$B$8,MATCH(WEEKDAY('GNS Bolv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-37239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-37.238999999999997</v>
      </c>
    </row>
    <row r="269" spans="1:23">
      <c r="A269" s="63">
        <f t="shared" si="64"/>
        <v>37155</v>
      </c>
      <c r="B269" s="65" t="str">
        <f>INDEX('[4]Master Data'!$A$2:$B$8,MATCH(WEEKDAY('GNS Bolv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-37239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-37.238999999999997</v>
      </c>
    </row>
    <row r="270" spans="1:23">
      <c r="A270" s="63">
        <f t="shared" si="64"/>
        <v>37156</v>
      </c>
      <c r="B270" s="65" t="str">
        <f>INDEX('[4]Master Data'!$A$2:$B$8,MATCH(WEEKDAY('GNS Bolv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-37239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-37.238999999999997</v>
      </c>
    </row>
    <row r="271" spans="1:23">
      <c r="A271" s="63">
        <f t="shared" si="64"/>
        <v>37157</v>
      </c>
      <c r="B271" s="65" t="str">
        <f>INDEX('[4]Master Data'!$A$2:$B$8,MATCH(WEEKDAY('GNS Bolv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-37239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-37.238999999999997</v>
      </c>
    </row>
    <row r="272" spans="1:23">
      <c r="A272" s="63">
        <f t="shared" si="64"/>
        <v>37158</v>
      </c>
      <c r="B272" s="65" t="str">
        <f>INDEX('[4]Master Data'!$A$2:$B$8,MATCH(WEEKDAY('GNS Bolv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-37239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-37.238999999999997</v>
      </c>
    </row>
    <row r="273" spans="1:23">
      <c r="A273" s="63">
        <f t="shared" si="64"/>
        <v>37159</v>
      </c>
      <c r="B273" s="65" t="str">
        <f>INDEX('[4]Master Data'!$A$2:$B$8,MATCH(WEEKDAY('GNS Bolv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-37239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-37.238999999999997</v>
      </c>
    </row>
    <row r="274" spans="1:23">
      <c r="A274" s="63">
        <f t="shared" si="64"/>
        <v>37160</v>
      </c>
      <c r="B274" s="65" t="str">
        <f>INDEX('[4]Master Data'!$A$2:$B$8,MATCH(WEEKDAY('GNS Bolv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-37239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-37.238999999999997</v>
      </c>
    </row>
    <row r="275" spans="1:23">
      <c r="A275" s="63">
        <f t="shared" si="64"/>
        <v>37161</v>
      </c>
      <c r="B275" s="65" t="str">
        <f>INDEX('[4]Master Data'!$A$2:$B$8,MATCH(WEEKDAY('GNS Bolv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-37239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-37.238999999999997</v>
      </c>
    </row>
    <row r="276" spans="1:23">
      <c r="A276" s="63">
        <f t="shared" si="64"/>
        <v>37162</v>
      </c>
      <c r="B276" s="65" t="str">
        <f>INDEX('[4]Master Data'!$A$2:$B$8,MATCH(WEEKDAY('GNS Bolv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-37239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-37.238999999999997</v>
      </c>
    </row>
    <row r="277" spans="1:23">
      <c r="A277" s="63">
        <f t="shared" si="64"/>
        <v>37163</v>
      </c>
      <c r="B277" s="65" t="str">
        <f>INDEX('[4]Master Data'!$A$2:$B$8,MATCH(WEEKDAY('GNS Bolv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-37239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-37.238999999999997</v>
      </c>
    </row>
    <row r="278" spans="1:23">
      <c r="A278" s="63">
        <f t="shared" si="64"/>
        <v>37164</v>
      </c>
      <c r="B278" s="65" t="str">
        <f>INDEX('[4]Master Data'!$A$2:$B$8,MATCH(WEEKDAY('GNS Bolv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-37239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-37.238999999999997</v>
      </c>
    </row>
    <row r="279" spans="1:23">
      <c r="A279" s="63">
        <f t="shared" si="64"/>
        <v>37165</v>
      </c>
      <c r="B279" s="65" t="str">
        <f>INDEX('[4]Master Data'!$A$2:$B$8,MATCH(WEEKDAY('GNS Bolv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-37239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-37.238999999999997</v>
      </c>
    </row>
    <row r="280" spans="1:23">
      <c r="A280" s="63">
        <f t="shared" si="64"/>
        <v>37166</v>
      </c>
      <c r="B280" s="65" t="str">
        <f>INDEX('[4]Master Data'!$A$2:$B$8,MATCH(WEEKDAY('GNS Bolv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-37239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-37.238999999999997</v>
      </c>
    </row>
    <row r="281" spans="1:23">
      <c r="A281" s="63">
        <f t="shared" si="64"/>
        <v>37167</v>
      </c>
      <c r="B281" s="65" t="str">
        <f>INDEX('[4]Master Data'!$A$2:$B$8,MATCH(WEEKDAY('GNS Bolv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-37239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-37.238999999999997</v>
      </c>
    </row>
    <row r="282" spans="1:23">
      <c r="A282" s="63">
        <f t="shared" si="64"/>
        <v>37168</v>
      </c>
      <c r="B282" s="65" t="str">
        <f>INDEX('[4]Master Data'!$A$2:$B$8,MATCH(WEEKDAY('GNS Bolv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-37239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-37.238999999999997</v>
      </c>
    </row>
    <row r="283" spans="1:23">
      <c r="A283" s="63">
        <f t="shared" si="64"/>
        <v>37169</v>
      </c>
      <c r="B283" s="65" t="str">
        <f>INDEX('[4]Master Data'!$A$2:$B$8,MATCH(WEEKDAY('GNS Bolv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-37239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-37.238999999999997</v>
      </c>
    </row>
    <row r="284" spans="1:23">
      <c r="A284" s="63">
        <f t="shared" si="64"/>
        <v>37170</v>
      </c>
      <c r="B284" s="65" t="str">
        <f>INDEX('[4]Master Data'!$A$2:$B$8,MATCH(WEEKDAY('GNS Bolv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-37239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-37.238999999999997</v>
      </c>
    </row>
    <row r="285" spans="1:23">
      <c r="A285" s="63">
        <f t="shared" si="64"/>
        <v>37171</v>
      </c>
      <c r="B285" s="65" t="str">
        <f>INDEX('[4]Master Data'!$A$2:$B$8,MATCH(WEEKDAY('GNS Bolv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-37239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-37.238999999999997</v>
      </c>
    </row>
    <row r="286" spans="1:23">
      <c r="A286" s="63">
        <f t="shared" si="64"/>
        <v>37172</v>
      </c>
      <c r="B286" s="65" t="str">
        <f>INDEX('[4]Master Data'!$A$2:$B$8,MATCH(WEEKDAY('GNS Bolv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-37239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-37.238999999999997</v>
      </c>
    </row>
    <row r="287" spans="1:23">
      <c r="A287" s="63">
        <f t="shared" si="64"/>
        <v>37173</v>
      </c>
      <c r="B287" s="65" t="str">
        <f>INDEX('[4]Master Data'!$A$2:$B$8,MATCH(WEEKDAY('GNS Bolv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-37239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-37.238999999999997</v>
      </c>
    </row>
    <row r="288" spans="1:23">
      <c r="A288" s="63">
        <f t="shared" si="64"/>
        <v>37174</v>
      </c>
      <c r="B288" s="65" t="str">
        <f>INDEX('[4]Master Data'!$A$2:$B$8,MATCH(WEEKDAY('GNS Bolv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-37239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-37.238999999999997</v>
      </c>
    </row>
    <row r="289" spans="1:23">
      <c r="A289" s="63">
        <f t="shared" si="64"/>
        <v>37175</v>
      </c>
      <c r="B289" s="65" t="str">
        <f>INDEX('[4]Master Data'!$A$2:$B$8,MATCH(WEEKDAY('GNS Bolv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-37239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-37.238999999999997</v>
      </c>
    </row>
    <row r="290" spans="1:23">
      <c r="A290" s="63">
        <f t="shared" si="64"/>
        <v>37176</v>
      </c>
      <c r="B290" s="65" t="str">
        <f>INDEX('[4]Master Data'!$A$2:$B$8,MATCH(WEEKDAY('GNS Bolv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SUM(J$280:J290)</f>
        <v>0</v>
      </c>
      <c r="N290" s="73">
        <f>SUM(J$6:J290)</f>
        <v>-37239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-37.238999999999997</v>
      </c>
    </row>
    <row r="291" spans="1:23">
      <c r="A291" s="63">
        <f t="shared" si="64"/>
        <v>37177</v>
      </c>
      <c r="B291" s="65" t="str">
        <f>INDEX('[4]Master Data'!$A$2:$B$8,MATCH(WEEKDAY('GNS Bolv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-37239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-37.238999999999997</v>
      </c>
    </row>
    <row r="292" spans="1:23">
      <c r="A292" s="63">
        <f t="shared" si="64"/>
        <v>37178</v>
      </c>
      <c r="B292" s="65" t="str">
        <f>INDEX('[4]Master Data'!$A$2:$B$8,MATCH(WEEKDAY('GNS Bolv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-37239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-37.238999999999997</v>
      </c>
    </row>
    <row r="293" spans="1:23">
      <c r="A293" s="63">
        <f t="shared" si="64"/>
        <v>37179</v>
      </c>
      <c r="B293" s="65" t="str">
        <f>INDEX('[4]Master Data'!$A$2:$B$8,MATCH(WEEKDAY('GNS Bolv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-37239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-37.238999999999997</v>
      </c>
    </row>
    <row r="294" spans="1:23">
      <c r="A294" s="63">
        <f t="shared" si="64"/>
        <v>37180</v>
      </c>
      <c r="B294" s="65" t="str">
        <f>INDEX('[4]Master Data'!$A$2:$B$8,MATCH(WEEKDAY('GNS Bolv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-37239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-37.238999999999997</v>
      </c>
    </row>
    <row r="295" spans="1:23">
      <c r="A295" s="63">
        <f t="shared" si="64"/>
        <v>37181</v>
      </c>
      <c r="B295" s="65" t="str">
        <f>INDEX('[4]Master Data'!$A$2:$B$8,MATCH(WEEKDAY('GNS Bolv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-37239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-37.238999999999997</v>
      </c>
    </row>
    <row r="296" spans="1:23">
      <c r="A296" s="63">
        <f t="shared" si="64"/>
        <v>37182</v>
      </c>
      <c r="B296" s="65" t="str">
        <f>INDEX('[4]Master Data'!$A$2:$B$8,MATCH(WEEKDAY('GNS Bolv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-37239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-37.238999999999997</v>
      </c>
    </row>
    <row r="297" spans="1:23">
      <c r="A297" s="63">
        <f t="shared" si="64"/>
        <v>37183</v>
      </c>
      <c r="B297" s="65" t="str">
        <f>INDEX('[4]Master Data'!$A$2:$B$8,MATCH(WEEKDAY('GNS Bolv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-37239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-37.238999999999997</v>
      </c>
    </row>
    <row r="298" spans="1:23">
      <c r="A298" s="63">
        <f t="shared" si="64"/>
        <v>37184</v>
      </c>
      <c r="B298" s="65" t="str">
        <f>INDEX('[4]Master Data'!$A$2:$B$8,MATCH(WEEKDAY('GNS Bolv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-37239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-37.238999999999997</v>
      </c>
    </row>
    <row r="299" spans="1:23">
      <c r="A299" s="63">
        <f t="shared" si="64"/>
        <v>37185</v>
      </c>
      <c r="B299" s="65" t="str">
        <f>INDEX('[4]Master Data'!$A$2:$B$8,MATCH(WEEKDAY('GNS Bolv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-37239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-37.238999999999997</v>
      </c>
    </row>
    <row r="300" spans="1:23">
      <c r="A300" s="63">
        <f t="shared" si="64"/>
        <v>37186</v>
      </c>
      <c r="B300" s="65" t="str">
        <f>INDEX('[4]Master Data'!$A$2:$B$8,MATCH(WEEKDAY('GNS Bolv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-37239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-37.238999999999997</v>
      </c>
    </row>
    <row r="301" spans="1:23">
      <c r="A301" s="63">
        <f t="shared" si="64"/>
        <v>37187</v>
      </c>
      <c r="B301" s="65" t="str">
        <f>INDEX('[4]Master Data'!$A$2:$B$8,MATCH(WEEKDAY('GNS Bolv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-37239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-37.238999999999997</v>
      </c>
    </row>
    <row r="302" spans="1:23">
      <c r="A302" s="63">
        <f t="shared" si="64"/>
        <v>37188</v>
      </c>
      <c r="B302" s="65" t="str">
        <f>INDEX('[4]Master Data'!$A$2:$B$8,MATCH(WEEKDAY('GNS Bolv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-37239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-37.238999999999997</v>
      </c>
    </row>
    <row r="303" spans="1:23">
      <c r="A303" s="63">
        <f t="shared" si="64"/>
        <v>37189</v>
      </c>
      <c r="B303" s="65" t="str">
        <f>INDEX('[4]Master Data'!$A$2:$B$8,MATCH(WEEKDAY('GNS Bolv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-37239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-37.238999999999997</v>
      </c>
    </row>
    <row r="304" spans="1:23">
      <c r="A304" s="63">
        <f t="shared" si="64"/>
        <v>37190</v>
      </c>
      <c r="B304" s="65" t="str">
        <f>INDEX('[4]Master Data'!$A$2:$B$8,MATCH(WEEKDAY('GNS Bolv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-37239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-37.238999999999997</v>
      </c>
    </row>
    <row r="305" spans="1:23">
      <c r="A305" s="63">
        <f t="shared" si="64"/>
        <v>37191</v>
      </c>
      <c r="B305" s="65" t="str">
        <f>INDEX('[4]Master Data'!$A$2:$B$8,MATCH(WEEKDAY('GNS Bolv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-37239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-37.238999999999997</v>
      </c>
    </row>
    <row r="306" spans="1:23">
      <c r="A306" s="63">
        <f t="shared" si="64"/>
        <v>37192</v>
      </c>
      <c r="B306" s="65" t="str">
        <f>INDEX('[4]Master Data'!$A$2:$B$8,MATCH(WEEKDAY('GNS Bolv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-37239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-37.238999999999997</v>
      </c>
    </row>
    <row r="307" spans="1:23">
      <c r="A307" s="63">
        <f t="shared" si="64"/>
        <v>37193</v>
      </c>
      <c r="B307" s="65" t="str">
        <f>INDEX('[4]Master Data'!$A$2:$B$8,MATCH(WEEKDAY('GNS Bolv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-37239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-37.238999999999997</v>
      </c>
    </row>
    <row r="308" spans="1:23">
      <c r="A308" s="63">
        <f t="shared" si="64"/>
        <v>37194</v>
      </c>
      <c r="B308" s="65" t="str">
        <f>INDEX('[4]Master Data'!$A$2:$B$8,MATCH(WEEKDAY('GNS Bolv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-37239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-37.238999999999997</v>
      </c>
    </row>
    <row r="309" spans="1:23">
      <c r="A309" s="63">
        <f t="shared" si="64"/>
        <v>37195</v>
      </c>
      <c r="B309" s="65" t="str">
        <f>INDEX('[4]Master Data'!$A$2:$B$8,MATCH(WEEKDAY('GNS Bolv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-37239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-37.238999999999997</v>
      </c>
    </row>
    <row r="310" spans="1:23">
      <c r="A310" s="63">
        <f t="shared" si="64"/>
        <v>37196</v>
      </c>
      <c r="B310" s="65" t="str">
        <f>INDEX('[4]Master Data'!$A$2:$B$8,MATCH(WEEKDAY('GNS Bolv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-37239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-37.238999999999997</v>
      </c>
    </row>
    <row r="311" spans="1:23">
      <c r="A311" s="63">
        <f t="shared" si="64"/>
        <v>37197</v>
      </c>
      <c r="B311" s="65" t="str">
        <f>INDEX('[4]Master Data'!$A$2:$B$8,MATCH(WEEKDAY('GNS Bolv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-37239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-37.238999999999997</v>
      </c>
    </row>
    <row r="312" spans="1:23">
      <c r="A312" s="63">
        <f t="shared" si="64"/>
        <v>37198</v>
      </c>
      <c r="B312" s="65" t="str">
        <f>INDEX('[4]Master Data'!$A$2:$B$8,MATCH(WEEKDAY('GNS Bolv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-37239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-37.238999999999997</v>
      </c>
    </row>
    <row r="313" spans="1:23">
      <c r="A313" s="63">
        <f t="shared" si="64"/>
        <v>37199</v>
      </c>
      <c r="B313" s="65" t="str">
        <f>INDEX('[4]Master Data'!$A$2:$B$8,MATCH(WEEKDAY('GNS Bolv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-37239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-37.238999999999997</v>
      </c>
    </row>
    <row r="314" spans="1:23">
      <c r="A314" s="63">
        <f t="shared" si="64"/>
        <v>37200</v>
      </c>
      <c r="B314" s="65" t="str">
        <f>INDEX('[4]Master Data'!$A$2:$B$8,MATCH(WEEKDAY('GNS Bolv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-37239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-37.238999999999997</v>
      </c>
    </row>
    <row r="315" spans="1:23">
      <c r="A315" s="63">
        <f t="shared" si="64"/>
        <v>37201</v>
      </c>
      <c r="B315" s="65" t="str">
        <f>INDEX('[4]Master Data'!$A$2:$B$8,MATCH(WEEKDAY('GNS Bolv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-37239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-37.238999999999997</v>
      </c>
    </row>
    <row r="316" spans="1:23">
      <c r="A316" s="63">
        <f t="shared" si="64"/>
        <v>37202</v>
      </c>
      <c r="B316" s="65" t="str">
        <f>INDEX('[4]Master Data'!$A$2:$B$8,MATCH(WEEKDAY('GNS Bolv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-37239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-37.238999999999997</v>
      </c>
    </row>
    <row r="317" spans="1:23">
      <c r="A317" s="63">
        <f t="shared" si="64"/>
        <v>37203</v>
      </c>
      <c r="B317" s="65" t="str">
        <f>INDEX('[4]Master Data'!$A$2:$B$8,MATCH(WEEKDAY('GNS Bolv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-37239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-37.238999999999997</v>
      </c>
    </row>
    <row r="318" spans="1:23">
      <c r="A318" s="63">
        <f t="shared" si="64"/>
        <v>37204</v>
      </c>
      <c r="B318" s="65" t="str">
        <f>INDEX('[4]Master Data'!$A$2:$B$8,MATCH(WEEKDAY('GNS Bolv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-37239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-37.238999999999997</v>
      </c>
    </row>
    <row r="319" spans="1:23">
      <c r="A319" s="63">
        <f t="shared" si="64"/>
        <v>37205</v>
      </c>
      <c r="B319" s="65" t="str">
        <f>INDEX('[4]Master Data'!$A$2:$B$8,MATCH(WEEKDAY('GNS Bolv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-37239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-37.238999999999997</v>
      </c>
    </row>
    <row r="320" spans="1:23">
      <c r="A320" s="63">
        <f t="shared" si="64"/>
        <v>37206</v>
      </c>
      <c r="B320" s="65" t="str">
        <f>INDEX('[4]Master Data'!$A$2:$B$8,MATCH(WEEKDAY('GNS Bolv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-37239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-37.238999999999997</v>
      </c>
    </row>
    <row r="321" spans="1:23">
      <c r="A321" s="63">
        <f t="shared" si="64"/>
        <v>37207</v>
      </c>
      <c r="B321" s="65" t="str">
        <f>INDEX('[4]Master Data'!$A$2:$B$8,MATCH(WEEKDAY('GNS Bolv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-37239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-37.238999999999997</v>
      </c>
    </row>
    <row r="322" spans="1:23">
      <c r="A322" s="63">
        <f t="shared" si="64"/>
        <v>37208</v>
      </c>
      <c r="B322" s="65" t="str">
        <f>INDEX('[4]Master Data'!$A$2:$B$8,MATCH(WEEKDAY('GNS Bolv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-37239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-37.238999999999997</v>
      </c>
    </row>
    <row r="323" spans="1:23">
      <c r="A323" s="63">
        <f t="shared" si="64"/>
        <v>37209</v>
      </c>
      <c r="B323" s="65" t="str">
        <f>INDEX('[4]Master Data'!$A$2:$B$8,MATCH(WEEKDAY('GNS Bolv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-37239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-37.238999999999997</v>
      </c>
    </row>
    <row r="324" spans="1:23">
      <c r="A324" s="63">
        <f t="shared" si="64"/>
        <v>37210</v>
      </c>
      <c r="B324" s="65" t="str">
        <f>INDEX('[4]Master Data'!$A$2:$B$8,MATCH(WEEKDAY('GNS Bolv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-37239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-37.238999999999997</v>
      </c>
    </row>
    <row r="325" spans="1:23">
      <c r="A325" s="63">
        <f t="shared" si="64"/>
        <v>37211</v>
      </c>
      <c r="B325" s="65" t="str">
        <f>INDEX('[4]Master Data'!$A$2:$B$8,MATCH(WEEKDAY('GNS Bolv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-37239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-37.238999999999997</v>
      </c>
    </row>
    <row r="326" spans="1:23">
      <c r="A326" s="63">
        <f t="shared" si="64"/>
        <v>37212</v>
      </c>
      <c r="B326" s="65" t="str">
        <f>INDEX('[4]Master Data'!$A$2:$B$8,MATCH(WEEKDAY('GNS Bolv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-37239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-37.238999999999997</v>
      </c>
    </row>
    <row r="327" spans="1:23">
      <c r="A327" s="63">
        <f t="shared" ref="A327:A371" si="77">A326+1</f>
        <v>37213</v>
      </c>
      <c r="B327" s="65" t="str">
        <f>INDEX('[4]Master Data'!$A$2:$B$8,MATCH(WEEKDAY('GNS Bolv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-37239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-37.238999999999997</v>
      </c>
    </row>
    <row r="328" spans="1:23">
      <c r="A328" s="63">
        <f t="shared" si="77"/>
        <v>37214</v>
      </c>
      <c r="B328" s="65" t="str">
        <f>INDEX('[4]Master Data'!$A$2:$B$8,MATCH(WEEKDAY('GNS Bolv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-37239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-37.238999999999997</v>
      </c>
    </row>
    <row r="329" spans="1:23">
      <c r="A329" s="63">
        <f t="shared" si="77"/>
        <v>37215</v>
      </c>
      <c r="B329" s="65" t="str">
        <f>INDEX('[4]Master Data'!$A$2:$B$8,MATCH(WEEKDAY('GNS Bolv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-37239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-37.238999999999997</v>
      </c>
    </row>
    <row r="330" spans="1:23">
      <c r="A330" s="63">
        <f t="shared" si="77"/>
        <v>37216</v>
      </c>
      <c r="B330" s="65" t="str">
        <f>INDEX('[4]Master Data'!$A$2:$B$8,MATCH(WEEKDAY('GNS Bolv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-37239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-37.238999999999997</v>
      </c>
    </row>
    <row r="331" spans="1:23">
      <c r="A331" s="63">
        <f t="shared" si="77"/>
        <v>37217</v>
      </c>
      <c r="B331" s="65" t="str">
        <f>INDEX('[4]Master Data'!$A$2:$B$8,MATCH(WEEKDAY('GNS Bolv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-37239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-37.238999999999997</v>
      </c>
    </row>
    <row r="332" spans="1:23">
      <c r="A332" s="63">
        <f t="shared" si="77"/>
        <v>37218</v>
      </c>
      <c r="B332" s="65" t="str">
        <f>INDEX('[4]Master Data'!$A$2:$B$8,MATCH(WEEKDAY('GNS Bolv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-37239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-37.238999999999997</v>
      </c>
    </row>
    <row r="333" spans="1:23">
      <c r="A333" s="63">
        <f t="shared" si="77"/>
        <v>37219</v>
      </c>
      <c r="B333" s="65" t="str">
        <f>INDEX('[4]Master Data'!$A$2:$B$8,MATCH(WEEKDAY('GNS Bolv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-37239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-37.238999999999997</v>
      </c>
    </row>
    <row r="334" spans="1:23">
      <c r="A334" s="63">
        <f t="shared" si="77"/>
        <v>37220</v>
      </c>
      <c r="B334" s="65" t="str">
        <f>INDEX('[4]Master Data'!$A$2:$B$8,MATCH(WEEKDAY('GNS Bolv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-37239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-37.238999999999997</v>
      </c>
    </row>
    <row r="335" spans="1:23">
      <c r="A335" s="63">
        <f t="shared" si="77"/>
        <v>37221</v>
      </c>
      <c r="B335" s="65" t="str">
        <f>INDEX('[4]Master Data'!$A$2:$B$8,MATCH(WEEKDAY('GNS Bolv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-37239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-37.238999999999997</v>
      </c>
    </row>
    <row r="336" spans="1:23">
      <c r="A336" s="63">
        <f t="shared" si="77"/>
        <v>37222</v>
      </c>
      <c r="B336" s="65" t="str">
        <f>INDEX('[4]Master Data'!$A$2:$B$8,MATCH(WEEKDAY('GNS Bolv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-37239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-37.238999999999997</v>
      </c>
    </row>
    <row r="337" spans="1:23">
      <c r="A337" s="63">
        <f t="shared" si="77"/>
        <v>37223</v>
      </c>
      <c r="B337" s="65" t="str">
        <f>INDEX('[4]Master Data'!$A$2:$B$8,MATCH(WEEKDAY('GNS Bolv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-37239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-37.238999999999997</v>
      </c>
    </row>
    <row r="338" spans="1:23">
      <c r="A338" s="63">
        <f t="shared" si="77"/>
        <v>37224</v>
      </c>
      <c r="B338" s="65" t="str">
        <f>INDEX('[4]Master Data'!$A$2:$B$8,MATCH(WEEKDAY('GNS Bolv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-37239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-37.238999999999997</v>
      </c>
    </row>
    <row r="339" spans="1:23">
      <c r="A339" s="63">
        <f t="shared" si="77"/>
        <v>37225</v>
      </c>
      <c r="B339" s="65" t="str">
        <f>INDEX('[4]Master Data'!$A$2:$B$8,MATCH(WEEKDAY('GNS Bolv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-37239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-37.238999999999997</v>
      </c>
    </row>
    <row r="340" spans="1:23">
      <c r="A340" s="63">
        <f t="shared" si="77"/>
        <v>37226</v>
      </c>
      <c r="B340" s="65" t="str">
        <f>INDEX('[4]Master Data'!$A$2:$B$8,MATCH(WEEKDAY('GNS Bolv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-37239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-37.238999999999997</v>
      </c>
    </row>
    <row r="341" spans="1:23">
      <c r="A341" s="63">
        <f t="shared" si="77"/>
        <v>37227</v>
      </c>
      <c r="B341" s="65" t="str">
        <f>INDEX('[4]Master Data'!$A$2:$B$8,MATCH(WEEKDAY('GNS Bolv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-37239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-37.238999999999997</v>
      </c>
    </row>
    <row r="342" spans="1:23">
      <c r="A342" s="63">
        <f t="shared" si="77"/>
        <v>37228</v>
      </c>
      <c r="B342" s="65" t="str">
        <f>INDEX('[4]Master Data'!$A$2:$B$8,MATCH(WEEKDAY('GNS Bolv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-37239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-37.238999999999997</v>
      </c>
    </row>
    <row r="343" spans="1:23">
      <c r="A343" s="63">
        <f t="shared" si="77"/>
        <v>37229</v>
      </c>
      <c r="B343" s="65" t="str">
        <f>INDEX('[4]Master Data'!$A$2:$B$8,MATCH(WEEKDAY('GNS Bolv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-37239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-37.238999999999997</v>
      </c>
    </row>
    <row r="344" spans="1:23">
      <c r="A344" s="63">
        <f t="shared" si="77"/>
        <v>37230</v>
      </c>
      <c r="B344" s="65" t="str">
        <f>INDEX('[4]Master Data'!$A$2:$B$8,MATCH(WEEKDAY('GNS Bolv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-37239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-37.238999999999997</v>
      </c>
    </row>
    <row r="345" spans="1:23">
      <c r="A345" s="63">
        <f t="shared" si="77"/>
        <v>37231</v>
      </c>
      <c r="B345" s="65" t="str">
        <f>INDEX('[4]Master Data'!$A$2:$B$8,MATCH(WEEKDAY('GNS Bolv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-37239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-37.238999999999997</v>
      </c>
    </row>
    <row r="346" spans="1:23">
      <c r="A346" s="63">
        <f t="shared" si="77"/>
        <v>37232</v>
      </c>
      <c r="B346" s="65" t="str">
        <f>INDEX('[4]Master Data'!$A$2:$B$8,MATCH(WEEKDAY('GNS Bolv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-37239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-37.238999999999997</v>
      </c>
    </row>
    <row r="347" spans="1:23">
      <c r="A347" s="63">
        <f t="shared" si="77"/>
        <v>37233</v>
      </c>
      <c r="B347" s="65" t="str">
        <f>INDEX('[4]Master Data'!$A$2:$B$8,MATCH(WEEKDAY('GNS Bolv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-37239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-37.238999999999997</v>
      </c>
    </row>
    <row r="348" spans="1:23">
      <c r="A348" s="63">
        <f t="shared" si="77"/>
        <v>37234</v>
      </c>
      <c r="B348" s="65" t="str">
        <f>INDEX('[4]Master Data'!$A$2:$B$8,MATCH(WEEKDAY('GNS Bolv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-37239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-37.238999999999997</v>
      </c>
    </row>
    <row r="349" spans="1:23">
      <c r="A349" s="63">
        <f t="shared" si="77"/>
        <v>37235</v>
      </c>
      <c r="B349" s="65" t="str">
        <f>INDEX('[4]Master Data'!$A$2:$B$8,MATCH(WEEKDAY('GNS Bolv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-37239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-37.238999999999997</v>
      </c>
    </row>
    <row r="350" spans="1:23">
      <c r="A350" s="63">
        <f t="shared" si="77"/>
        <v>37236</v>
      </c>
      <c r="B350" s="65" t="str">
        <f>INDEX('[4]Master Data'!$A$2:$B$8,MATCH(WEEKDAY('GNS Bolv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-37239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-37.238999999999997</v>
      </c>
    </row>
    <row r="351" spans="1:23">
      <c r="A351" s="63">
        <f t="shared" si="77"/>
        <v>37237</v>
      </c>
      <c r="B351" s="65" t="str">
        <f>INDEX('[4]Master Data'!$A$2:$B$8,MATCH(WEEKDAY('GNS Bolv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-37239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-37.238999999999997</v>
      </c>
    </row>
    <row r="352" spans="1:23">
      <c r="A352" s="63">
        <f t="shared" si="77"/>
        <v>37238</v>
      </c>
      <c r="B352" s="65" t="str">
        <f>INDEX('[4]Master Data'!$A$2:$B$8,MATCH(WEEKDAY('GNS Bolv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-37239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-37.238999999999997</v>
      </c>
    </row>
    <row r="353" spans="1:23">
      <c r="A353" s="63">
        <f t="shared" si="77"/>
        <v>37239</v>
      </c>
      <c r="B353" s="65" t="str">
        <f>INDEX('[4]Master Data'!$A$2:$B$8,MATCH(WEEKDAY('GNS Bolv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-37239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-37.238999999999997</v>
      </c>
    </row>
    <row r="354" spans="1:23">
      <c r="A354" s="63">
        <f t="shared" si="77"/>
        <v>37240</v>
      </c>
      <c r="B354" s="65" t="str">
        <f>INDEX('[4]Master Data'!$A$2:$B$8,MATCH(WEEKDAY('GNS Bolv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-37239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-37.238999999999997</v>
      </c>
    </row>
    <row r="355" spans="1:23">
      <c r="A355" s="63">
        <f t="shared" si="77"/>
        <v>37241</v>
      </c>
      <c r="B355" s="65" t="str">
        <f>INDEX('[4]Master Data'!$A$2:$B$8,MATCH(WEEKDAY('GNS Bolv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-37239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-37.238999999999997</v>
      </c>
    </row>
    <row r="356" spans="1:23">
      <c r="A356" s="63">
        <f t="shared" si="77"/>
        <v>37242</v>
      </c>
      <c r="B356" s="65" t="str">
        <f>INDEX('[4]Master Data'!$A$2:$B$8,MATCH(WEEKDAY('GNS Bolv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-37239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-37.238999999999997</v>
      </c>
    </row>
    <row r="357" spans="1:23">
      <c r="A357" s="63">
        <f t="shared" si="77"/>
        <v>37243</v>
      </c>
      <c r="B357" s="65" t="str">
        <f>INDEX('[4]Master Data'!$A$2:$B$8,MATCH(WEEKDAY('GNS Bolv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-37239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-37.238999999999997</v>
      </c>
    </row>
    <row r="358" spans="1:23">
      <c r="A358" s="63">
        <f t="shared" si="77"/>
        <v>37244</v>
      </c>
      <c r="B358" s="65" t="str">
        <f>INDEX('[4]Master Data'!$A$2:$B$8,MATCH(WEEKDAY('GNS Bolv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-37239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-37.238999999999997</v>
      </c>
    </row>
    <row r="359" spans="1:23">
      <c r="A359" s="63">
        <f t="shared" si="77"/>
        <v>37245</v>
      </c>
      <c r="B359" s="65" t="str">
        <f>INDEX('[4]Master Data'!$A$2:$B$8,MATCH(WEEKDAY('GNS Bolv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-37239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-37.238999999999997</v>
      </c>
    </row>
    <row r="360" spans="1:23">
      <c r="A360" s="63">
        <f t="shared" si="77"/>
        <v>37246</v>
      </c>
      <c r="B360" s="65" t="str">
        <f>INDEX('[4]Master Data'!$A$2:$B$8,MATCH(WEEKDAY('GNS Bolv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-37239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-37.238999999999997</v>
      </c>
    </row>
    <row r="361" spans="1:23">
      <c r="A361" s="63">
        <f t="shared" si="77"/>
        <v>37247</v>
      </c>
      <c r="B361" s="65" t="str">
        <f>INDEX('[4]Master Data'!$A$2:$B$8,MATCH(WEEKDAY('GNS Bolv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-37239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-37.238999999999997</v>
      </c>
    </row>
    <row r="362" spans="1:23">
      <c r="A362" s="63">
        <f t="shared" si="77"/>
        <v>37248</v>
      </c>
      <c r="B362" s="65" t="str">
        <f>INDEX('[4]Master Data'!$A$2:$B$8,MATCH(WEEKDAY('GNS Bolv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-37239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-37.238999999999997</v>
      </c>
    </row>
    <row r="363" spans="1:23">
      <c r="A363" s="63">
        <f t="shared" si="77"/>
        <v>37249</v>
      </c>
      <c r="B363" s="65" t="str">
        <f>INDEX('[4]Master Data'!$A$2:$B$8,MATCH(WEEKDAY('GNS Bolv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-37239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-37.238999999999997</v>
      </c>
    </row>
    <row r="364" spans="1:23">
      <c r="A364" s="63">
        <f t="shared" si="77"/>
        <v>37250</v>
      </c>
      <c r="B364" s="65" t="str">
        <f>INDEX('[4]Master Data'!$A$2:$B$8,MATCH(WEEKDAY('GNS Bolv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-37239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-37.238999999999997</v>
      </c>
    </row>
    <row r="365" spans="1:23">
      <c r="A365" s="63">
        <f t="shared" si="77"/>
        <v>37251</v>
      </c>
      <c r="B365" s="65" t="str">
        <f>INDEX('[4]Master Data'!$A$2:$B$8,MATCH(WEEKDAY('GNS Bolv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-37239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-37.238999999999997</v>
      </c>
    </row>
    <row r="366" spans="1:23">
      <c r="A366" s="63">
        <f t="shared" si="77"/>
        <v>37252</v>
      </c>
      <c r="B366" s="65" t="str">
        <f>INDEX('[4]Master Data'!$A$2:$B$8,MATCH(WEEKDAY('GNS Bolv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-37239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-37.238999999999997</v>
      </c>
    </row>
    <row r="367" spans="1:23">
      <c r="A367" s="63">
        <f t="shared" si="77"/>
        <v>37253</v>
      </c>
      <c r="B367" s="65" t="str">
        <f>INDEX('[4]Master Data'!$A$2:$B$8,MATCH(WEEKDAY('GNS Bolv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-37239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-37.238999999999997</v>
      </c>
    </row>
    <row r="368" spans="1:23">
      <c r="A368" s="63">
        <f t="shared" si="77"/>
        <v>37254</v>
      </c>
      <c r="B368" s="65" t="str">
        <f>INDEX('[4]Master Data'!$A$2:$B$8,MATCH(WEEKDAY('GNS Bolv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-37239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-37.238999999999997</v>
      </c>
    </row>
    <row r="369" spans="1:23">
      <c r="A369" s="63">
        <f t="shared" si="77"/>
        <v>37255</v>
      </c>
      <c r="B369" s="65" t="str">
        <f>INDEX('[4]Master Data'!$A$2:$B$8,MATCH(WEEKDAY('GNS Bolv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-37239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-37.238999999999997</v>
      </c>
    </row>
    <row r="370" spans="1:23">
      <c r="A370" s="63">
        <f t="shared" si="77"/>
        <v>37256</v>
      </c>
      <c r="B370" s="65" t="str">
        <f>INDEX('[4]Master Data'!$A$2:$B$8,MATCH(WEEKDAY('GNS Bolv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-37239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-37.238999999999997</v>
      </c>
    </row>
    <row r="371" spans="1:23">
      <c r="A371" s="63">
        <f t="shared" si="77"/>
        <v>37257</v>
      </c>
      <c r="B371" s="65" t="str">
        <f>INDEX('[4]Master Data'!$A$2:$B$8,MATCH(WEEKDAY('GNS Bolv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-37239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-37.238999999999997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37176</v>
      </c>
    </row>
    <row r="3" spans="1:23">
      <c r="K3" s="75">
        <f>Summary!B8</f>
        <v>37182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Data'!$A$2:$B$8,MATCH(WEEKDAY('SC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Data'!$A$2:$B$8,MATCH(WEEKDAY('SC Gas MTM'!A7,3),'[4]Master Data'!$A$2:$A$8,0),2)</f>
        <v>T</v>
      </c>
      <c r="D7" s="73">
        <v>-15482286.181337234</v>
      </c>
      <c r="E7" s="73">
        <v>0</v>
      </c>
      <c r="F7" s="73">
        <v>0</v>
      </c>
      <c r="G7" s="73">
        <v>224756</v>
      </c>
      <c r="I7" s="73">
        <f t="shared" ref="I7:I36" si="12">IF(MONTH($A7)=MONTH($A6),IF(G7=0,I6,G7),0)</f>
        <v>224756</v>
      </c>
      <c r="J7" s="73">
        <f t="shared" ref="J7:J70" si="13">IF(MONTH($A7)=MONTH($A6),SUM(I7-I6),I7)</f>
        <v>224756</v>
      </c>
      <c r="K7" s="73">
        <f t="shared" si="1"/>
        <v>0</v>
      </c>
      <c r="L7" s="73">
        <f t="shared" si="2"/>
        <v>0</v>
      </c>
      <c r="M7" s="73">
        <f>SUM(J$6:J7)</f>
        <v>224756</v>
      </c>
      <c r="N7" s="73">
        <f>SUM(J$6:J7)</f>
        <v>224756</v>
      </c>
      <c r="P7" s="73">
        <f t="shared" si="3"/>
        <v>-15.482286181337233</v>
      </c>
      <c r="Q7" s="73">
        <f t="shared" si="4"/>
        <v>0</v>
      </c>
      <c r="R7" s="73">
        <f t="shared" si="5"/>
        <v>0</v>
      </c>
      <c r="S7" s="71">
        <f t="shared" si="6"/>
        <v>224.756</v>
      </c>
      <c r="T7" s="71">
        <f t="shared" si="7"/>
        <v>0</v>
      </c>
      <c r="U7" s="71">
        <f t="shared" si="8"/>
        <v>224.756</v>
      </c>
      <c r="V7" s="71">
        <f t="shared" si="9"/>
        <v>224.756</v>
      </c>
      <c r="W7" s="71">
        <f t="shared" si="10"/>
        <v>224.756</v>
      </c>
    </row>
    <row r="8" spans="1:23" hidden="1">
      <c r="A8" s="63">
        <f t="shared" si="11"/>
        <v>36894</v>
      </c>
      <c r="B8" s="65" t="str">
        <f>INDEX('[4]Master Data'!$A$2:$B$8,MATCH(WEEKDAY('SC Gas MTM'!A8,3),'[4]Master Data'!$A$2:$A$8,0),2)</f>
        <v>W</v>
      </c>
      <c r="D8" s="73">
        <v>-15284567.450587837</v>
      </c>
      <c r="E8" s="73">
        <v>0</v>
      </c>
      <c r="F8" s="73">
        <v>0</v>
      </c>
      <c r="G8" s="73">
        <v>101202</v>
      </c>
      <c r="I8" s="73">
        <f t="shared" si="12"/>
        <v>101202</v>
      </c>
      <c r="J8" s="73">
        <f t="shared" si="13"/>
        <v>-123554</v>
      </c>
      <c r="K8" s="73">
        <f t="shared" si="1"/>
        <v>0</v>
      </c>
      <c r="L8" s="73">
        <f t="shared" si="2"/>
        <v>0</v>
      </c>
      <c r="M8" s="73">
        <f>SUM(J$6:J8)</f>
        <v>101202</v>
      </c>
      <c r="N8" s="73">
        <f>SUM(J$6:J8)</f>
        <v>101202</v>
      </c>
      <c r="P8" s="73">
        <f t="shared" si="3"/>
        <v>-15.284567450587836</v>
      </c>
      <c r="Q8" s="73">
        <f t="shared" si="4"/>
        <v>0</v>
      </c>
      <c r="R8" s="73">
        <f t="shared" si="5"/>
        <v>0</v>
      </c>
      <c r="S8" s="71">
        <f t="shared" si="6"/>
        <v>-123.554</v>
      </c>
      <c r="T8" s="71">
        <f t="shared" si="7"/>
        <v>0</v>
      </c>
      <c r="U8" s="71">
        <f t="shared" si="8"/>
        <v>101.202</v>
      </c>
      <c r="V8" s="71">
        <f t="shared" si="9"/>
        <v>101.202</v>
      </c>
      <c r="W8" s="71">
        <f t="shared" si="10"/>
        <v>101.202</v>
      </c>
    </row>
    <row r="9" spans="1:23" hidden="1">
      <c r="A9" s="63">
        <f t="shared" si="11"/>
        <v>36895</v>
      </c>
      <c r="B9" s="65" t="str">
        <f>INDEX('[4]Master Data'!$A$2:$B$8,MATCH(WEEKDAY('SC Gas MTM'!A9,3),'[4]Master Data'!$A$2:$A$8,0),2)</f>
        <v>Th</v>
      </c>
      <c r="D9" s="73">
        <v>-15487580.322238386</v>
      </c>
      <c r="E9" s="73">
        <v>0</v>
      </c>
      <c r="F9" s="73">
        <v>0</v>
      </c>
      <c r="G9" s="73">
        <v>236694</v>
      </c>
      <c r="I9" s="73">
        <f t="shared" si="12"/>
        <v>236694</v>
      </c>
      <c r="J9" s="73">
        <f t="shared" si="13"/>
        <v>135492</v>
      </c>
      <c r="K9" s="73">
        <f t="shared" si="1"/>
        <v>0</v>
      </c>
      <c r="L9" s="73">
        <f t="shared" si="2"/>
        <v>0</v>
      </c>
      <c r="M9" s="73">
        <f>SUM(J$6:J9)</f>
        <v>236694</v>
      </c>
      <c r="N9" s="73">
        <f>SUM(J$6:J9)</f>
        <v>236694</v>
      </c>
      <c r="P9" s="73">
        <f t="shared" si="3"/>
        <v>-15.487580322238387</v>
      </c>
      <c r="Q9" s="73">
        <f t="shared" si="4"/>
        <v>0</v>
      </c>
      <c r="R9" s="73">
        <f t="shared" si="5"/>
        <v>0</v>
      </c>
      <c r="S9" s="71">
        <f t="shared" si="6"/>
        <v>135.49199999999999</v>
      </c>
      <c r="T9" s="71">
        <f t="shared" si="7"/>
        <v>0</v>
      </c>
      <c r="U9" s="71">
        <f t="shared" si="8"/>
        <v>236.69399999999999</v>
      </c>
      <c r="V9" s="71">
        <f t="shared" si="9"/>
        <v>236.69399999999999</v>
      </c>
      <c r="W9" s="71">
        <f t="shared" si="10"/>
        <v>236.69399999999999</v>
      </c>
    </row>
    <row r="10" spans="1:23" hidden="1">
      <c r="A10" s="63">
        <f t="shared" si="11"/>
        <v>36896</v>
      </c>
      <c r="B10" s="65" t="str">
        <f>INDEX('[4]Master Data'!$A$2:$B$8,MATCH(WEEKDAY('SC Gas MTM'!A10,3),'[4]Master Data'!$A$2:$A$8,0),2)</f>
        <v>F</v>
      </c>
      <c r="D10" s="73">
        <v>-16024089.898591302</v>
      </c>
      <c r="E10" s="73">
        <v>0</v>
      </c>
      <c r="F10" s="73">
        <v>0</v>
      </c>
      <c r="G10" s="73">
        <v>527311</v>
      </c>
      <c r="I10" s="73">
        <f t="shared" si="12"/>
        <v>527311</v>
      </c>
      <c r="J10" s="73">
        <f t="shared" si="13"/>
        <v>290617</v>
      </c>
      <c r="K10" s="73">
        <f t="shared" si="1"/>
        <v>0</v>
      </c>
      <c r="L10" s="73">
        <f t="shared" si="2"/>
        <v>0</v>
      </c>
      <c r="M10" s="73">
        <f>SUM(J$6:J10)</f>
        <v>527311</v>
      </c>
      <c r="N10" s="73">
        <f>SUM(J$6:J10)</f>
        <v>527311</v>
      </c>
      <c r="P10" s="73">
        <f t="shared" si="3"/>
        <v>-16.024089898591303</v>
      </c>
      <c r="Q10" s="73">
        <f t="shared" si="4"/>
        <v>0</v>
      </c>
      <c r="R10" s="73">
        <f t="shared" si="5"/>
        <v>0</v>
      </c>
      <c r="S10" s="71">
        <f t="shared" si="6"/>
        <v>290.61700000000002</v>
      </c>
      <c r="T10" s="71">
        <f t="shared" si="7"/>
        <v>0</v>
      </c>
      <c r="U10" s="71">
        <f t="shared" si="8"/>
        <v>527.31100000000004</v>
      </c>
      <c r="V10" s="71">
        <f t="shared" si="9"/>
        <v>527.31100000000004</v>
      </c>
      <c r="W10" s="71">
        <f t="shared" si="10"/>
        <v>527.31100000000004</v>
      </c>
    </row>
    <row r="11" spans="1:23" hidden="1">
      <c r="A11" s="63">
        <f t="shared" si="11"/>
        <v>36897</v>
      </c>
      <c r="B11" s="65" t="str">
        <f>INDEX('[4]Master Data'!$A$2:$B$8,MATCH(WEEKDAY('SC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527311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527311</v>
      </c>
      <c r="N11" s="73">
        <f>SUM(J$6:J11)</f>
        <v>527311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527.31100000000004</v>
      </c>
      <c r="V11" s="71">
        <f t="shared" si="9"/>
        <v>527.31100000000004</v>
      </c>
      <c r="W11" s="71">
        <f t="shared" si="10"/>
        <v>527.31100000000004</v>
      </c>
    </row>
    <row r="12" spans="1:23" hidden="1">
      <c r="A12" s="63">
        <f t="shared" si="11"/>
        <v>36898</v>
      </c>
      <c r="B12" s="65" t="str">
        <f>INDEX('[4]Master Data'!$A$2:$B$8,MATCH(WEEKDAY('SC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527311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527311</v>
      </c>
      <c r="N12" s="73">
        <f>SUM(J$6:J12)</f>
        <v>527311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527.31100000000004</v>
      </c>
      <c r="V12" s="71">
        <f t="shared" si="9"/>
        <v>527.31100000000004</v>
      </c>
      <c r="W12" s="71">
        <f t="shared" si="10"/>
        <v>527.31100000000004</v>
      </c>
    </row>
    <row r="13" spans="1:23" hidden="1">
      <c r="A13" s="63">
        <f t="shared" si="11"/>
        <v>36899</v>
      </c>
      <c r="B13" s="65" t="str">
        <f>INDEX('[4]Master Data'!$A$2:$B$8,MATCH(WEEKDAY('SC Gas MTM'!A13,3),'[4]Master Data'!$A$2:$A$8,0),2)</f>
        <v>M</v>
      </c>
      <c r="D13" s="73">
        <v>-16008378.189980689</v>
      </c>
      <c r="E13" s="73">
        <v>0</v>
      </c>
      <c r="F13" s="73">
        <v>0</v>
      </c>
      <c r="G13" s="73">
        <v>459862</v>
      </c>
      <c r="I13" s="73">
        <f t="shared" si="12"/>
        <v>459862</v>
      </c>
      <c r="J13" s="73">
        <f t="shared" si="13"/>
        <v>-67449</v>
      </c>
      <c r="K13" s="73">
        <f t="shared" si="1"/>
        <v>0</v>
      </c>
      <c r="L13" s="73">
        <f t="shared" si="2"/>
        <v>0</v>
      </c>
      <c r="M13" s="73">
        <f>SUM(J$6:J13)</f>
        <v>459862</v>
      </c>
      <c r="N13" s="73">
        <f>SUM(J$6:J13)</f>
        <v>459862</v>
      </c>
      <c r="P13" s="73">
        <f t="shared" si="3"/>
        <v>-16.008378189980689</v>
      </c>
      <c r="Q13" s="73">
        <f t="shared" si="4"/>
        <v>0</v>
      </c>
      <c r="R13" s="73">
        <f t="shared" si="5"/>
        <v>0</v>
      </c>
      <c r="S13" s="71">
        <f t="shared" si="6"/>
        <v>-67.448999999999998</v>
      </c>
      <c r="T13" s="71">
        <f t="shared" si="7"/>
        <v>0</v>
      </c>
      <c r="U13" s="71">
        <f t="shared" si="8"/>
        <v>459.86200000000002</v>
      </c>
      <c r="V13" s="71">
        <f t="shared" si="9"/>
        <v>459.86200000000002</v>
      </c>
      <c r="W13" s="71">
        <f t="shared" si="10"/>
        <v>459.86200000000002</v>
      </c>
    </row>
    <row r="14" spans="1:23" hidden="1">
      <c r="A14" s="63">
        <f t="shared" si="11"/>
        <v>36900</v>
      </c>
      <c r="B14" s="65" t="str">
        <f>INDEX('[4]Master Data'!$A$2:$B$8,MATCH(WEEKDAY('SC Gas MTM'!A14,3),'[4]Master Data'!$A$2:$A$8,0),2)</f>
        <v>T</v>
      </c>
      <c r="D14" s="73">
        <v>-15987977.877122266</v>
      </c>
      <c r="E14" s="73">
        <v>0</v>
      </c>
      <c r="F14" s="73">
        <v>0</v>
      </c>
      <c r="G14" s="73">
        <v>482163</v>
      </c>
      <c r="I14" s="73">
        <f t="shared" si="12"/>
        <v>482163</v>
      </c>
      <c r="J14" s="73">
        <f t="shared" si="13"/>
        <v>22301</v>
      </c>
      <c r="K14" s="73">
        <f t="shared" si="1"/>
        <v>0</v>
      </c>
      <c r="L14" s="73">
        <f t="shared" si="2"/>
        <v>0</v>
      </c>
      <c r="M14" s="73">
        <f>SUM(J$6:J14)</f>
        <v>482163</v>
      </c>
      <c r="N14" s="73">
        <f>SUM(J$6:J14)</f>
        <v>482163</v>
      </c>
      <c r="P14" s="73">
        <f t="shared" si="3"/>
        <v>-15.987977877122265</v>
      </c>
      <c r="Q14" s="73">
        <f t="shared" si="4"/>
        <v>0</v>
      </c>
      <c r="R14" s="73">
        <f t="shared" si="5"/>
        <v>0</v>
      </c>
      <c r="S14" s="71">
        <f t="shared" si="6"/>
        <v>22.300999999999998</v>
      </c>
      <c r="T14" s="71">
        <f t="shared" si="7"/>
        <v>0</v>
      </c>
      <c r="U14" s="71">
        <f t="shared" si="8"/>
        <v>482.16300000000001</v>
      </c>
      <c r="V14" s="71">
        <f t="shared" si="9"/>
        <v>482.16300000000001</v>
      </c>
      <c r="W14" s="71">
        <f t="shared" si="10"/>
        <v>482.16300000000001</v>
      </c>
    </row>
    <row r="15" spans="1:23" hidden="1">
      <c r="A15" s="63">
        <f t="shared" si="11"/>
        <v>36901</v>
      </c>
      <c r="B15" s="65" t="str">
        <f>INDEX('[4]Master Data'!$A$2:$B$8,MATCH(WEEKDAY('SC Gas MTM'!A15,3),'[4]Master Data'!$A$2:$A$8,0),2)</f>
        <v>W</v>
      </c>
      <c r="D15" s="73">
        <v>-15911221.202332286</v>
      </c>
      <c r="E15" s="73">
        <v>0</v>
      </c>
      <c r="F15" s="73">
        <v>0</v>
      </c>
      <c r="G15" s="73">
        <v>485596</v>
      </c>
      <c r="I15" s="73">
        <f t="shared" si="12"/>
        <v>485596</v>
      </c>
      <c r="J15" s="73">
        <f t="shared" si="13"/>
        <v>3433</v>
      </c>
      <c r="K15" s="73">
        <f t="shared" si="1"/>
        <v>0</v>
      </c>
      <c r="L15" s="73">
        <f t="shared" si="2"/>
        <v>0</v>
      </c>
      <c r="M15" s="73">
        <f>SUM(J$6:J15)</f>
        <v>485596</v>
      </c>
      <c r="N15" s="73">
        <f>SUM(J$6:J15)</f>
        <v>485596</v>
      </c>
      <c r="P15" s="73">
        <f t="shared" si="3"/>
        <v>-15.911221202332285</v>
      </c>
      <c r="Q15" s="73">
        <f t="shared" si="4"/>
        <v>0</v>
      </c>
      <c r="R15" s="73">
        <f t="shared" si="5"/>
        <v>0</v>
      </c>
      <c r="S15" s="71">
        <f t="shared" si="6"/>
        <v>3.4329999999999998</v>
      </c>
      <c r="T15" s="71">
        <f t="shared" si="7"/>
        <v>0</v>
      </c>
      <c r="U15" s="71">
        <f t="shared" si="8"/>
        <v>485.596</v>
      </c>
      <c r="V15" s="71">
        <f t="shared" si="9"/>
        <v>485.596</v>
      </c>
      <c r="W15" s="71">
        <f t="shared" si="10"/>
        <v>485.596</v>
      </c>
    </row>
    <row r="16" spans="1:23" hidden="1">
      <c r="A16" s="63">
        <f t="shared" si="11"/>
        <v>36902</v>
      </c>
      <c r="B16" s="65" t="str">
        <f>INDEX('[4]Master Data'!$A$2:$B$8,MATCH(WEEKDAY('SC Gas MTM'!A16,3),'[4]Master Data'!$A$2:$A$8,0),2)</f>
        <v>Th</v>
      </c>
      <c r="D16" s="73">
        <v>-15910852.147232287</v>
      </c>
      <c r="E16" s="73">
        <v>0</v>
      </c>
      <c r="F16" s="73">
        <v>0</v>
      </c>
      <c r="G16" s="73">
        <v>470104</v>
      </c>
      <c r="I16" s="73">
        <f t="shared" si="12"/>
        <v>470104</v>
      </c>
      <c r="J16" s="73">
        <f t="shared" si="13"/>
        <v>-15492</v>
      </c>
      <c r="K16" s="73">
        <f t="shared" si="1"/>
        <v>0</v>
      </c>
      <c r="L16" s="73">
        <f t="shared" si="2"/>
        <v>0</v>
      </c>
      <c r="M16" s="73">
        <f>SUM(J$6:J16)</f>
        <v>470104</v>
      </c>
      <c r="N16" s="73">
        <f>SUM(J$6:J16)</f>
        <v>470104</v>
      </c>
      <c r="P16" s="73">
        <f t="shared" si="3"/>
        <v>-15.910852147232287</v>
      </c>
      <c r="Q16" s="73">
        <f t="shared" si="4"/>
        <v>0</v>
      </c>
      <c r="R16" s="73">
        <f t="shared" si="5"/>
        <v>0</v>
      </c>
      <c r="S16" s="71">
        <f t="shared" si="6"/>
        <v>-15.492000000000001</v>
      </c>
      <c r="T16" s="71">
        <f t="shared" si="7"/>
        <v>0</v>
      </c>
      <c r="U16" s="71">
        <f t="shared" si="8"/>
        <v>470.10399999999998</v>
      </c>
      <c r="V16" s="71">
        <f t="shared" si="9"/>
        <v>470.10399999999998</v>
      </c>
      <c r="W16" s="71">
        <f t="shared" si="10"/>
        <v>470.10399999999998</v>
      </c>
    </row>
    <row r="17" spans="1:23" hidden="1">
      <c r="A17" s="63">
        <f t="shared" si="11"/>
        <v>36903</v>
      </c>
      <c r="B17" s="65" t="str">
        <f>INDEX('[4]Master Data'!$A$2:$B$8,MATCH(WEEKDAY('SC Gas MTM'!A17,3),'[4]Master Data'!$A$2:$A$8,0),2)</f>
        <v>F</v>
      </c>
      <c r="D17" s="73">
        <v>-15911056.643532287</v>
      </c>
      <c r="E17" s="73">
        <v>0</v>
      </c>
      <c r="F17" s="73">
        <v>0</v>
      </c>
      <c r="G17" s="73">
        <v>354429</v>
      </c>
      <c r="I17" s="73">
        <f t="shared" si="12"/>
        <v>354429</v>
      </c>
      <c r="J17" s="73">
        <f t="shared" si="13"/>
        <v>-115675</v>
      </c>
      <c r="K17" s="73">
        <f t="shared" si="1"/>
        <v>0</v>
      </c>
      <c r="L17" s="73">
        <f t="shared" si="2"/>
        <v>0</v>
      </c>
      <c r="M17" s="73">
        <f>SUM(J$6:J17)</f>
        <v>354429</v>
      </c>
      <c r="N17" s="73">
        <f>SUM(J$6:J17)</f>
        <v>354429</v>
      </c>
      <c r="P17" s="73">
        <f t="shared" si="3"/>
        <v>-15.911056643532287</v>
      </c>
      <c r="Q17" s="73">
        <f t="shared" si="4"/>
        <v>0</v>
      </c>
      <c r="R17" s="73">
        <f t="shared" si="5"/>
        <v>0</v>
      </c>
      <c r="S17" s="71">
        <f t="shared" si="6"/>
        <v>-115.675</v>
      </c>
      <c r="T17" s="71">
        <f t="shared" si="7"/>
        <v>0</v>
      </c>
      <c r="U17" s="71">
        <f t="shared" si="8"/>
        <v>354.42899999999997</v>
      </c>
      <c r="V17" s="71">
        <f t="shared" si="9"/>
        <v>354.42899999999997</v>
      </c>
      <c r="W17" s="71">
        <f t="shared" si="10"/>
        <v>354.42899999999997</v>
      </c>
    </row>
    <row r="18" spans="1:23" hidden="1">
      <c r="A18" s="63">
        <f t="shared" si="11"/>
        <v>36904</v>
      </c>
      <c r="B18" s="65" t="str">
        <f>INDEX('[4]Master Data'!$A$2:$B$8,MATCH(WEEKDAY('SC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354429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354429</v>
      </c>
      <c r="N18" s="73">
        <f>SUM(J$6:J18)</f>
        <v>354429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354.42899999999997</v>
      </c>
      <c r="V18" s="71">
        <f t="shared" si="9"/>
        <v>354.42899999999997</v>
      </c>
      <c r="W18" s="71">
        <f t="shared" si="10"/>
        <v>354.42899999999997</v>
      </c>
    </row>
    <row r="19" spans="1:23" hidden="1">
      <c r="A19" s="63">
        <f t="shared" si="11"/>
        <v>36905</v>
      </c>
      <c r="B19" s="65" t="str">
        <f>INDEX('[4]Master Data'!$A$2:$B$8,MATCH(WEEKDAY('SC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354429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354429</v>
      </c>
      <c r="N19" s="73">
        <f>SUM(J$6:J19)</f>
        <v>354429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354.42899999999997</v>
      </c>
      <c r="V19" s="71">
        <f t="shared" si="9"/>
        <v>354.42899999999997</v>
      </c>
      <c r="W19" s="71">
        <f t="shared" si="10"/>
        <v>354.42899999999997</v>
      </c>
    </row>
    <row r="20" spans="1:23" hidden="1">
      <c r="A20" s="63">
        <f t="shared" si="11"/>
        <v>36906</v>
      </c>
      <c r="B20" s="65" t="str">
        <f>INDEX('[4]Master Data'!$A$2:$B$8,MATCH(WEEKDAY('SC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354429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354429</v>
      </c>
      <c r="N20" s="73">
        <f>SUM(J$6:J20)</f>
        <v>354429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354.42899999999997</v>
      </c>
      <c r="V20" s="71">
        <f t="shared" si="9"/>
        <v>354.42899999999997</v>
      </c>
      <c r="W20" s="71">
        <f t="shared" si="10"/>
        <v>354.42899999999997</v>
      </c>
    </row>
    <row r="21" spans="1:23" hidden="1">
      <c r="A21" s="63">
        <f t="shared" si="11"/>
        <v>36907</v>
      </c>
      <c r="B21" s="65" t="str">
        <f>INDEX('[4]Master Data'!$A$2:$B$8,MATCH(WEEKDAY('SC Gas MTM'!A21,3),'[4]Master Data'!$A$2:$A$8,0),2)</f>
        <v>T</v>
      </c>
      <c r="D21" s="73">
        <v>-15909290.198332291</v>
      </c>
      <c r="E21" s="73">
        <v>0</v>
      </c>
      <c r="F21" s="73">
        <v>0</v>
      </c>
      <c r="G21" s="73">
        <v>347438</v>
      </c>
      <c r="I21" s="73">
        <f t="shared" si="12"/>
        <v>347438</v>
      </c>
      <c r="J21" s="73">
        <f t="shared" si="13"/>
        <v>-6991</v>
      </c>
      <c r="K21" s="73">
        <f t="shared" si="1"/>
        <v>0</v>
      </c>
      <c r="L21" s="73">
        <f t="shared" si="2"/>
        <v>0</v>
      </c>
      <c r="M21" s="73">
        <f>SUM(J$6:J21)</f>
        <v>347438</v>
      </c>
      <c r="N21" s="73">
        <f>SUM(J$6:J21)</f>
        <v>347438</v>
      </c>
      <c r="P21" s="73">
        <f t="shared" si="3"/>
        <v>-15.909290198332291</v>
      </c>
      <c r="Q21" s="73">
        <f t="shared" si="4"/>
        <v>0</v>
      </c>
      <c r="R21" s="73">
        <f t="shared" si="5"/>
        <v>0</v>
      </c>
      <c r="S21" s="71">
        <f t="shared" si="6"/>
        <v>-6.9909999999999997</v>
      </c>
      <c r="T21" s="71">
        <f t="shared" si="7"/>
        <v>0</v>
      </c>
      <c r="U21" s="71">
        <f t="shared" si="8"/>
        <v>347.43799999999999</v>
      </c>
      <c r="V21" s="71">
        <f t="shared" si="9"/>
        <v>347.43799999999999</v>
      </c>
      <c r="W21" s="71">
        <f t="shared" si="10"/>
        <v>347.43799999999999</v>
      </c>
    </row>
    <row r="22" spans="1:23" hidden="1">
      <c r="A22" s="63">
        <f t="shared" si="11"/>
        <v>36908</v>
      </c>
      <c r="B22" s="65" t="str">
        <f>INDEX('[4]Master Data'!$A$2:$B$8,MATCH(WEEKDAY('SC Gas MTM'!A22,3),'[4]Master Data'!$A$2:$A$8,0),2)</f>
        <v>W</v>
      </c>
      <c r="D22" s="73">
        <v>-15908656.824932285</v>
      </c>
      <c r="E22" s="73">
        <v>0</v>
      </c>
      <c r="F22" s="73">
        <v>0</v>
      </c>
      <c r="G22" s="73">
        <v>445931</v>
      </c>
      <c r="I22" s="73">
        <f t="shared" si="12"/>
        <v>445931</v>
      </c>
      <c r="J22" s="73">
        <f t="shared" si="13"/>
        <v>98493</v>
      </c>
      <c r="K22" s="73">
        <f t="shared" si="1"/>
        <v>0</v>
      </c>
      <c r="L22" s="73">
        <f t="shared" si="2"/>
        <v>0</v>
      </c>
      <c r="M22" s="73">
        <f>SUM(J$6:J22)</f>
        <v>445931</v>
      </c>
      <c r="N22" s="73">
        <f>SUM(J$6:J22)</f>
        <v>445931</v>
      </c>
      <c r="P22" s="73">
        <f t="shared" si="3"/>
        <v>-15.908656824932285</v>
      </c>
      <c r="Q22" s="73">
        <f t="shared" si="4"/>
        <v>0</v>
      </c>
      <c r="R22" s="73">
        <f t="shared" si="5"/>
        <v>0</v>
      </c>
      <c r="S22" s="71">
        <f t="shared" si="6"/>
        <v>98.492999999999995</v>
      </c>
      <c r="T22" s="71">
        <f t="shared" si="7"/>
        <v>0</v>
      </c>
      <c r="U22" s="71">
        <f t="shared" si="8"/>
        <v>445.93099999999998</v>
      </c>
      <c r="V22" s="71">
        <f t="shared" si="9"/>
        <v>445.93099999999998</v>
      </c>
      <c r="W22" s="71">
        <f t="shared" si="10"/>
        <v>445.93099999999998</v>
      </c>
    </row>
    <row r="23" spans="1:23" hidden="1">
      <c r="A23" s="63">
        <f t="shared" si="11"/>
        <v>36909</v>
      </c>
      <c r="B23" s="65" t="str">
        <f>INDEX('[4]Master Data'!$A$2:$B$8,MATCH(WEEKDAY('SC Gas MTM'!A23,3),'[4]Master Data'!$A$2:$A$8,0),2)</f>
        <v>Th</v>
      </c>
      <c r="D23" s="73">
        <v>-15907808.784232289</v>
      </c>
      <c r="E23" s="73">
        <v>0</v>
      </c>
      <c r="F23" s="73">
        <v>0</v>
      </c>
      <c r="G23" s="73">
        <v>477470</v>
      </c>
      <c r="I23" s="73">
        <f t="shared" si="12"/>
        <v>477470</v>
      </c>
      <c r="J23" s="73">
        <f t="shared" si="13"/>
        <v>31539</v>
      </c>
      <c r="K23" s="73">
        <f t="shared" si="1"/>
        <v>0</v>
      </c>
      <c r="L23" s="73">
        <f t="shared" si="2"/>
        <v>0</v>
      </c>
      <c r="M23" s="73">
        <f>SUM(J$6:J23)</f>
        <v>477470</v>
      </c>
      <c r="N23" s="73">
        <f>SUM(J$6:J23)</f>
        <v>477470</v>
      </c>
      <c r="P23" s="73">
        <f t="shared" si="3"/>
        <v>-15.907808784232289</v>
      </c>
      <c r="Q23" s="73">
        <f t="shared" si="4"/>
        <v>0</v>
      </c>
      <c r="R23" s="73">
        <f t="shared" si="5"/>
        <v>0</v>
      </c>
      <c r="S23" s="71">
        <f t="shared" si="6"/>
        <v>31.539000000000001</v>
      </c>
      <c r="T23" s="71">
        <f t="shared" si="7"/>
        <v>0</v>
      </c>
      <c r="U23" s="71">
        <f t="shared" si="8"/>
        <v>477.47</v>
      </c>
      <c r="V23" s="71">
        <f t="shared" si="9"/>
        <v>477.47</v>
      </c>
      <c r="W23" s="71">
        <f t="shared" si="10"/>
        <v>477.47</v>
      </c>
    </row>
    <row r="24" spans="1:23" hidden="1">
      <c r="A24" s="63">
        <f t="shared" si="11"/>
        <v>36910</v>
      </c>
      <c r="B24" s="65" t="str">
        <f>INDEX('[4]Master Data'!$A$2:$B$8,MATCH(WEEKDAY('SC Gas MTM'!A24,3),'[4]Master Data'!$A$2:$A$8,0),2)</f>
        <v>F</v>
      </c>
      <c r="D24" s="73">
        <v>-15906631.103732288</v>
      </c>
      <c r="E24" s="73">
        <v>0</v>
      </c>
      <c r="F24" s="73">
        <v>0</v>
      </c>
      <c r="G24" s="73">
        <v>469851</v>
      </c>
      <c r="I24" s="73">
        <f t="shared" si="12"/>
        <v>469851</v>
      </c>
      <c r="J24" s="73">
        <f t="shared" si="13"/>
        <v>-7619</v>
      </c>
      <c r="K24" s="73">
        <f t="shared" si="1"/>
        <v>0</v>
      </c>
      <c r="L24" s="73">
        <f t="shared" si="2"/>
        <v>0</v>
      </c>
      <c r="M24" s="73">
        <f>SUM(J$6:J24)</f>
        <v>469851</v>
      </c>
      <c r="N24" s="73">
        <f>SUM(J$6:J24)</f>
        <v>469851</v>
      </c>
      <c r="P24" s="73">
        <f t="shared" si="3"/>
        <v>-15.906631103732288</v>
      </c>
      <c r="Q24" s="73">
        <f t="shared" si="4"/>
        <v>0</v>
      </c>
      <c r="R24" s="73">
        <f t="shared" si="5"/>
        <v>0</v>
      </c>
      <c r="S24" s="71">
        <f t="shared" si="6"/>
        <v>-7.6189999999999998</v>
      </c>
      <c r="T24" s="71">
        <f t="shared" si="7"/>
        <v>0</v>
      </c>
      <c r="U24" s="71">
        <f t="shared" si="8"/>
        <v>469.851</v>
      </c>
      <c r="V24" s="71">
        <f t="shared" si="9"/>
        <v>469.851</v>
      </c>
      <c r="W24" s="71">
        <f t="shared" si="10"/>
        <v>469.851</v>
      </c>
    </row>
    <row r="25" spans="1:23" hidden="1">
      <c r="A25" s="63">
        <f t="shared" si="11"/>
        <v>36911</v>
      </c>
      <c r="B25" s="65" t="str">
        <f>INDEX('[4]Master Data'!$A$2:$B$8,MATCH(WEEKDAY('SC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469851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469851</v>
      </c>
      <c r="N25" s="73">
        <f>SUM(J$6:J25)</f>
        <v>469851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469.851</v>
      </c>
      <c r="V25" s="71">
        <f t="shared" si="9"/>
        <v>469.851</v>
      </c>
      <c r="W25" s="71">
        <f t="shared" si="10"/>
        <v>469.851</v>
      </c>
    </row>
    <row r="26" spans="1:23" hidden="1">
      <c r="A26" s="63">
        <f t="shared" si="11"/>
        <v>36912</v>
      </c>
      <c r="B26" s="65" t="str">
        <f>INDEX('[4]Master Data'!$A$2:$B$8,MATCH(WEEKDAY('SC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469851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469851</v>
      </c>
      <c r="N26" s="73">
        <f>SUM(J$6:J26)</f>
        <v>469851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469.851</v>
      </c>
      <c r="V26" s="71">
        <f t="shared" si="9"/>
        <v>469.851</v>
      </c>
      <c r="W26" s="71">
        <f t="shared" si="10"/>
        <v>469.851</v>
      </c>
    </row>
    <row r="27" spans="1:23" hidden="1">
      <c r="A27" s="63">
        <f t="shared" si="11"/>
        <v>36913</v>
      </c>
      <c r="B27" s="65" t="str">
        <f>INDEX('[4]Master Data'!$A$2:$B$8,MATCH(WEEKDAY('SC Gas MTM'!A27,3),'[4]Master Data'!$A$2:$A$8,0),2)</f>
        <v>M</v>
      </c>
      <c r="D27" s="73">
        <v>-15905046.14393229</v>
      </c>
      <c r="E27" s="73">
        <v>0</v>
      </c>
      <c r="F27" s="73">
        <v>0</v>
      </c>
      <c r="G27" s="73">
        <v>537761</v>
      </c>
      <c r="I27" s="73">
        <f t="shared" si="12"/>
        <v>537761</v>
      </c>
      <c r="J27" s="73">
        <f t="shared" si="13"/>
        <v>67910</v>
      </c>
      <c r="K27" s="73">
        <f t="shared" si="1"/>
        <v>0</v>
      </c>
      <c r="L27" s="73">
        <f t="shared" si="2"/>
        <v>0</v>
      </c>
      <c r="M27" s="73">
        <f>SUM(J$6:J27)</f>
        <v>537761</v>
      </c>
      <c r="N27" s="73">
        <f>SUM(J$6:J27)</f>
        <v>537761</v>
      </c>
      <c r="P27" s="73">
        <f t="shared" si="3"/>
        <v>-15.905046143932291</v>
      </c>
      <c r="Q27" s="73">
        <f t="shared" si="4"/>
        <v>0</v>
      </c>
      <c r="R27" s="73">
        <f t="shared" si="5"/>
        <v>0</v>
      </c>
      <c r="S27" s="71">
        <f t="shared" si="6"/>
        <v>67.91</v>
      </c>
      <c r="T27" s="71">
        <f t="shared" si="7"/>
        <v>0</v>
      </c>
      <c r="U27" s="71">
        <f t="shared" si="8"/>
        <v>537.76099999999997</v>
      </c>
      <c r="V27" s="71">
        <f t="shared" si="9"/>
        <v>537.76099999999997</v>
      </c>
      <c r="W27" s="71">
        <f t="shared" si="10"/>
        <v>537.76099999999997</v>
      </c>
    </row>
    <row r="28" spans="1:23" hidden="1">
      <c r="A28" s="63">
        <f t="shared" si="11"/>
        <v>36914</v>
      </c>
      <c r="B28" s="65" t="str">
        <f>INDEX('[4]Master Data'!$A$2:$B$8,MATCH(WEEKDAY('SC Gas MTM'!A28,3),'[4]Master Data'!$A$2:$A$8,0),2)</f>
        <v>T</v>
      </c>
      <c r="D28" s="73">
        <v>-15904950.196332289</v>
      </c>
      <c r="E28" s="73">
        <v>0</v>
      </c>
      <c r="F28" s="73">
        <v>0</v>
      </c>
      <c r="G28" s="73">
        <v>323157</v>
      </c>
      <c r="I28" s="73">
        <f t="shared" si="12"/>
        <v>323157</v>
      </c>
      <c r="J28" s="73">
        <f t="shared" si="13"/>
        <v>-214604</v>
      </c>
      <c r="K28" s="73">
        <f t="shared" si="1"/>
        <v>0</v>
      </c>
      <c r="L28" s="73">
        <f t="shared" si="2"/>
        <v>0</v>
      </c>
      <c r="M28" s="73">
        <f>SUM(J$6:J28)</f>
        <v>323157</v>
      </c>
      <c r="N28" s="73">
        <f>SUM(J$6:J28)</f>
        <v>323157</v>
      </c>
      <c r="P28" s="73">
        <f t="shared" si="3"/>
        <v>-15.904950196332289</v>
      </c>
      <c r="Q28" s="73">
        <f t="shared" si="4"/>
        <v>0</v>
      </c>
      <c r="R28" s="73">
        <f t="shared" si="5"/>
        <v>0</v>
      </c>
      <c r="S28" s="71">
        <f t="shared" si="6"/>
        <v>-214.60400000000001</v>
      </c>
      <c r="T28" s="71">
        <f t="shared" si="7"/>
        <v>0</v>
      </c>
      <c r="U28" s="71">
        <f t="shared" si="8"/>
        <v>323.15699999999998</v>
      </c>
      <c r="V28" s="71">
        <f t="shared" si="9"/>
        <v>323.15699999999998</v>
      </c>
      <c r="W28" s="71">
        <f t="shared" si="10"/>
        <v>323.15699999999998</v>
      </c>
    </row>
    <row r="29" spans="1:23" hidden="1">
      <c r="A29" s="63">
        <f t="shared" si="11"/>
        <v>36915</v>
      </c>
      <c r="B29" s="65" t="str">
        <f>INDEX('[4]Master Data'!$A$2:$B$8,MATCH(WEEKDAY('SC Gas MTM'!A29,3),'[4]Master Data'!$A$2:$A$8,0),2)</f>
        <v>W</v>
      </c>
      <c r="D29" s="73">
        <v>-15904699.554732289</v>
      </c>
      <c r="E29" s="73">
        <v>0</v>
      </c>
      <c r="F29" s="73">
        <v>0</v>
      </c>
      <c r="G29" s="73">
        <v>269902</v>
      </c>
      <c r="I29" s="73">
        <f t="shared" si="12"/>
        <v>269902</v>
      </c>
      <c r="J29" s="73">
        <f t="shared" si="13"/>
        <v>-53255</v>
      </c>
      <c r="K29" s="73">
        <f t="shared" si="1"/>
        <v>0</v>
      </c>
      <c r="L29" s="73">
        <f t="shared" si="2"/>
        <v>0</v>
      </c>
      <c r="M29" s="73">
        <f>SUM(J$6:J29)</f>
        <v>269902</v>
      </c>
      <c r="N29" s="73">
        <f>SUM(J$6:J29)</f>
        <v>269902</v>
      </c>
      <c r="P29" s="73">
        <f t="shared" si="3"/>
        <v>-15.904699554732289</v>
      </c>
      <c r="Q29" s="73">
        <f t="shared" si="4"/>
        <v>0</v>
      </c>
      <c r="R29" s="73">
        <f t="shared" si="5"/>
        <v>0</v>
      </c>
      <c r="S29" s="71">
        <f t="shared" si="6"/>
        <v>-53.255000000000003</v>
      </c>
      <c r="T29" s="71">
        <f t="shared" si="7"/>
        <v>0</v>
      </c>
      <c r="U29" s="71">
        <f t="shared" si="8"/>
        <v>269.90199999999999</v>
      </c>
      <c r="V29" s="71">
        <f t="shared" si="9"/>
        <v>269.90199999999999</v>
      </c>
      <c r="W29" s="71">
        <f t="shared" si="10"/>
        <v>269.90199999999999</v>
      </c>
    </row>
    <row r="30" spans="1:23" hidden="1">
      <c r="A30" s="63">
        <f t="shared" si="11"/>
        <v>36916</v>
      </c>
      <c r="B30" s="65" t="str">
        <f>INDEX('[4]Master Data'!$A$2:$B$8,MATCH(WEEKDAY('SC Gas MTM'!A30,3),'[4]Master Data'!$A$2:$A$8,0),2)</f>
        <v>Th</v>
      </c>
      <c r="D30" s="73">
        <v>-15904149.108632293</v>
      </c>
      <c r="E30" s="73">
        <v>0</v>
      </c>
      <c r="F30" s="73">
        <v>0</v>
      </c>
      <c r="G30" s="73">
        <v>372325</v>
      </c>
      <c r="I30" s="73">
        <f t="shared" si="12"/>
        <v>372325</v>
      </c>
      <c r="J30" s="73">
        <f t="shared" si="13"/>
        <v>102423</v>
      </c>
      <c r="K30" s="73">
        <f t="shared" si="1"/>
        <v>0</v>
      </c>
      <c r="L30" s="73">
        <f t="shared" si="2"/>
        <v>0</v>
      </c>
      <c r="M30" s="73">
        <f>SUM(J$6:J30)</f>
        <v>372325</v>
      </c>
      <c r="N30" s="73">
        <f>SUM(J$6:J30)</f>
        <v>372325</v>
      </c>
      <c r="P30" s="73">
        <f t="shared" si="3"/>
        <v>-15.904149108632293</v>
      </c>
      <c r="Q30" s="73">
        <f t="shared" si="4"/>
        <v>0</v>
      </c>
      <c r="R30" s="73">
        <f t="shared" si="5"/>
        <v>0</v>
      </c>
      <c r="S30" s="71">
        <f t="shared" si="6"/>
        <v>102.423</v>
      </c>
      <c r="T30" s="71">
        <f t="shared" si="7"/>
        <v>0</v>
      </c>
      <c r="U30" s="71">
        <f t="shared" si="8"/>
        <v>372.32499999999999</v>
      </c>
      <c r="V30" s="71">
        <f t="shared" si="9"/>
        <v>372.32499999999999</v>
      </c>
      <c r="W30" s="71">
        <f t="shared" si="10"/>
        <v>372.32499999999999</v>
      </c>
    </row>
    <row r="31" spans="1:23" hidden="1">
      <c r="A31" s="63">
        <f t="shared" si="11"/>
        <v>36917</v>
      </c>
      <c r="B31" s="65" t="str">
        <f>INDEX('[4]Master Data'!$A$2:$B$8,MATCH(WEEKDAY('SC Gas MTM'!A31,3),'[4]Master Data'!$A$2:$A$8,0),2)</f>
        <v>F</v>
      </c>
      <c r="D31" s="73">
        <v>-15903347.04233229</v>
      </c>
      <c r="E31" s="73">
        <v>0</v>
      </c>
      <c r="F31" s="73">
        <v>0</v>
      </c>
      <c r="G31" s="73">
        <v>389087</v>
      </c>
      <c r="I31" s="73">
        <f t="shared" si="12"/>
        <v>389087</v>
      </c>
      <c r="J31" s="73">
        <f t="shared" si="13"/>
        <v>16762</v>
      </c>
      <c r="K31" s="73">
        <f t="shared" si="1"/>
        <v>0</v>
      </c>
      <c r="L31" s="73">
        <f t="shared" si="2"/>
        <v>0</v>
      </c>
      <c r="M31" s="73">
        <f>SUM(J$6:J31)</f>
        <v>389087</v>
      </c>
      <c r="N31" s="73">
        <f>SUM(J$6:J31)</f>
        <v>389087</v>
      </c>
      <c r="P31" s="73">
        <f t="shared" si="3"/>
        <v>-15.903347042332289</v>
      </c>
      <c r="Q31" s="73">
        <f t="shared" si="4"/>
        <v>0</v>
      </c>
      <c r="R31" s="73">
        <f t="shared" si="5"/>
        <v>0</v>
      </c>
      <c r="S31" s="71">
        <f t="shared" si="6"/>
        <v>16.762</v>
      </c>
      <c r="T31" s="71">
        <f t="shared" si="7"/>
        <v>0</v>
      </c>
      <c r="U31" s="71">
        <f t="shared" si="8"/>
        <v>389.08699999999999</v>
      </c>
      <c r="V31" s="71">
        <f t="shared" si="9"/>
        <v>389.08699999999999</v>
      </c>
      <c r="W31" s="71">
        <f t="shared" si="10"/>
        <v>389.08699999999999</v>
      </c>
    </row>
    <row r="32" spans="1:23" hidden="1">
      <c r="A32" s="63">
        <f t="shared" si="11"/>
        <v>36918</v>
      </c>
      <c r="B32" s="65" t="str">
        <f>INDEX('[4]Master Data'!$A$2:$B$8,MATCH(WEEKDAY('SC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389087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389087</v>
      </c>
      <c r="N32" s="73">
        <f>SUM(J$6:J32)</f>
        <v>389087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389.08699999999999</v>
      </c>
      <c r="V32" s="71">
        <f t="shared" si="9"/>
        <v>389.08699999999999</v>
      </c>
      <c r="W32" s="71">
        <f t="shared" si="10"/>
        <v>389.08699999999999</v>
      </c>
    </row>
    <row r="33" spans="1:23" hidden="1">
      <c r="A33" s="63">
        <f t="shared" si="11"/>
        <v>36919</v>
      </c>
      <c r="B33" s="65" t="str">
        <f>INDEX('[4]Master Data'!$A$2:$B$8,MATCH(WEEKDAY('SC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389087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389087</v>
      </c>
      <c r="N33" s="73">
        <f>SUM(J$6:J33)</f>
        <v>389087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389.08699999999999</v>
      </c>
      <c r="V33" s="71">
        <f t="shared" si="9"/>
        <v>389.08699999999999</v>
      </c>
      <c r="W33" s="71">
        <f t="shared" si="10"/>
        <v>389.08699999999999</v>
      </c>
    </row>
    <row r="34" spans="1:23" hidden="1">
      <c r="A34" s="63">
        <f t="shared" si="11"/>
        <v>36920</v>
      </c>
      <c r="B34" s="65" t="str">
        <f>INDEX('[4]Master Data'!$A$2:$B$8,MATCH(WEEKDAY('SC Gas MTM'!A34,3),'[4]Master Data'!$A$2:$A$8,0),2)</f>
        <v>M</v>
      </c>
      <c r="D34" s="73">
        <v>-15901700.630032292</v>
      </c>
      <c r="E34" s="73">
        <v>0</v>
      </c>
      <c r="F34" s="73">
        <v>0</v>
      </c>
      <c r="G34" s="73">
        <v>391092</v>
      </c>
      <c r="I34" s="73">
        <f t="shared" si="12"/>
        <v>391092</v>
      </c>
      <c r="J34" s="73">
        <f t="shared" si="13"/>
        <v>2005</v>
      </c>
      <c r="K34" s="73">
        <f t="shared" si="1"/>
        <v>0</v>
      </c>
      <c r="L34" s="73">
        <f t="shared" si="2"/>
        <v>0</v>
      </c>
      <c r="M34" s="73">
        <f>SUM(J$6:J34)</f>
        <v>391092</v>
      </c>
      <c r="N34" s="73">
        <f>SUM(J$6:J34)</f>
        <v>391092</v>
      </c>
      <c r="P34" s="73">
        <f t="shared" si="3"/>
        <v>-15.901700630032291</v>
      </c>
      <c r="Q34" s="73">
        <f t="shared" si="4"/>
        <v>0</v>
      </c>
      <c r="R34" s="73">
        <f t="shared" si="5"/>
        <v>0</v>
      </c>
      <c r="S34" s="71">
        <f t="shared" si="6"/>
        <v>2.0049999999999999</v>
      </c>
      <c r="T34" s="71">
        <f t="shared" si="7"/>
        <v>0</v>
      </c>
      <c r="U34" s="71">
        <f t="shared" si="8"/>
        <v>391.09199999999998</v>
      </c>
      <c r="V34" s="71">
        <f t="shared" si="9"/>
        <v>391.09199999999998</v>
      </c>
      <c r="W34" s="71">
        <f t="shared" si="10"/>
        <v>391.09199999999998</v>
      </c>
    </row>
    <row r="35" spans="1:23" hidden="1">
      <c r="A35" s="63">
        <f t="shared" si="11"/>
        <v>36921</v>
      </c>
      <c r="B35" s="65" t="str">
        <f>INDEX('[4]Master Data'!$A$2:$B$8,MATCH(WEEKDAY('SC Gas MTM'!A35,3),'[4]Master Data'!$A$2:$A$8,0),2)</f>
        <v>T</v>
      </c>
      <c r="D35" s="73">
        <v>-15900880.56423229</v>
      </c>
      <c r="E35" s="73">
        <v>0</v>
      </c>
      <c r="F35" s="73">
        <v>0</v>
      </c>
      <c r="G35" s="73">
        <v>439778</v>
      </c>
      <c r="I35" s="73">
        <f t="shared" si="12"/>
        <v>439778</v>
      </c>
      <c r="J35" s="73">
        <f t="shared" si="13"/>
        <v>48686</v>
      </c>
      <c r="K35" s="73">
        <f t="shared" si="1"/>
        <v>0</v>
      </c>
      <c r="L35" s="73">
        <f t="shared" si="2"/>
        <v>0</v>
      </c>
      <c r="M35" s="73">
        <f>SUM(J$6:J35)</f>
        <v>439778</v>
      </c>
      <c r="N35" s="73">
        <f>SUM(J$6:J35)</f>
        <v>439778</v>
      </c>
      <c r="P35" s="73">
        <f t="shared" si="3"/>
        <v>-15.90088056423229</v>
      </c>
      <c r="Q35" s="73">
        <f t="shared" si="4"/>
        <v>0</v>
      </c>
      <c r="R35" s="73">
        <f t="shared" si="5"/>
        <v>0</v>
      </c>
      <c r="S35" s="71">
        <f t="shared" si="6"/>
        <v>48.686</v>
      </c>
      <c r="T35" s="71">
        <f t="shared" si="7"/>
        <v>0</v>
      </c>
      <c r="U35" s="71">
        <f t="shared" si="8"/>
        <v>439.77800000000002</v>
      </c>
      <c r="V35" s="71">
        <f t="shared" si="9"/>
        <v>439.77800000000002</v>
      </c>
      <c r="W35" s="71">
        <f t="shared" si="10"/>
        <v>439.77800000000002</v>
      </c>
    </row>
    <row r="36" spans="1:23">
      <c r="A36" s="63">
        <f t="shared" si="11"/>
        <v>36922</v>
      </c>
      <c r="B36" s="65" t="str">
        <f>INDEX('[4]Master Data'!$A$2:$B$8,MATCH(WEEKDAY('SC Gas MTM'!A36,3),'[4]Master Data'!$A$2:$A$8,0),2)</f>
        <v>W</v>
      </c>
      <c r="D36" s="73">
        <v>-15899792.647632288</v>
      </c>
      <c r="E36" s="73">
        <v>0</v>
      </c>
      <c r="F36" s="73">
        <v>0</v>
      </c>
      <c r="G36" s="73">
        <v>547022</v>
      </c>
      <c r="I36" s="73">
        <f t="shared" si="12"/>
        <v>547022</v>
      </c>
      <c r="J36" s="73">
        <f t="shared" si="13"/>
        <v>107244</v>
      </c>
      <c r="K36" s="73">
        <f t="shared" si="1"/>
        <v>0</v>
      </c>
      <c r="L36" s="73">
        <f t="shared" si="2"/>
        <v>0</v>
      </c>
      <c r="M36" s="73">
        <f>SUM(J$6:J36)</f>
        <v>547022</v>
      </c>
      <c r="N36" s="73">
        <f>SUM(J$6:J36)</f>
        <v>547022</v>
      </c>
      <c r="P36" s="73">
        <f t="shared" si="3"/>
        <v>-15.899792647632287</v>
      </c>
      <c r="Q36" s="73">
        <f t="shared" si="4"/>
        <v>0</v>
      </c>
      <c r="R36" s="73">
        <f t="shared" si="5"/>
        <v>0</v>
      </c>
      <c r="S36" s="71">
        <f t="shared" si="6"/>
        <v>107.244</v>
      </c>
      <c r="T36" s="71">
        <f t="shared" si="7"/>
        <v>0</v>
      </c>
      <c r="U36" s="71">
        <f t="shared" si="8"/>
        <v>547.02200000000005</v>
      </c>
      <c r="V36" s="71">
        <f t="shared" si="9"/>
        <v>547.02200000000005</v>
      </c>
      <c r="W36" s="71">
        <f t="shared" si="10"/>
        <v>547.02200000000005</v>
      </c>
    </row>
    <row r="37" spans="1:23" hidden="1">
      <c r="A37" s="63">
        <f t="shared" si="11"/>
        <v>36923</v>
      </c>
      <c r="B37" s="65" t="str">
        <f>INDEX('[4]Master Data'!$A$2:$B$8,MATCH(WEEKDAY('SC Gas MTM'!A37,3),'[4]Master Data'!$A$2:$A$8,0),2)</f>
        <v>Th</v>
      </c>
      <c r="D37" s="73">
        <v>-15899240.281632286</v>
      </c>
      <c r="E37" s="73">
        <v>0</v>
      </c>
      <c r="F37" s="73">
        <v>0</v>
      </c>
      <c r="G37" s="73">
        <v>52863</v>
      </c>
      <c r="I37" s="73">
        <f t="shared" ref="I37:I100" si="14">IF(MONTH($A37)=MONTH($A36),IF(G37=0,I36,G37),G37)</f>
        <v>52863</v>
      </c>
      <c r="J37" s="73">
        <f t="shared" si="13"/>
        <v>52863</v>
      </c>
      <c r="K37" s="73">
        <f t="shared" si="1"/>
        <v>0</v>
      </c>
      <c r="L37" s="73">
        <f t="shared" si="2"/>
        <v>0</v>
      </c>
      <c r="M37" s="73">
        <f>SUM(J$6:J37)</f>
        <v>599885</v>
      </c>
      <c r="N37" s="73">
        <f>SUM(J$6:J37)</f>
        <v>599885</v>
      </c>
      <c r="P37" s="73">
        <f t="shared" si="3"/>
        <v>-15.899240281632286</v>
      </c>
      <c r="Q37" s="73">
        <f t="shared" si="4"/>
        <v>0</v>
      </c>
      <c r="R37" s="73">
        <f t="shared" si="5"/>
        <v>0</v>
      </c>
      <c r="S37" s="71">
        <f t="shared" si="6"/>
        <v>52.863</v>
      </c>
      <c r="T37" s="71">
        <f t="shared" si="7"/>
        <v>0</v>
      </c>
      <c r="U37" s="71">
        <f t="shared" si="8"/>
        <v>52.863</v>
      </c>
      <c r="V37" s="71">
        <f t="shared" si="9"/>
        <v>599.88499999999999</v>
      </c>
      <c r="W37" s="71">
        <f t="shared" si="10"/>
        <v>599.88499999999999</v>
      </c>
    </row>
    <row r="38" spans="1:23" hidden="1">
      <c r="A38" s="63">
        <f t="shared" si="11"/>
        <v>36924</v>
      </c>
      <c r="B38" s="65" t="str">
        <f>INDEX('[4]Master Data'!$A$2:$B$8,MATCH(WEEKDAY('SC Gas MTM'!A38,3),'[4]Master Data'!$A$2:$A$8,0),2)</f>
        <v>F</v>
      </c>
      <c r="D38" s="73">
        <v>-15899111.68683229</v>
      </c>
      <c r="E38" s="73">
        <v>0</v>
      </c>
      <c r="F38" s="73">
        <v>0</v>
      </c>
      <c r="G38" s="73">
        <v>169718</v>
      </c>
      <c r="I38" s="73">
        <f t="shared" si="14"/>
        <v>169718</v>
      </c>
      <c r="J38" s="73">
        <f t="shared" si="13"/>
        <v>116855</v>
      </c>
      <c r="K38" s="73">
        <f t="shared" si="1"/>
        <v>0</v>
      </c>
      <c r="L38" s="73">
        <f t="shared" si="2"/>
        <v>0</v>
      </c>
      <c r="M38" s="73">
        <f>SUM(J$6:J38)</f>
        <v>716740</v>
      </c>
      <c r="N38" s="73">
        <f>SUM(J$6:J38)</f>
        <v>716740</v>
      </c>
      <c r="P38" s="73">
        <f t="shared" si="3"/>
        <v>-15.89911168683229</v>
      </c>
      <c r="Q38" s="73">
        <f t="shared" si="4"/>
        <v>0</v>
      </c>
      <c r="R38" s="73">
        <f t="shared" si="5"/>
        <v>0</v>
      </c>
      <c r="S38" s="71">
        <f t="shared" si="6"/>
        <v>116.855</v>
      </c>
      <c r="T38" s="71">
        <f t="shared" si="7"/>
        <v>0</v>
      </c>
      <c r="U38" s="71">
        <f t="shared" si="8"/>
        <v>169.71799999999999</v>
      </c>
      <c r="V38" s="71">
        <f t="shared" si="9"/>
        <v>716.74</v>
      </c>
      <c r="W38" s="71">
        <f t="shared" si="10"/>
        <v>716.74</v>
      </c>
    </row>
    <row r="39" spans="1:23" hidden="1">
      <c r="A39" s="63">
        <f t="shared" si="11"/>
        <v>36925</v>
      </c>
      <c r="B39" s="65" t="str">
        <f>INDEX('[4]Master Data'!$A$2:$B$8,MATCH(WEEKDAY('SC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169718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716740</v>
      </c>
      <c r="N39" s="73">
        <f>SUM(J$6:J39)</f>
        <v>716740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169.71799999999999</v>
      </c>
      <c r="V39" s="71">
        <f t="shared" si="9"/>
        <v>716.74</v>
      </c>
      <c r="W39" s="71">
        <f t="shared" si="10"/>
        <v>716.74</v>
      </c>
    </row>
    <row r="40" spans="1:23" hidden="1">
      <c r="A40" s="63">
        <f t="shared" si="11"/>
        <v>36926</v>
      </c>
      <c r="B40" s="65" t="str">
        <f>INDEX('[4]Master Data'!$A$2:$B$8,MATCH(WEEKDAY('SC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169718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716740</v>
      </c>
      <c r="N40" s="73">
        <f>SUM(J$6:J40)</f>
        <v>716740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169.71799999999999</v>
      </c>
      <c r="V40" s="71">
        <f t="shared" si="9"/>
        <v>716.74</v>
      </c>
      <c r="W40" s="71">
        <f t="shared" si="10"/>
        <v>716.74</v>
      </c>
    </row>
    <row r="41" spans="1:23" hidden="1">
      <c r="A41" s="63">
        <f t="shared" si="11"/>
        <v>36927</v>
      </c>
      <c r="B41" s="65" t="str">
        <f>INDEX('[4]Master Data'!$A$2:$B$8,MATCH(WEEKDAY('SC Gas MTM'!A41,3),'[4]Master Data'!$A$2:$A$8,0),2)</f>
        <v>M</v>
      </c>
      <c r="D41" s="73">
        <v>-15897883.200632293</v>
      </c>
      <c r="E41" s="73">
        <v>0</v>
      </c>
      <c r="F41" s="73">
        <v>0</v>
      </c>
      <c r="G41" s="73">
        <v>56433</v>
      </c>
      <c r="I41" s="73">
        <f t="shared" si="14"/>
        <v>56433</v>
      </c>
      <c r="J41" s="73">
        <f t="shared" si="13"/>
        <v>-113285</v>
      </c>
      <c r="K41" s="73">
        <f t="shared" si="1"/>
        <v>0</v>
      </c>
      <c r="L41" s="73">
        <f t="shared" si="2"/>
        <v>0</v>
      </c>
      <c r="M41" s="73">
        <f>SUM(J$6:J41)</f>
        <v>603455</v>
      </c>
      <c r="N41" s="73">
        <f>SUM(J$6:J41)</f>
        <v>603455</v>
      </c>
      <c r="P41" s="73">
        <f t="shared" si="3"/>
        <v>-15.897883200632293</v>
      </c>
      <c r="Q41" s="73">
        <f t="shared" si="4"/>
        <v>0</v>
      </c>
      <c r="R41" s="73">
        <f t="shared" si="5"/>
        <v>0</v>
      </c>
      <c r="S41" s="71">
        <f t="shared" si="6"/>
        <v>-113.285</v>
      </c>
      <c r="T41" s="71">
        <f t="shared" si="7"/>
        <v>0</v>
      </c>
      <c r="U41" s="71">
        <f t="shared" si="8"/>
        <v>56.433</v>
      </c>
      <c r="V41" s="71">
        <f t="shared" si="9"/>
        <v>603.45500000000004</v>
      </c>
      <c r="W41" s="71">
        <f t="shared" si="10"/>
        <v>603.45500000000004</v>
      </c>
    </row>
    <row r="42" spans="1:23" hidden="1">
      <c r="A42" s="63">
        <f t="shared" si="11"/>
        <v>36928</v>
      </c>
      <c r="B42" s="65" t="str">
        <f>INDEX('[4]Master Data'!$A$2:$B$8,MATCH(WEEKDAY('SC Gas MTM'!A42,3),'[4]Master Data'!$A$2:$A$8,0),2)</f>
        <v>T</v>
      </c>
      <c r="D42" s="73">
        <v>-15897491.839132288</v>
      </c>
      <c r="E42" s="73">
        <v>0</v>
      </c>
      <c r="F42" s="73">
        <v>0</v>
      </c>
      <c r="G42" s="73">
        <v>-10295</v>
      </c>
      <c r="I42" s="73">
        <f t="shared" si="14"/>
        <v>-10295</v>
      </c>
      <c r="J42" s="73">
        <f t="shared" si="13"/>
        <v>-66728</v>
      </c>
      <c r="K42" s="73">
        <f t="shared" si="1"/>
        <v>0</v>
      </c>
      <c r="L42" s="73">
        <f t="shared" si="2"/>
        <v>0</v>
      </c>
      <c r="M42" s="73">
        <f>SUM(J$6:J42)</f>
        <v>536727</v>
      </c>
      <c r="N42" s="73">
        <f>SUM(J$6:J42)</f>
        <v>536727</v>
      </c>
      <c r="P42" s="73">
        <f t="shared" si="3"/>
        <v>-15.897491839132288</v>
      </c>
      <c r="Q42" s="73">
        <f t="shared" si="4"/>
        <v>0</v>
      </c>
      <c r="R42" s="73">
        <f t="shared" si="5"/>
        <v>0</v>
      </c>
      <c r="S42" s="71">
        <f t="shared" si="6"/>
        <v>-66.727999999999994</v>
      </c>
      <c r="T42" s="71">
        <f t="shared" si="7"/>
        <v>0</v>
      </c>
      <c r="U42" s="71">
        <f t="shared" si="8"/>
        <v>-10.295</v>
      </c>
      <c r="V42" s="71">
        <f t="shared" si="9"/>
        <v>536.72699999999998</v>
      </c>
      <c r="W42" s="71">
        <f t="shared" si="10"/>
        <v>536.72699999999998</v>
      </c>
    </row>
    <row r="43" spans="1:23" hidden="1">
      <c r="A43" s="63">
        <f t="shared" si="11"/>
        <v>36929</v>
      </c>
      <c r="B43" s="65" t="str">
        <f>INDEX('[4]Master Data'!$A$2:$B$8,MATCH(WEEKDAY('SC Gas MTM'!A43,3),'[4]Master Data'!$A$2:$A$8,0),2)</f>
        <v>W</v>
      </c>
      <c r="D43" s="73">
        <v>-15896969.379232291</v>
      </c>
      <c r="E43" s="73">
        <v>0</v>
      </c>
      <c r="F43" s="73">
        <v>0</v>
      </c>
      <c r="G43" s="73">
        <v>157136</v>
      </c>
      <c r="I43" s="73">
        <f t="shared" si="14"/>
        <v>157136</v>
      </c>
      <c r="J43" s="73">
        <f t="shared" si="13"/>
        <v>167431</v>
      </c>
      <c r="K43" s="73">
        <f t="shared" si="1"/>
        <v>0</v>
      </c>
      <c r="L43" s="73">
        <f t="shared" si="2"/>
        <v>0</v>
      </c>
      <c r="M43" s="73">
        <f>SUM(J$6:J43)</f>
        <v>704158</v>
      </c>
      <c r="N43" s="73">
        <f>SUM(J$6:J43)</f>
        <v>704158</v>
      </c>
      <c r="P43" s="73">
        <f t="shared" si="3"/>
        <v>-15.89696937923229</v>
      </c>
      <c r="Q43" s="73">
        <f t="shared" si="4"/>
        <v>0</v>
      </c>
      <c r="R43" s="73">
        <f t="shared" si="5"/>
        <v>0</v>
      </c>
      <c r="S43" s="71">
        <f t="shared" si="6"/>
        <v>167.43100000000001</v>
      </c>
      <c r="T43" s="71">
        <f t="shared" si="7"/>
        <v>0</v>
      </c>
      <c r="U43" s="71">
        <f t="shared" si="8"/>
        <v>157.136</v>
      </c>
      <c r="V43" s="71">
        <f t="shared" si="9"/>
        <v>704.15800000000002</v>
      </c>
      <c r="W43" s="71">
        <f t="shared" si="10"/>
        <v>704.15800000000002</v>
      </c>
    </row>
    <row r="44" spans="1:23" hidden="1">
      <c r="A44" s="63">
        <f t="shared" si="11"/>
        <v>36930</v>
      </c>
      <c r="B44" s="65" t="str">
        <f>INDEX('[4]Master Data'!$A$2:$B$8,MATCH(WEEKDAY('SC Gas MTM'!A44,3),'[4]Master Data'!$A$2:$A$8,0),2)</f>
        <v>Th</v>
      </c>
      <c r="D44" s="73">
        <v>-15896584.749432288</v>
      </c>
      <c r="E44" s="73">
        <v>0</v>
      </c>
      <c r="F44" s="73">
        <v>0</v>
      </c>
      <c r="G44" s="73">
        <v>134969</v>
      </c>
      <c r="I44" s="73">
        <f t="shared" si="14"/>
        <v>134969</v>
      </c>
      <c r="J44" s="73">
        <f t="shared" si="13"/>
        <v>-22167</v>
      </c>
      <c r="K44" s="73">
        <f t="shared" si="1"/>
        <v>0</v>
      </c>
      <c r="L44" s="73">
        <f t="shared" si="2"/>
        <v>0</v>
      </c>
      <c r="M44" s="73">
        <f>SUM(J$6:J44)</f>
        <v>681991</v>
      </c>
      <c r="N44" s="73">
        <f>SUM(J$6:J44)</f>
        <v>681991</v>
      </c>
      <c r="P44" s="73">
        <f t="shared" si="3"/>
        <v>-15.896584749432288</v>
      </c>
      <c r="Q44" s="73">
        <f t="shared" si="4"/>
        <v>0</v>
      </c>
      <c r="R44" s="73">
        <f t="shared" si="5"/>
        <v>0</v>
      </c>
      <c r="S44" s="71">
        <f t="shared" si="6"/>
        <v>-22.167000000000002</v>
      </c>
      <c r="T44" s="71">
        <f t="shared" si="7"/>
        <v>0</v>
      </c>
      <c r="U44" s="71">
        <f t="shared" si="8"/>
        <v>134.96899999999999</v>
      </c>
      <c r="V44" s="71">
        <f t="shared" si="9"/>
        <v>681.99099999999999</v>
      </c>
      <c r="W44" s="71">
        <f t="shared" si="10"/>
        <v>681.99099999999999</v>
      </c>
    </row>
    <row r="45" spans="1:23" hidden="1">
      <c r="A45" s="63">
        <f t="shared" si="11"/>
        <v>36931</v>
      </c>
      <c r="B45" s="65" t="str">
        <f>INDEX('[4]Master Data'!$A$2:$B$8,MATCH(WEEKDAY('SC Gas MTM'!A45,3),'[4]Master Data'!$A$2:$A$8,0),2)</f>
        <v>F</v>
      </c>
      <c r="D45" s="73">
        <v>-15896017.744232289</v>
      </c>
      <c r="E45" s="73">
        <v>0</v>
      </c>
      <c r="F45" s="73">
        <v>0</v>
      </c>
      <c r="G45" s="73">
        <v>146387</v>
      </c>
      <c r="I45" s="73">
        <f t="shared" si="14"/>
        <v>146387</v>
      </c>
      <c r="J45" s="73">
        <f t="shared" si="13"/>
        <v>11418</v>
      </c>
      <c r="K45" s="73">
        <f t="shared" si="1"/>
        <v>0</v>
      </c>
      <c r="L45" s="73">
        <f t="shared" si="2"/>
        <v>0</v>
      </c>
      <c r="M45" s="73">
        <f>SUM(J$6:J45)</f>
        <v>693409</v>
      </c>
      <c r="N45" s="73">
        <f>SUM(J$6:J45)</f>
        <v>693409</v>
      </c>
      <c r="P45" s="73">
        <f t="shared" si="3"/>
        <v>-15.896017744232289</v>
      </c>
      <c r="Q45" s="73">
        <f t="shared" si="4"/>
        <v>0</v>
      </c>
      <c r="R45" s="73">
        <f t="shared" si="5"/>
        <v>0</v>
      </c>
      <c r="S45" s="71">
        <f t="shared" si="6"/>
        <v>11.417999999999999</v>
      </c>
      <c r="T45" s="71">
        <f t="shared" si="7"/>
        <v>0</v>
      </c>
      <c r="U45" s="71">
        <f t="shared" si="8"/>
        <v>146.387</v>
      </c>
      <c r="V45" s="71">
        <f t="shared" si="9"/>
        <v>693.40899999999999</v>
      </c>
      <c r="W45" s="71">
        <f t="shared" si="10"/>
        <v>693.40899999999999</v>
      </c>
    </row>
    <row r="46" spans="1:23" hidden="1">
      <c r="A46" s="63">
        <f t="shared" si="11"/>
        <v>36932</v>
      </c>
      <c r="B46" s="65" t="str">
        <f>INDEX('[4]Master Data'!$A$2:$B$8,MATCH(WEEKDAY('SC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146387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693409</v>
      </c>
      <c r="N46" s="73">
        <f>SUM(J$6:J46)</f>
        <v>693409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146.387</v>
      </c>
      <c r="V46" s="71">
        <f t="shared" si="9"/>
        <v>693.40899999999999</v>
      </c>
      <c r="W46" s="71">
        <f t="shared" si="10"/>
        <v>693.40899999999999</v>
      </c>
    </row>
    <row r="47" spans="1:23" hidden="1">
      <c r="A47" s="63">
        <f t="shared" si="11"/>
        <v>36933</v>
      </c>
      <c r="B47" s="65" t="str">
        <f>INDEX('[4]Master Data'!$A$2:$B$8,MATCH(WEEKDAY('SC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146387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693409</v>
      </c>
      <c r="N47" s="73">
        <f>SUM(J$6:J47)</f>
        <v>693409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146.387</v>
      </c>
      <c r="V47" s="71">
        <f t="shared" si="9"/>
        <v>693.40899999999999</v>
      </c>
      <c r="W47" s="71">
        <f t="shared" si="10"/>
        <v>693.40899999999999</v>
      </c>
    </row>
    <row r="48" spans="1:23" hidden="1">
      <c r="A48" s="63">
        <f t="shared" si="11"/>
        <v>36934</v>
      </c>
      <c r="B48" s="65" t="str">
        <f>INDEX('[4]Master Data'!$A$2:$B$8,MATCH(WEEKDAY('SC Gas MTM'!A48,3),'[4]Master Data'!$A$2:$A$8,0),2)</f>
        <v>M</v>
      </c>
      <c r="D48" s="73">
        <v>-15894675.576532289</v>
      </c>
      <c r="E48" s="73">
        <v>0</v>
      </c>
      <c r="F48" s="73">
        <v>0</v>
      </c>
      <c r="G48" s="73">
        <v>93061</v>
      </c>
      <c r="I48" s="73">
        <f t="shared" si="14"/>
        <v>93061</v>
      </c>
      <c r="J48" s="73">
        <f t="shared" si="13"/>
        <v>-53326</v>
      </c>
      <c r="K48" s="73">
        <f t="shared" si="1"/>
        <v>0</v>
      </c>
      <c r="L48" s="73">
        <f t="shared" si="2"/>
        <v>0</v>
      </c>
      <c r="M48" s="73">
        <f>SUM(J$6:J48)</f>
        <v>640083</v>
      </c>
      <c r="N48" s="73">
        <f>SUM(J$6:J48)</f>
        <v>640083</v>
      </c>
      <c r="P48" s="73">
        <f t="shared" si="3"/>
        <v>-15.89467557653229</v>
      </c>
      <c r="Q48" s="73">
        <f t="shared" si="4"/>
        <v>0</v>
      </c>
      <c r="R48" s="73">
        <f t="shared" si="5"/>
        <v>0</v>
      </c>
      <c r="S48" s="71">
        <f t="shared" si="6"/>
        <v>-53.326000000000001</v>
      </c>
      <c r="T48" s="71">
        <f t="shared" si="7"/>
        <v>0</v>
      </c>
      <c r="U48" s="71">
        <f t="shared" si="8"/>
        <v>93.061000000000007</v>
      </c>
      <c r="V48" s="71">
        <f t="shared" si="9"/>
        <v>640.08299999999997</v>
      </c>
      <c r="W48" s="71">
        <f t="shared" si="10"/>
        <v>640.08299999999997</v>
      </c>
    </row>
    <row r="49" spans="1:23" hidden="1">
      <c r="A49" s="63">
        <f t="shared" si="11"/>
        <v>36935</v>
      </c>
      <c r="B49" s="65" t="str">
        <f>INDEX('[4]Master Data'!$A$2:$B$8,MATCH(WEEKDAY('SC Gas MTM'!A49,3),'[4]Master Data'!$A$2:$A$8,0),2)</f>
        <v>T</v>
      </c>
      <c r="D49" s="73">
        <v>-15894418.836132288</v>
      </c>
      <c r="E49" s="73">
        <v>0</v>
      </c>
      <c r="F49" s="73">
        <v>0</v>
      </c>
      <c r="G49" s="73">
        <v>132432</v>
      </c>
      <c r="I49" s="73">
        <f t="shared" si="14"/>
        <v>132432</v>
      </c>
      <c r="J49" s="73">
        <f t="shared" si="13"/>
        <v>39371</v>
      </c>
      <c r="K49" s="73">
        <f t="shared" si="1"/>
        <v>0</v>
      </c>
      <c r="L49" s="73">
        <f t="shared" si="2"/>
        <v>0</v>
      </c>
      <c r="M49" s="73">
        <f>SUM(J$6:J49)</f>
        <v>679454</v>
      </c>
      <c r="N49" s="73">
        <f>SUM(J$6:J49)</f>
        <v>679454</v>
      </c>
      <c r="P49" s="73">
        <f t="shared" si="3"/>
        <v>-15.894418836132289</v>
      </c>
      <c r="Q49" s="73">
        <f t="shared" si="4"/>
        <v>0</v>
      </c>
      <c r="R49" s="73">
        <f t="shared" si="5"/>
        <v>0</v>
      </c>
      <c r="S49" s="71">
        <f t="shared" si="6"/>
        <v>39.371000000000002</v>
      </c>
      <c r="T49" s="71">
        <f t="shared" si="7"/>
        <v>0</v>
      </c>
      <c r="U49" s="71">
        <f t="shared" si="8"/>
        <v>132.43199999999999</v>
      </c>
      <c r="V49" s="71">
        <f t="shared" si="9"/>
        <v>679.45399999999995</v>
      </c>
      <c r="W49" s="71">
        <f t="shared" si="10"/>
        <v>679.45399999999995</v>
      </c>
    </row>
    <row r="50" spans="1:23" hidden="1">
      <c r="A50" s="63">
        <f t="shared" si="11"/>
        <v>36936</v>
      </c>
      <c r="B50" s="65" t="str">
        <f>INDEX('[4]Master Data'!$A$2:$B$8,MATCH(WEEKDAY('SC Gas MTM'!A50,3),'[4]Master Data'!$A$2:$A$8,0),2)</f>
        <v>W</v>
      </c>
      <c r="D50" s="73">
        <v>-15894183.67373229</v>
      </c>
      <c r="E50" s="73">
        <v>0</v>
      </c>
      <c r="F50" s="73">
        <v>0</v>
      </c>
      <c r="G50" s="73">
        <v>-42845</v>
      </c>
      <c r="I50" s="73">
        <f t="shared" si="14"/>
        <v>-42845</v>
      </c>
      <c r="J50" s="73">
        <f t="shared" si="13"/>
        <v>-175277</v>
      </c>
      <c r="K50" s="73">
        <f t="shared" si="1"/>
        <v>0</v>
      </c>
      <c r="L50" s="73">
        <f t="shared" si="2"/>
        <v>0</v>
      </c>
      <c r="M50" s="73">
        <f>SUM(J$6:J50)</f>
        <v>504177</v>
      </c>
      <c r="N50" s="73">
        <f>SUM(J$6:J50)</f>
        <v>504177</v>
      </c>
      <c r="P50" s="73">
        <f t="shared" si="3"/>
        <v>-15.894183673732289</v>
      </c>
      <c r="Q50" s="73">
        <f t="shared" si="4"/>
        <v>0</v>
      </c>
      <c r="R50" s="73">
        <f t="shared" si="5"/>
        <v>0</v>
      </c>
      <c r="S50" s="71">
        <f t="shared" si="6"/>
        <v>-175.27699999999999</v>
      </c>
      <c r="T50" s="71">
        <f t="shared" si="7"/>
        <v>0</v>
      </c>
      <c r="U50" s="71">
        <f t="shared" si="8"/>
        <v>-42.844999999999999</v>
      </c>
      <c r="V50" s="71">
        <f t="shared" si="9"/>
        <v>504.17700000000002</v>
      </c>
      <c r="W50" s="71">
        <f t="shared" si="10"/>
        <v>504.17700000000002</v>
      </c>
    </row>
    <row r="51" spans="1:23" hidden="1">
      <c r="A51" s="63">
        <f t="shared" si="11"/>
        <v>36937</v>
      </c>
      <c r="B51" s="65" t="str">
        <f>INDEX('[4]Master Data'!$A$2:$B$8,MATCH(WEEKDAY('SC Gas MTM'!A51,3),'[4]Master Data'!$A$2:$A$8,0),2)</f>
        <v>Th</v>
      </c>
      <c r="D51" s="73">
        <v>-15893904.258032287</v>
      </c>
      <c r="E51" s="73">
        <v>0</v>
      </c>
      <c r="F51" s="73">
        <v>0</v>
      </c>
      <c r="G51" s="73">
        <v>-140356</v>
      </c>
      <c r="I51" s="73">
        <f t="shared" si="14"/>
        <v>-140356</v>
      </c>
      <c r="J51" s="73">
        <f t="shared" si="13"/>
        <v>-97511</v>
      </c>
      <c r="K51" s="73">
        <f t="shared" si="1"/>
        <v>0</v>
      </c>
      <c r="L51" s="73">
        <f t="shared" si="2"/>
        <v>0</v>
      </c>
      <c r="M51" s="73">
        <f>SUM(J$6:J51)</f>
        <v>406666</v>
      </c>
      <c r="N51" s="73">
        <f>SUM(J$6:J51)</f>
        <v>406666</v>
      </c>
      <c r="P51" s="73">
        <f t="shared" si="3"/>
        <v>-15.893904258032286</v>
      </c>
      <c r="Q51" s="73">
        <f t="shared" si="4"/>
        <v>0</v>
      </c>
      <c r="R51" s="73">
        <f t="shared" si="5"/>
        <v>0</v>
      </c>
      <c r="S51" s="71">
        <f t="shared" si="6"/>
        <v>-97.510999999999996</v>
      </c>
      <c r="T51" s="71">
        <f t="shared" si="7"/>
        <v>0</v>
      </c>
      <c r="U51" s="71">
        <f t="shared" si="8"/>
        <v>-140.35599999999999</v>
      </c>
      <c r="V51" s="71">
        <f t="shared" si="9"/>
        <v>406.666</v>
      </c>
      <c r="W51" s="71">
        <f t="shared" si="10"/>
        <v>406.666</v>
      </c>
    </row>
    <row r="52" spans="1:23" hidden="1">
      <c r="A52" s="63">
        <f t="shared" si="11"/>
        <v>36938</v>
      </c>
      <c r="B52" s="65" t="str">
        <f>INDEX('[4]Master Data'!$A$2:$B$8,MATCH(WEEKDAY('SC Gas MTM'!A52,3),'[4]Master Data'!$A$2:$A$8,0),2)</f>
        <v>F</v>
      </c>
      <c r="D52" s="73">
        <v>-15893127.055132285</v>
      </c>
      <c r="E52" s="73">
        <v>0</v>
      </c>
      <c r="F52" s="73">
        <v>0</v>
      </c>
      <c r="G52" s="73">
        <v>-46498</v>
      </c>
      <c r="I52" s="73">
        <f t="shared" si="14"/>
        <v>-46498</v>
      </c>
      <c r="J52" s="73">
        <f t="shared" si="13"/>
        <v>93858</v>
      </c>
      <c r="K52" s="73">
        <f t="shared" si="1"/>
        <v>0</v>
      </c>
      <c r="L52" s="73">
        <f t="shared" si="2"/>
        <v>0</v>
      </c>
      <c r="M52" s="73">
        <f>SUM(J$6:J52)</f>
        <v>500524</v>
      </c>
      <c r="N52" s="73">
        <f>SUM(J$6:J52)</f>
        <v>500524</v>
      </c>
      <c r="P52" s="73">
        <f t="shared" si="3"/>
        <v>-15.893127055132284</v>
      </c>
      <c r="Q52" s="73">
        <f t="shared" si="4"/>
        <v>0</v>
      </c>
      <c r="R52" s="73">
        <f t="shared" si="5"/>
        <v>0</v>
      </c>
      <c r="S52" s="71">
        <f t="shared" si="6"/>
        <v>93.858000000000004</v>
      </c>
      <c r="T52" s="71">
        <f t="shared" si="7"/>
        <v>0</v>
      </c>
      <c r="U52" s="71">
        <f t="shared" si="8"/>
        <v>-46.497999999999998</v>
      </c>
      <c r="V52" s="71">
        <f t="shared" si="9"/>
        <v>500.524</v>
      </c>
      <c r="W52" s="71">
        <f t="shared" si="10"/>
        <v>500.524</v>
      </c>
    </row>
    <row r="53" spans="1:23" hidden="1">
      <c r="A53" s="63">
        <f t="shared" si="11"/>
        <v>36939</v>
      </c>
      <c r="B53" s="65" t="str">
        <f>INDEX('[4]Master Data'!$A$2:$B$8,MATCH(WEEKDAY('SC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-46498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500524</v>
      </c>
      <c r="N53" s="73">
        <f>SUM(J$6:J53)</f>
        <v>500524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-46.497999999999998</v>
      </c>
      <c r="V53" s="71">
        <f t="shared" si="9"/>
        <v>500.524</v>
      </c>
      <c r="W53" s="71">
        <f t="shared" si="10"/>
        <v>500.524</v>
      </c>
    </row>
    <row r="54" spans="1:23" hidden="1">
      <c r="A54" s="63">
        <f t="shared" si="11"/>
        <v>36940</v>
      </c>
      <c r="B54" s="65" t="str">
        <f>INDEX('[4]Master Data'!$A$2:$B$8,MATCH(WEEKDAY('SC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-46498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500524</v>
      </c>
      <c r="N54" s="73">
        <f>SUM(J$6:J54)</f>
        <v>500524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-46.497999999999998</v>
      </c>
      <c r="V54" s="71">
        <f t="shared" si="9"/>
        <v>500.524</v>
      </c>
      <c r="W54" s="71">
        <f t="shared" si="10"/>
        <v>500.524</v>
      </c>
    </row>
    <row r="55" spans="1:23" hidden="1">
      <c r="A55" s="63">
        <f t="shared" si="11"/>
        <v>36941</v>
      </c>
      <c r="B55" s="65" t="str">
        <f>INDEX('[4]Master Data'!$A$2:$B$8,MATCH(WEEKDAY('SC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-46498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500524</v>
      </c>
      <c r="N55" s="73">
        <f>SUM(J$6:J55)</f>
        <v>500524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-46.497999999999998</v>
      </c>
      <c r="V55" s="71">
        <f t="shared" si="9"/>
        <v>500.524</v>
      </c>
      <c r="W55" s="71">
        <f t="shared" si="10"/>
        <v>500.524</v>
      </c>
    </row>
    <row r="56" spans="1:23" hidden="1">
      <c r="A56" s="63">
        <f t="shared" si="11"/>
        <v>36942</v>
      </c>
      <c r="B56" s="65" t="str">
        <f>INDEX('[4]Master Data'!$A$2:$B$8,MATCH(WEEKDAY('SC Gas MTM'!A56,3),'[4]Master Data'!$A$2:$A$8,0),2)</f>
        <v>T</v>
      </c>
      <c r="D56" s="73">
        <v>-15891258.188432286</v>
      </c>
      <c r="E56" s="73">
        <v>0</v>
      </c>
      <c r="F56" s="73">
        <v>0</v>
      </c>
      <c r="G56" s="73">
        <v>-34310</v>
      </c>
      <c r="I56" s="73">
        <f t="shared" si="14"/>
        <v>-34310</v>
      </c>
      <c r="J56" s="73">
        <f t="shared" si="13"/>
        <v>12188</v>
      </c>
      <c r="K56" s="73">
        <f t="shared" si="1"/>
        <v>0</v>
      </c>
      <c r="L56" s="73">
        <f t="shared" si="2"/>
        <v>0</v>
      </c>
      <c r="M56" s="73">
        <f>SUM(J$6:J56)</f>
        <v>512712</v>
      </c>
      <c r="N56" s="73">
        <f>SUM(J$6:J56)</f>
        <v>512712</v>
      </c>
      <c r="P56" s="73">
        <f t="shared" si="3"/>
        <v>-15.891258188432285</v>
      </c>
      <c r="Q56" s="73">
        <f t="shared" si="4"/>
        <v>0</v>
      </c>
      <c r="R56" s="73">
        <f t="shared" si="5"/>
        <v>0</v>
      </c>
      <c r="S56" s="71">
        <f t="shared" si="6"/>
        <v>12.188000000000001</v>
      </c>
      <c r="T56" s="71">
        <f t="shared" si="7"/>
        <v>0</v>
      </c>
      <c r="U56" s="71">
        <f t="shared" si="8"/>
        <v>-34.31</v>
      </c>
      <c r="V56" s="71">
        <f t="shared" si="9"/>
        <v>512.71199999999999</v>
      </c>
      <c r="W56" s="71">
        <f t="shared" si="10"/>
        <v>512.71199999999999</v>
      </c>
    </row>
    <row r="57" spans="1:23" hidden="1">
      <c r="A57" s="63">
        <f t="shared" si="11"/>
        <v>36943</v>
      </c>
      <c r="B57" s="65" t="str">
        <f>INDEX('[4]Master Data'!$A$2:$B$8,MATCH(WEEKDAY('SC Gas MTM'!A57,3),'[4]Master Data'!$A$2:$A$8,0),2)</f>
        <v>W</v>
      </c>
      <c r="D57" s="73">
        <v>-15890679.87643229</v>
      </c>
      <c r="E57" s="73">
        <v>0</v>
      </c>
      <c r="F57" s="73">
        <v>0</v>
      </c>
      <c r="G57" s="73">
        <v>-143144</v>
      </c>
      <c r="I57" s="73">
        <f t="shared" si="14"/>
        <v>-143144</v>
      </c>
      <c r="J57" s="73">
        <f t="shared" si="13"/>
        <v>-108834</v>
      </c>
      <c r="K57" s="73">
        <f t="shared" si="1"/>
        <v>0</v>
      </c>
      <c r="L57" s="73">
        <f t="shared" si="2"/>
        <v>0</v>
      </c>
      <c r="M57" s="73">
        <f>SUM(J$6:J57)</f>
        <v>403878</v>
      </c>
      <c r="N57" s="73">
        <f>SUM(J$6:J57)</f>
        <v>403878</v>
      </c>
      <c r="P57" s="73">
        <f t="shared" si="3"/>
        <v>-15.890679876432291</v>
      </c>
      <c r="Q57" s="73">
        <f t="shared" si="4"/>
        <v>0</v>
      </c>
      <c r="R57" s="73">
        <f t="shared" si="5"/>
        <v>0</v>
      </c>
      <c r="S57" s="71">
        <f t="shared" si="6"/>
        <v>-108.834</v>
      </c>
      <c r="T57" s="71">
        <f t="shared" si="7"/>
        <v>0</v>
      </c>
      <c r="U57" s="71">
        <f t="shared" si="8"/>
        <v>-143.14400000000001</v>
      </c>
      <c r="V57" s="71">
        <f t="shared" si="9"/>
        <v>403.87799999999999</v>
      </c>
      <c r="W57" s="71">
        <f t="shared" si="10"/>
        <v>403.87799999999999</v>
      </c>
    </row>
    <row r="58" spans="1:23" hidden="1">
      <c r="A58" s="63">
        <f t="shared" si="11"/>
        <v>36944</v>
      </c>
      <c r="B58" s="65" t="str">
        <f>INDEX('[4]Master Data'!$A$2:$B$8,MATCH(WEEKDAY('SC Gas MTM'!A58,3),'[4]Master Data'!$A$2:$A$8,0),2)</f>
        <v>Th</v>
      </c>
      <c r="D58" s="73">
        <v>-15890088.320932286</v>
      </c>
      <c r="E58" s="73">
        <v>0</v>
      </c>
      <c r="F58" s="73">
        <v>0</v>
      </c>
      <c r="G58" s="73">
        <v>-132494</v>
      </c>
      <c r="I58" s="73">
        <f t="shared" si="14"/>
        <v>-132494</v>
      </c>
      <c r="J58" s="73">
        <f t="shared" si="13"/>
        <v>10650</v>
      </c>
      <c r="K58" s="73">
        <f t="shared" si="1"/>
        <v>0</v>
      </c>
      <c r="L58" s="73">
        <f t="shared" si="2"/>
        <v>0</v>
      </c>
      <c r="M58" s="73">
        <f>SUM(J$6:J58)</f>
        <v>414528</v>
      </c>
      <c r="N58" s="73">
        <f>SUM(J$6:J58)</f>
        <v>414528</v>
      </c>
      <c r="P58" s="73">
        <f t="shared" si="3"/>
        <v>-15.890088320932286</v>
      </c>
      <c r="Q58" s="73">
        <f t="shared" si="4"/>
        <v>0</v>
      </c>
      <c r="R58" s="73">
        <f t="shared" si="5"/>
        <v>0</v>
      </c>
      <c r="S58" s="71">
        <f t="shared" si="6"/>
        <v>10.65</v>
      </c>
      <c r="T58" s="71">
        <f t="shared" si="7"/>
        <v>0</v>
      </c>
      <c r="U58" s="71">
        <f t="shared" si="8"/>
        <v>-132.494</v>
      </c>
      <c r="V58" s="71">
        <f t="shared" si="9"/>
        <v>414.52800000000002</v>
      </c>
      <c r="W58" s="71">
        <f t="shared" si="10"/>
        <v>414.52800000000002</v>
      </c>
    </row>
    <row r="59" spans="1:23" hidden="1">
      <c r="A59" s="63">
        <f t="shared" si="11"/>
        <v>36945</v>
      </c>
      <c r="B59" s="65" t="str">
        <f>INDEX('[4]Master Data'!$A$2:$B$8,MATCH(WEEKDAY('SC Gas MTM'!A59,3),'[4]Master Data'!$A$2:$A$8,0),2)</f>
        <v>F</v>
      </c>
      <c r="D59" s="73">
        <v>-15889179.791432286</v>
      </c>
      <c r="E59" s="73">
        <v>0</v>
      </c>
      <c r="F59" s="73">
        <v>0</v>
      </c>
      <c r="G59" s="73">
        <v>-61751</v>
      </c>
      <c r="I59" s="73">
        <f t="shared" si="14"/>
        <v>-61751</v>
      </c>
      <c r="J59" s="73">
        <f t="shared" si="13"/>
        <v>70743</v>
      </c>
      <c r="K59" s="73">
        <f t="shared" si="1"/>
        <v>0</v>
      </c>
      <c r="L59" s="73">
        <f t="shared" si="2"/>
        <v>0</v>
      </c>
      <c r="M59" s="73">
        <f>SUM(J$6:J59)</f>
        <v>485271</v>
      </c>
      <c r="N59" s="73">
        <f>SUM(J$6:J59)</f>
        <v>485271</v>
      </c>
      <c r="P59" s="73">
        <f t="shared" si="3"/>
        <v>-15.889179791432285</v>
      </c>
      <c r="Q59" s="73">
        <f t="shared" si="4"/>
        <v>0</v>
      </c>
      <c r="R59" s="73">
        <f t="shared" si="5"/>
        <v>0</v>
      </c>
      <c r="S59" s="71">
        <f t="shared" si="6"/>
        <v>70.742999999999995</v>
      </c>
      <c r="T59" s="71">
        <f t="shared" si="7"/>
        <v>0</v>
      </c>
      <c r="U59" s="71">
        <f t="shared" si="8"/>
        <v>-61.750999999999998</v>
      </c>
      <c r="V59" s="71">
        <f t="shared" si="9"/>
        <v>485.27100000000002</v>
      </c>
      <c r="W59" s="71">
        <f t="shared" si="10"/>
        <v>485.27100000000002</v>
      </c>
    </row>
    <row r="60" spans="1:23" hidden="1">
      <c r="A60" s="63">
        <f t="shared" si="11"/>
        <v>36946</v>
      </c>
      <c r="B60" s="65" t="str">
        <f>INDEX('[4]Master Data'!$A$2:$B$8,MATCH(WEEKDAY('SC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-61751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485271</v>
      </c>
      <c r="N60" s="73">
        <f>SUM(J$6:J60)</f>
        <v>485271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-61.750999999999998</v>
      </c>
      <c r="V60" s="71">
        <f t="shared" si="9"/>
        <v>485.27100000000002</v>
      </c>
      <c r="W60" s="71">
        <f t="shared" si="10"/>
        <v>485.27100000000002</v>
      </c>
    </row>
    <row r="61" spans="1:23" hidden="1">
      <c r="A61" s="63">
        <f t="shared" si="11"/>
        <v>36947</v>
      </c>
      <c r="B61" s="65" t="str">
        <f>INDEX('[4]Master Data'!$A$2:$B$8,MATCH(WEEKDAY('SC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-61751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485271</v>
      </c>
      <c r="N61" s="73">
        <f>SUM(J$6:J61)</f>
        <v>485271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-61.750999999999998</v>
      </c>
      <c r="V61" s="71">
        <f t="shared" si="9"/>
        <v>485.27100000000002</v>
      </c>
      <c r="W61" s="71">
        <f t="shared" si="10"/>
        <v>485.27100000000002</v>
      </c>
    </row>
    <row r="62" spans="1:23" hidden="1">
      <c r="A62" s="63">
        <f t="shared" si="11"/>
        <v>36948</v>
      </c>
      <c r="B62" s="65" t="str">
        <f>INDEX('[4]Master Data'!$A$2:$B$8,MATCH(WEEKDAY('SC Gas MTM'!A62,3),'[4]Master Data'!$A$2:$A$8,0),2)</f>
        <v>M</v>
      </c>
      <c r="D62" s="73">
        <v>-15887336.702332288</v>
      </c>
      <c r="E62" s="73">
        <v>0</v>
      </c>
      <c r="F62" s="73">
        <v>0</v>
      </c>
      <c r="G62" s="73">
        <v>-42997</v>
      </c>
      <c r="I62" s="73">
        <f t="shared" si="14"/>
        <v>-42997</v>
      </c>
      <c r="J62" s="73">
        <f t="shared" si="13"/>
        <v>18754</v>
      </c>
      <c r="K62" s="73">
        <f t="shared" si="1"/>
        <v>0</v>
      </c>
      <c r="L62" s="73">
        <f t="shared" si="2"/>
        <v>0</v>
      </c>
      <c r="M62" s="73">
        <f>SUM(J$6:J62)</f>
        <v>504025</v>
      </c>
      <c r="N62" s="73">
        <f>SUM(J$6:J62)</f>
        <v>504025</v>
      </c>
      <c r="P62" s="73">
        <f t="shared" si="3"/>
        <v>-15.887336702332288</v>
      </c>
      <c r="Q62" s="73">
        <f t="shared" si="4"/>
        <v>0</v>
      </c>
      <c r="R62" s="73">
        <f t="shared" si="5"/>
        <v>0</v>
      </c>
      <c r="S62" s="71">
        <f t="shared" si="6"/>
        <v>18.754000000000001</v>
      </c>
      <c r="T62" s="71">
        <f t="shared" si="7"/>
        <v>0</v>
      </c>
      <c r="U62" s="71">
        <f t="shared" si="8"/>
        <v>-42.997</v>
      </c>
      <c r="V62" s="71">
        <f t="shared" si="9"/>
        <v>504.02499999999998</v>
      </c>
      <c r="W62" s="71">
        <f t="shared" si="10"/>
        <v>504.02499999999998</v>
      </c>
    </row>
    <row r="63" spans="1:23" hidden="1">
      <c r="A63" s="63">
        <f t="shared" si="11"/>
        <v>36949</v>
      </c>
      <c r="B63" s="65" t="str">
        <f>INDEX('[4]Master Data'!$A$2:$B$8,MATCH(WEEKDAY('SC Gas MTM'!A63,3),'[4]Master Data'!$A$2:$A$8,0),2)</f>
        <v>T</v>
      </c>
      <c r="D63" s="73">
        <v>-15886585.534832288</v>
      </c>
      <c r="E63" s="73">
        <v>0</v>
      </c>
      <c r="F63" s="73">
        <v>0</v>
      </c>
      <c r="G63" s="73">
        <v>98193</v>
      </c>
      <c r="I63" s="73">
        <f t="shared" si="14"/>
        <v>98193</v>
      </c>
      <c r="J63" s="73">
        <f t="shared" si="13"/>
        <v>141190</v>
      </c>
      <c r="K63" s="73">
        <f t="shared" si="1"/>
        <v>0</v>
      </c>
      <c r="L63" s="73">
        <f t="shared" si="2"/>
        <v>0</v>
      </c>
      <c r="M63" s="73">
        <f>SUM(J$6:J63)</f>
        <v>645215</v>
      </c>
      <c r="N63" s="73">
        <f>SUM(J$6:J63)</f>
        <v>645215</v>
      </c>
      <c r="P63" s="73">
        <f t="shared" si="3"/>
        <v>-15.886585534832287</v>
      </c>
      <c r="Q63" s="73">
        <f t="shared" si="4"/>
        <v>0</v>
      </c>
      <c r="R63" s="73">
        <f t="shared" si="5"/>
        <v>0</v>
      </c>
      <c r="S63" s="71">
        <f t="shared" si="6"/>
        <v>141.19</v>
      </c>
      <c r="T63" s="71">
        <f t="shared" si="7"/>
        <v>0</v>
      </c>
      <c r="U63" s="71">
        <f t="shared" si="8"/>
        <v>98.192999999999998</v>
      </c>
      <c r="V63" s="71">
        <f t="shared" si="9"/>
        <v>645.21500000000003</v>
      </c>
      <c r="W63" s="71">
        <f t="shared" si="10"/>
        <v>645.21500000000003</v>
      </c>
    </row>
    <row r="64" spans="1:23">
      <c r="A64" s="63">
        <f t="shared" si="11"/>
        <v>36950</v>
      </c>
      <c r="B64" s="65" t="str">
        <f>INDEX('[4]Master Data'!$A$2:$B$8,MATCH(WEEKDAY('SC Gas MTM'!A64,3),'[4]Master Data'!$A$2:$A$8,0),2)</f>
        <v>W</v>
      </c>
      <c r="D64" s="73">
        <v>-15886061.294732289</v>
      </c>
      <c r="E64" s="73">
        <v>0</v>
      </c>
      <c r="F64" s="73">
        <v>0</v>
      </c>
      <c r="G64" s="73">
        <v>539717</v>
      </c>
      <c r="I64" s="73">
        <f t="shared" si="14"/>
        <v>539717</v>
      </c>
      <c r="J64" s="73">
        <f t="shared" si="13"/>
        <v>441524</v>
      </c>
      <c r="K64" s="73">
        <f t="shared" si="1"/>
        <v>0</v>
      </c>
      <c r="L64" s="73">
        <f t="shared" si="2"/>
        <v>0</v>
      </c>
      <c r="M64" s="73">
        <f>SUM(J$6:J64)</f>
        <v>1086739</v>
      </c>
      <c r="N64" s="73">
        <f>SUM(J$6:J64)</f>
        <v>1086739</v>
      </c>
      <c r="P64" s="73">
        <f t="shared" si="3"/>
        <v>-15.88606129473229</v>
      </c>
      <c r="Q64" s="73">
        <f t="shared" si="4"/>
        <v>0</v>
      </c>
      <c r="R64" s="73">
        <f t="shared" si="5"/>
        <v>0</v>
      </c>
      <c r="S64" s="71">
        <f t="shared" si="6"/>
        <v>441.524</v>
      </c>
      <c r="T64" s="71">
        <f t="shared" si="7"/>
        <v>0</v>
      </c>
      <c r="U64" s="71">
        <f t="shared" si="8"/>
        <v>539.71699999999998</v>
      </c>
      <c r="V64" s="71">
        <f t="shared" si="9"/>
        <v>1086.739</v>
      </c>
      <c r="W64" s="71">
        <f t="shared" si="10"/>
        <v>1086.739</v>
      </c>
    </row>
    <row r="65" spans="1:23">
      <c r="A65" s="63">
        <f t="shared" si="11"/>
        <v>36951</v>
      </c>
      <c r="B65" s="65" t="str">
        <f>INDEX('[4]Master Data'!$A$2:$B$8,MATCH(WEEKDAY('SC Gas MTM'!A65,3),'[4]Master Data'!$A$2:$A$8,0),2)</f>
        <v>Th</v>
      </c>
      <c r="D65" s="73">
        <v>-15932142.909532288</v>
      </c>
      <c r="E65" s="73">
        <v>0</v>
      </c>
      <c r="F65" s="73">
        <v>0</v>
      </c>
      <c r="G65" s="73">
        <v>98044</v>
      </c>
      <c r="I65" s="73">
        <f t="shared" si="14"/>
        <v>98044</v>
      </c>
      <c r="J65" s="73">
        <f t="shared" si="13"/>
        <v>98044</v>
      </c>
      <c r="K65" s="73">
        <f t="shared" si="1"/>
        <v>0</v>
      </c>
      <c r="L65" s="73">
        <f t="shared" si="2"/>
        <v>0</v>
      </c>
      <c r="M65" s="73">
        <f>SUM(J$6:J65)</f>
        <v>1184783</v>
      </c>
      <c r="N65" s="73">
        <f>SUM(J$6:J65)</f>
        <v>1184783</v>
      </c>
      <c r="P65" s="73">
        <f t="shared" si="3"/>
        <v>-15.932142909532288</v>
      </c>
      <c r="Q65" s="73">
        <f t="shared" si="4"/>
        <v>0</v>
      </c>
      <c r="R65" s="73">
        <f t="shared" si="5"/>
        <v>0</v>
      </c>
      <c r="S65" s="71">
        <f t="shared" si="6"/>
        <v>98.043999999999997</v>
      </c>
      <c r="T65" s="71">
        <f t="shared" si="7"/>
        <v>0</v>
      </c>
      <c r="U65" s="71">
        <f t="shared" si="8"/>
        <v>98.043999999999997</v>
      </c>
      <c r="V65" s="71">
        <f t="shared" si="9"/>
        <v>1184.7829999999999</v>
      </c>
      <c r="W65" s="71">
        <f t="shared" si="10"/>
        <v>1184.7829999999999</v>
      </c>
    </row>
    <row r="66" spans="1:23">
      <c r="A66" s="63">
        <f t="shared" si="11"/>
        <v>36952</v>
      </c>
      <c r="B66" s="65" t="str">
        <f>INDEX('[4]Master Data'!$A$2:$B$8,MATCH(WEEKDAY('SC Gas MTM'!A66,3),'[4]Master Data'!$A$2:$A$8,0),2)</f>
        <v>F</v>
      </c>
      <c r="D66" s="73">
        <v>-15932009.14613229</v>
      </c>
      <c r="E66" s="73">
        <v>0</v>
      </c>
      <c r="F66" s="73">
        <v>0</v>
      </c>
      <c r="G66" s="73">
        <v>19996</v>
      </c>
      <c r="I66" s="73">
        <f t="shared" si="14"/>
        <v>19996</v>
      </c>
      <c r="J66" s="73">
        <f t="shared" si="13"/>
        <v>-78048</v>
      </c>
      <c r="K66" s="73">
        <f t="shared" si="1"/>
        <v>0</v>
      </c>
      <c r="L66" s="73">
        <f t="shared" si="2"/>
        <v>0</v>
      </c>
      <c r="M66" s="73">
        <f>SUM(J$6:J66)</f>
        <v>1106735</v>
      </c>
      <c r="N66" s="73">
        <f>SUM(J$6:J66)</f>
        <v>1106735</v>
      </c>
      <c r="P66" s="73">
        <f t="shared" si="3"/>
        <v>-15.932009146132291</v>
      </c>
      <c r="Q66" s="73">
        <f t="shared" si="4"/>
        <v>0</v>
      </c>
      <c r="R66" s="73">
        <f t="shared" si="5"/>
        <v>0</v>
      </c>
      <c r="S66" s="71">
        <f t="shared" si="6"/>
        <v>-78.048000000000002</v>
      </c>
      <c r="T66" s="71">
        <f t="shared" si="7"/>
        <v>0</v>
      </c>
      <c r="U66" s="71">
        <f t="shared" si="8"/>
        <v>19.995999999999999</v>
      </c>
      <c r="V66" s="71">
        <f t="shared" si="9"/>
        <v>1106.7349999999999</v>
      </c>
      <c r="W66" s="71">
        <f t="shared" si="10"/>
        <v>1106.7349999999999</v>
      </c>
    </row>
    <row r="67" spans="1:23">
      <c r="A67" s="63">
        <f t="shared" si="11"/>
        <v>36953</v>
      </c>
      <c r="B67" s="65" t="str">
        <f>INDEX('[4]Master Data'!$A$2:$B$8,MATCH(WEEKDAY('SC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19996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1106735</v>
      </c>
      <c r="N67" s="73">
        <f>SUM(J$6:J67)</f>
        <v>1106735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19.995999999999999</v>
      </c>
      <c r="V67" s="71">
        <f t="shared" si="9"/>
        <v>1106.7349999999999</v>
      </c>
      <c r="W67" s="71">
        <f t="shared" si="10"/>
        <v>1106.7349999999999</v>
      </c>
    </row>
    <row r="68" spans="1:23">
      <c r="A68" s="63">
        <f t="shared" si="11"/>
        <v>36954</v>
      </c>
      <c r="B68" s="65" t="str">
        <f>INDEX('[4]Master Data'!$A$2:$B$8,MATCH(WEEKDAY('SC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19996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1106735</v>
      </c>
      <c r="N68" s="73">
        <f>SUM(J$6:J68)</f>
        <v>1106735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19.995999999999999</v>
      </c>
      <c r="V68" s="71">
        <f t="shared" si="9"/>
        <v>1106.7349999999999</v>
      </c>
      <c r="W68" s="71">
        <f t="shared" si="10"/>
        <v>1106.7349999999999</v>
      </c>
    </row>
    <row r="69" spans="1:23">
      <c r="A69" s="63">
        <f t="shared" si="11"/>
        <v>36955</v>
      </c>
      <c r="B69" s="65" t="str">
        <f>INDEX('[4]Master Data'!$A$2:$B$8,MATCH(WEEKDAY('SC Gas MTM'!A69,3),'[4]Master Data'!$A$2:$A$8,0),2)</f>
        <v>M</v>
      </c>
      <c r="D69" s="73">
        <v>-15930853.015832292</v>
      </c>
      <c r="E69" s="73">
        <v>0</v>
      </c>
      <c r="F69" s="73">
        <v>0</v>
      </c>
      <c r="G69" s="73">
        <v>77172</v>
      </c>
      <c r="I69" s="73">
        <f t="shared" si="14"/>
        <v>77172</v>
      </c>
      <c r="J69" s="73">
        <f t="shared" si="13"/>
        <v>57176</v>
      </c>
      <c r="K69" s="73">
        <f t="shared" si="1"/>
        <v>0</v>
      </c>
      <c r="L69" s="73">
        <f t="shared" si="2"/>
        <v>0</v>
      </c>
      <c r="M69" s="73">
        <f>SUM(J$6:J69)</f>
        <v>1163911</v>
      </c>
      <c r="N69" s="73">
        <f>SUM(J$6:J69)</f>
        <v>1163911</v>
      </c>
      <c r="P69" s="73">
        <f t="shared" si="3"/>
        <v>-15.930853015832293</v>
      </c>
      <c r="Q69" s="73">
        <f t="shared" si="4"/>
        <v>0</v>
      </c>
      <c r="R69" s="73">
        <f t="shared" si="5"/>
        <v>0</v>
      </c>
      <c r="S69" s="71">
        <f t="shared" si="6"/>
        <v>57.176000000000002</v>
      </c>
      <c r="T69" s="71">
        <f t="shared" si="7"/>
        <v>0</v>
      </c>
      <c r="U69" s="71">
        <f t="shared" si="8"/>
        <v>77.171999999999997</v>
      </c>
      <c r="V69" s="71">
        <f t="shared" si="9"/>
        <v>1163.9110000000001</v>
      </c>
      <c r="W69" s="71">
        <f t="shared" si="10"/>
        <v>1163.9110000000001</v>
      </c>
    </row>
    <row r="70" spans="1:23">
      <c r="A70" s="63">
        <f t="shared" si="11"/>
        <v>36956</v>
      </c>
      <c r="B70" s="65" t="str">
        <f>INDEX('[4]Master Data'!$A$2:$B$8,MATCH(WEEKDAY('SC Gas MTM'!A70,3),'[4]Master Data'!$A$2:$A$8,0),2)</f>
        <v>T</v>
      </c>
      <c r="D70" s="73">
        <v>-17061058.926396817</v>
      </c>
      <c r="E70" s="73">
        <v>0</v>
      </c>
      <c r="F70" s="73">
        <v>0</v>
      </c>
      <c r="G70" s="73">
        <v>34485</v>
      </c>
      <c r="I70" s="73">
        <f t="shared" si="14"/>
        <v>34485</v>
      </c>
      <c r="J70" s="73">
        <f t="shared" si="13"/>
        <v>-42687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1121224</v>
      </c>
      <c r="N70" s="73">
        <f>SUM(J$6:J70)</f>
        <v>1121224</v>
      </c>
      <c r="P70" s="73">
        <f t="shared" ref="P70:P133" si="17">D70/P$3</f>
        <v>-17.061058926396818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-42.686999999999998</v>
      </c>
      <c r="T70" s="71">
        <f t="shared" ref="T70:T133" si="21">L70/$R$3</f>
        <v>0</v>
      </c>
      <c r="U70" s="71">
        <f t="shared" ref="U70:U133" si="22">I70/$R$3</f>
        <v>34.484999999999999</v>
      </c>
      <c r="V70" s="71">
        <f t="shared" ref="V70:V133" si="23">M70/$R$3</f>
        <v>1121.2239999999999</v>
      </c>
      <c r="W70" s="71">
        <f t="shared" ref="W70:W133" si="24">N70/$R$3</f>
        <v>1121.2239999999999</v>
      </c>
    </row>
    <row r="71" spans="1:23">
      <c r="A71" s="63">
        <f t="shared" ref="A71:A134" si="25">A70+1</f>
        <v>36957</v>
      </c>
      <c r="B71" s="65" t="str">
        <f>INDEX('[4]Master Data'!$A$2:$B$8,MATCH(WEEKDAY('SC Gas MTM'!A71,3),'[4]Master Data'!$A$2:$A$8,0),2)</f>
        <v>W</v>
      </c>
      <c r="D71" s="73">
        <v>-17241868.323391393</v>
      </c>
      <c r="E71" s="73">
        <v>0</v>
      </c>
      <c r="F71" s="73">
        <v>0</v>
      </c>
      <c r="G71" s="73">
        <v>214210</v>
      </c>
      <c r="I71" s="73">
        <f t="shared" si="14"/>
        <v>214210</v>
      </c>
      <c r="J71" s="73">
        <f t="shared" ref="J71:J134" si="26">IF(MONTH($A71)=MONTH($A70),SUM(I71-I70),I71)</f>
        <v>179725</v>
      </c>
      <c r="K71" s="73">
        <f t="shared" si="15"/>
        <v>0</v>
      </c>
      <c r="L71" s="73">
        <f t="shared" si="16"/>
        <v>0</v>
      </c>
      <c r="M71" s="73">
        <f>SUM(J$6:J71)</f>
        <v>1300949</v>
      </c>
      <c r="N71" s="73">
        <f>SUM(J$6:J71)</f>
        <v>1300949</v>
      </c>
      <c r="P71" s="73">
        <f t="shared" si="17"/>
        <v>-17.241868323391394</v>
      </c>
      <c r="Q71" s="73">
        <f t="shared" si="18"/>
        <v>0</v>
      </c>
      <c r="R71" s="73">
        <f t="shared" si="19"/>
        <v>0</v>
      </c>
      <c r="S71" s="71">
        <f t="shared" si="20"/>
        <v>179.72499999999999</v>
      </c>
      <c r="T71" s="71">
        <f t="shared" si="21"/>
        <v>0</v>
      </c>
      <c r="U71" s="71">
        <f t="shared" si="22"/>
        <v>214.21</v>
      </c>
      <c r="V71" s="71">
        <f t="shared" si="23"/>
        <v>1300.9490000000001</v>
      </c>
      <c r="W71" s="71">
        <f t="shared" si="24"/>
        <v>1300.9490000000001</v>
      </c>
    </row>
    <row r="72" spans="1:23">
      <c r="A72" s="63">
        <f t="shared" si="25"/>
        <v>36958</v>
      </c>
      <c r="B72" s="65" t="str">
        <f>INDEX('[4]Master Data'!$A$2:$B$8,MATCH(WEEKDAY('SC Gas MTM'!A72,3),'[4]Master Data'!$A$2:$A$8,0),2)</f>
        <v>Th</v>
      </c>
      <c r="D72" s="73">
        <v>-17211025.6991909</v>
      </c>
      <c r="E72" s="73">
        <v>0</v>
      </c>
      <c r="F72" s="73">
        <v>0</v>
      </c>
      <c r="G72" s="73">
        <v>155764</v>
      </c>
      <c r="I72" s="73">
        <f t="shared" si="14"/>
        <v>155764</v>
      </c>
      <c r="J72" s="73">
        <f t="shared" si="26"/>
        <v>-58446</v>
      </c>
      <c r="K72" s="73">
        <f t="shared" si="15"/>
        <v>0</v>
      </c>
      <c r="L72" s="73">
        <f t="shared" si="16"/>
        <v>0</v>
      </c>
      <c r="M72" s="73">
        <f>SUM(J$6:J72)</f>
        <v>1242503</v>
      </c>
      <c r="N72" s="73">
        <f>SUM(J$6:J72)</f>
        <v>1242503</v>
      </c>
      <c r="P72" s="73">
        <f t="shared" si="17"/>
        <v>-17.211025699190898</v>
      </c>
      <c r="Q72" s="73">
        <f t="shared" si="18"/>
        <v>0</v>
      </c>
      <c r="R72" s="73">
        <f t="shared" si="19"/>
        <v>0</v>
      </c>
      <c r="S72" s="71">
        <f t="shared" si="20"/>
        <v>-58.445999999999998</v>
      </c>
      <c r="T72" s="71">
        <f t="shared" si="21"/>
        <v>0</v>
      </c>
      <c r="U72" s="71">
        <f t="shared" si="22"/>
        <v>155.76400000000001</v>
      </c>
      <c r="V72" s="71">
        <f t="shared" si="23"/>
        <v>1242.5029999999999</v>
      </c>
      <c r="W72" s="71">
        <f t="shared" si="24"/>
        <v>1242.5029999999999</v>
      </c>
    </row>
    <row r="73" spans="1:23">
      <c r="A73" s="63">
        <f t="shared" si="25"/>
        <v>36959</v>
      </c>
      <c r="B73" s="65" t="str">
        <f>INDEX('[4]Master Data'!$A$2:$B$8,MATCH(WEEKDAY('SC Gas MTM'!A73,3),'[4]Master Data'!$A$2:$A$8,0),2)</f>
        <v>F</v>
      </c>
      <c r="D73" s="73">
        <v>-17151790.962655205</v>
      </c>
      <c r="E73" s="73">
        <v>0</v>
      </c>
      <c r="F73" s="73">
        <v>0</v>
      </c>
      <c r="G73" s="73">
        <v>95858</v>
      </c>
      <c r="I73" s="73">
        <f t="shared" si="14"/>
        <v>95858</v>
      </c>
      <c r="J73" s="73">
        <f t="shared" si="26"/>
        <v>-59906</v>
      </c>
      <c r="K73" s="73">
        <f t="shared" si="15"/>
        <v>0</v>
      </c>
      <c r="L73" s="73">
        <f t="shared" si="16"/>
        <v>0</v>
      </c>
      <c r="M73" s="73">
        <f>SUM(J$6:J73)</f>
        <v>1182597</v>
      </c>
      <c r="N73" s="73">
        <f>SUM(J$6:J73)</f>
        <v>1182597</v>
      </c>
      <c r="P73" s="73">
        <f t="shared" si="17"/>
        <v>-17.151790962655205</v>
      </c>
      <c r="Q73" s="73">
        <f t="shared" si="18"/>
        <v>0</v>
      </c>
      <c r="R73" s="73">
        <f t="shared" si="19"/>
        <v>0</v>
      </c>
      <c r="S73" s="71">
        <f t="shared" si="20"/>
        <v>-59.905999999999999</v>
      </c>
      <c r="T73" s="71">
        <f t="shared" si="21"/>
        <v>0</v>
      </c>
      <c r="U73" s="71">
        <f t="shared" si="22"/>
        <v>95.858000000000004</v>
      </c>
      <c r="V73" s="71">
        <f t="shared" si="23"/>
        <v>1182.597</v>
      </c>
      <c r="W73" s="71">
        <f t="shared" si="24"/>
        <v>1182.597</v>
      </c>
    </row>
    <row r="74" spans="1:23">
      <c r="A74" s="63">
        <f t="shared" si="25"/>
        <v>36960</v>
      </c>
      <c r="B74" s="65" t="str">
        <f>INDEX('[4]Master Data'!$A$2:$B$8,MATCH(WEEKDAY('SC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95858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1182597</v>
      </c>
      <c r="N74" s="73">
        <f>SUM(J$6:J74)</f>
        <v>1182597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95.858000000000004</v>
      </c>
      <c r="V74" s="71">
        <f t="shared" si="23"/>
        <v>1182.597</v>
      </c>
      <c r="W74" s="71">
        <f t="shared" si="24"/>
        <v>1182.597</v>
      </c>
    </row>
    <row r="75" spans="1:23">
      <c r="A75" s="63">
        <f t="shared" si="25"/>
        <v>36961</v>
      </c>
      <c r="B75" s="65" t="str">
        <f>INDEX('[4]Master Data'!$A$2:$B$8,MATCH(WEEKDAY('SC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95858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1182597</v>
      </c>
      <c r="N75" s="73">
        <f>SUM(J$6:J75)</f>
        <v>1182597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95.858000000000004</v>
      </c>
      <c r="V75" s="71">
        <f t="shared" si="23"/>
        <v>1182.597</v>
      </c>
      <c r="W75" s="71">
        <f t="shared" si="24"/>
        <v>1182.597</v>
      </c>
    </row>
    <row r="76" spans="1:23">
      <c r="A76" s="63">
        <f t="shared" si="25"/>
        <v>36962</v>
      </c>
      <c r="B76" s="65" t="str">
        <f>INDEX('[4]Master Data'!$A$2:$B$8,MATCH(WEEKDAY('SC Gas MTM'!A76,3),'[4]Master Data'!$A$2:$A$8,0),2)</f>
        <v>M</v>
      </c>
      <c r="D76" s="73">
        <v>-17197274.847724706</v>
      </c>
      <c r="E76" s="73">
        <v>0</v>
      </c>
      <c r="F76" s="73">
        <v>0</v>
      </c>
      <c r="G76" s="73">
        <v>130596</v>
      </c>
      <c r="I76" s="73">
        <f t="shared" si="14"/>
        <v>130596</v>
      </c>
      <c r="J76" s="73">
        <f t="shared" si="26"/>
        <v>34738</v>
      </c>
      <c r="K76" s="73">
        <f t="shared" si="15"/>
        <v>0</v>
      </c>
      <c r="L76" s="73">
        <f t="shared" si="16"/>
        <v>0</v>
      </c>
      <c r="M76" s="73">
        <f>SUM(J$6:J76)</f>
        <v>1217335</v>
      </c>
      <c r="N76" s="73">
        <f>SUM(J$6:J76)</f>
        <v>1217335</v>
      </c>
      <c r="P76" s="73">
        <f t="shared" si="17"/>
        <v>-17.197274847724707</v>
      </c>
      <c r="Q76" s="73">
        <f t="shared" si="18"/>
        <v>0</v>
      </c>
      <c r="R76" s="73">
        <f t="shared" si="19"/>
        <v>0</v>
      </c>
      <c r="S76" s="71">
        <f t="shared" si="20"/>
        <v>34.738</v>
      </c>
      <c r="T76" s="71">
        <f t="shared" si="21"/>
        <v>0</v>
      </c>
      <c r="U76" s="71">
        <f t="shared" si="22"/>
        <v>130.596</v>
      </c>
      <c r="V76" s="71">
        <f t="shared" si="23"/>
        <v>1217.335</v>
      </c>
      <c r="W76" s="71">
        <f t="shared" si="24"/>
        <v>1217.335</v>
      </c>
    </row>
    <row r="77" spans="1:23">
      <c r="A77" s="63">
        <f t="shared" si="25"/>
        <v>36963</v>
      </c>
      <c r="B77" s="65" t="str">
        <f>INDEX('[4]Master Data'!$A$2:$B$8,MATCH(WEEKDAY('SC Gas MTM'!A77,3),'[4]Master Data'!$A$2:$A$8,0),2)</f>
        <v>T</v>
      </c>
      <c r="D77" s="73">
        <v>-17083883.558954086</v>
      </c>
      <c r="E77" s="73">
        <v>0</v>
      </c>
      <c r="F77" s="73">
        <v>0</v>
      </c>
      <c r="G77" s="73">
        <v>23522</v>
      </c>
      <c r="I77" s="73">
        <f t="shared" si="14"/>
        <v>23522</v>
      </c>
      <c r="J77" s="73">
        <f t="shared" si="26"/>
        <v>-107074</v>
      </c>
      <c r="K77" s="73">
        <f t="shared" si="15"/>
        <v>0</v>
      </c>
      <c r="L77" s="73">
        <f t="shared" si="16"/>
        <v>0</v>
      </c>
      <c r="M77" s="73">
        <f>SUM(J$6:J77)</f>
        <v>1110261</v>
      </c>
      <c r="N77" s="73">
        <f>SUM(J$6:J77)</f>
        <v>1110261</v>
      </c>
      <c r="P77" s="73">
        <f t="shared" si="17"/>
        <v>-17.083883558954085</v>
      </c>
      <c r="Q77" s="73">
        <f t="shared" si="18"/>
        <v>0</v>
      </c>
      <c r="R77" s="73">
        <f t="shared" si="19"/>
        <v>0</v>
      </c>
      <c r="S77" s="71">
        <f t="shared" si="20"/>
        <v>-107.074</v>
      </c>
      <c r="T77" s="71">
        <f t="shared" si="21"/>
        <v>0</v>
      </c>
      <c r="U77" s="71">
        <f t="shared" si="22"/>
        <v>23.521999999999998</v>
      </c>
      <c r="V77" s="71">
        <f t="shared" si="23"/>
        <v>1110.261</v>
      </c>
      <c r="W77" s="71">
        <f t="shared" si="24"/>
        <v>1110.261</v>
      </c>
    </row>
    <row r="78" spans="1:23">
      <c r="A78" s="63">
        <f t="shared" si="25"/>
        <v>36964</v>
      </c>
      <c r="B78" s="65" t="str">
        <f>INDEX('[4]Master Data'!$A$2:$B$8,MATCH(WEEKDAY('SC Gas MTM'!A78,3),'[4]Master Data'!$A$2:$A$8,0),2)</f>
        <v>W</v>
      </c>
      <c r="D78" s="73">
        <v>-17161088.317957856</v>
      </c>
      <c r="E78" s="73">
        <v>0</v>
      </c>
      <c r="F78" s="73">
        <v>0</v>
      </c>
      <c r="G78" s="73">
        <v>38806</v>
      </c>
      <c r="I78" s="73">
        <f t="shared" si="14"/>
        <v>38806</v>
      </c>
      <c r="J78" s="73">
        <f t="shared" si="26"/>
        <v>15284</v>
      </c>
      <c r="K78" s="73">
        <f t="shared" si="15"/>
        <v>0</v>
      </c>
      <c r="L78" s="73">
        <f t="shared" si="16"/>
        <v>0</v>
      </c>
      <c r="M78" s="73">
        <f>SUM(J$6:J78)</f>
        <v>1125545</v>
      </c>
      <c r="N78" s="73">
        <f>SUM(J$6:J78)</f>
        <v>1125545</v>
      </c>
      <c r="P78" s="73">
        <f t="shared" si="17"/>
        <v>-17.161088317957855</v>
      </c>
      <c r="Q78" s="73">
        <f t="shared" si="18"/>
        <v>0</v>
      </c>
      <c r="R78" s="73">
        <f t="shared" si="19"/>
        <v>0</v>
      </c>
      <c r="S78" s="71">
        <f t="shared" si="20"/>
        <v>15.284000000000001</v>
      </c>
      <c r="T78" s="71">
        <f t="shared" si="21"/>
        <v>0</v>
      </c>
      <c r="U78" s="71">
        <f t="shared" si="22"/>
        <v>38.805999999999997</v>
      </c>
      <c r="V78" s="71">
        <f t="shared" si="23"/>
        <v>1125.5450000000001</v>
      </c>
      <c r="W78" s="71">
        <f t="shared" si="24"/>
        <v>1125.5450000000001</v>
      </c>
    </row>
    <row r="79" spans="1:23">
      <c r="A79" s="63">
        <f t="shared" si="25"/>
        <v>36965</v>
      </c>
      <c r="B79" s="65" t="str">
        <f>INDEX('[4]Master Data'!$A$2:$B$8,MATCH(WEEKDAY('SC Gas MTM'!A79,3),'[4]Master Data'!$A$2:$A$8,0),2)</f>
        <v>Th</v>
      </c>
      <c r="D79" s="73">
        <v>-17349105.39528865</v>
      </c>
      <c r="E79" s="73">
        <v>0</v>
      </c>
      <c r="F79" s="73">
        <v>0</v>
      </c>
      <c r="G79" s="73">
        <v>214803</v>
      </c>
      <c r="I79" s="73">
        <f t="shared" si="14"/>
        <v>214803</v>
      </c>
      <c r="J79" s="73">
        <f t="shared" si="26"/>
        <v>175997</v>
      </c>
      <c r="K79" s="73">
        <f t="shared" si="15"/>
        <v>0</v>
      </c>
      <c r="L79" s="73">
        <f t="shared" si="16"/>
        <v>0</v>
      </c>
      <c r="M79" s="73">
        <f>SUM(J$6:J79)</f>
        <v>1301542</v>
      </c>
      <c r="N79" s="73">
        <f>SUM(J$6:J79)</f>
        <v>1301542</v>
      </c>
      <c r="P79" s="73">
        <f t="shared" si="17"/>
        <v>-17.34910539528865</v>
      </c>
      <c r="Q79" s="73">
        <f t="shared" si="18"/>
        <v>0</v>
      </c>
      <c r="R79" s="73">
        <f t="shared" si="19"/>
        <v>0</v>
      </c>
      <c r="S79" s="71">
        <f t="shared" si="20"/>
        <v>175.99700000000001</v>
      </c>
      <c r="T79" s="71">
        <f t="shared" si="21"/>
        <v>0</v>
      </c>
      <c r="U79" s="71">
        <f t="shared" si="22"/>
        <v>214.803</v>
      </c>
      <c r="V79" s="71">
        <f t="shared" si="23"/>
        <v>1301.5419999999999</v>
      </c>
      <c r="W79" s="71">
        <f t="shared" si="24"/>
        <v>1301.5419999999999</v>
      </c>
    </row>
    <row r="80" spans="1:23">
      <c r="A80" s="63">
        <f t="shared" si="25"/>
        <v>36966</v>
      </c>
      <c r="B80" s="65" t="str">
        <f>INDEX('[4]Master Data'!$A$2:$B$8,MATCH(WEEKDAY('SC Gas MTM'!A80,3),'[4]Master Data'!$A$2:$A$8,0),2)</f>
        <v>F</v>
      </c>
      <c r="D80" s="73">
        <v>-17345695.567558754</v>
      </c>
      <c r="E80" s="73">
        <v>0</v>
      </c>
      <c r="F80" s="73">
        <v>0</v>
      </c>
      <c r="G80" s="73">
        <v>178865</v>
      </c>
      <c r="I80" s="73">
        <f t="shared" si="14"/>
        <v>178865</v>
      </c>
      <c r="J80" s="73">
        <f t="shared" si="26"/>
        <v>-35938</v>
      </c>
      <c r="K80" s="73">
        <f t="shared" si="15"/>
        <v>0</v>
      </c>
      <c r="L80" s="73">
        <f t="shared" si="16"/>
        <v>0</v>
      </c>
      <c r="M80" s="73">
        <f>SUM(J$6:J80)</f>
        <v>1265604</v>
      </c>
      <c r="N80" s="73">
        <f>SUM(J$6:J80)</f>
        <v>1265604</v>
      </c>
      <c r="P80" s="73">
        <f t="shared" si="17"/>
        <v>-17.345695567558753</v>
      </c>
      <c r="Q80" s="73">
        <f t="shared" si="18"/>
        <v>0</v>
      </c>
      <c r="R80" s="73">
        <f t="shared" si="19"/>
        <v>0</v>
      </c>
      <c r="S80" s="71">
        <f t="shared" si="20"/>
        <v>-35.938000000000002</v>
      </c>
      <c r="T80" s="71">
        <f t="shared" si="21"/>
        <v>0</v>
      </c>
      <c r="U80" s="71">
        <f t="shared" si="22"/>
        <v>178.86500000000001</v>
      </c>
      <c r="V80" s="71">
        <f t="shared" si="23"/>
        <v>1265.604</v>
      </c>
      <c r="W80" s="71">
        <f t="shared" si="24"/>
        <v>1265.604</v>
      </c>
    </row>
    <row r="81" spans="1:23">
      <c r="A81" s="63">
        <f t="shared" si="25"/>
        <v>36967</v>
      </c>
      <c r="B81" s="65" t="str">
        <f>INDEX('[4]Master Data'!$A$2:$B$8,MATCH(WEEKDAY('SC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178865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1265604</v>
      </c>
      <c r="N81" s="73">
        <f>SUM(J$6:J81)</f>
        <v>1265604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178.86500000000001</v>
      </c>
      <c r="V81" s="71">
        <f t="shared" si="23"/>
        <v>1265.604</v>
      </c>
      <c r="W81" s="71">
        <f t="shared" si="24"/>
        <v>1265.604</v>
      </c>
    </row>
    <row r="82" spans="1:23">
      <c r="A82" s="63">
        <f t="shared" si="25"/>
        <v>36968</v>
      </c>
      <c r="B82" s="65" t="str">
        <f>INDEX('[4]Master Data'!$A$2:$B$8,MATCH(WEEKDAY('SC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178865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1265604</v>
      </c>
      <c r="N82" s="73">
        <f>SUM(J$6:J82)</f>
        <v>1265604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178.86500000000001</v>
      </c>
      <c r="V82" s="71">
        <f t="shared" si="23"/>
        <v>1265.604</v>
      </c>
      <c r="W82" s="71">
        <f t="shared" si="24"/>
        <v>1265.604</v>
      </c>
    </row>
    <row r="83" spans="1:23">
      <c r="A83" s="63">
        <f t="shared" si="25"/>
        <v>36969</v>
      </c>
      <c r="B83" s="65" t="str">
        <f>INDEX('[4]Master Data'!$A$2:$B$8,MATCH(WEEKDAY('SC Gas MTM'!A83,3),'[4]Master Data'!$A$2:$A$8,0),2)</f>
        <v>M</v>
      </c>
      <c r="D83" s="73">
        <v>-15683117.276777703</v>
      </c>
      <c r="E83" s="73">
        <v>0</v>
      </c>
      <c r="F83" s="73">
        <v>0</v>
      </c>
      <c r="G83" s="73">
        <v>-369326</v>
      </c>
      <c r="I83" s="73">
        <f t="shared" si="14"/>
        <v>-369326</v>
      </c>
      <c r="J83" s="73">
        <f t="shared" si="26"/>
        <v>-548191</v>
      </c>
      <c r="K83" s="73">
        <f t="shared" si="15"/>
        <v>0</v>
      </c>
      <c r="L83" s="73">
        <f t="shared" si="16"/>
        <v>0</v>
      </c>
      <c r="M83" s="73">
        <f>SUM(J$6:J83)</f>
        <v>717413</v>
      </c>
      <c r="N83" s="73">
        <f>SUM(J$6:J83)</f>
        <v>717413</v>
      </c>
      <c r="P83" s="73">
        <f t="shared" si="17"/>
        <v>-15.683117276777704</v>
      </c>
      <c r="Q83" s="73">
        <f t="shared" si="18"/>
        <v>0</v>
      </c>
      <c r="R83" s="73">
        <f t="shared" si="19"/>
        <v>0</v>
      </c>
      <c r="S83" s="71">
        <f t="shared" si="20"/>
        <v>-548.19100000000003</v>
      </c>
      <c r="T83" s="71">
        <f t="shared" si="21"/>
        <v>0</v>
      </c>
      <c r="U83" s="71">
        <f t="shared" si="22"/>
        <v>-369.32600000000002</v>
      </c>
      <c r="V83" s="71">
        <f t="shared" si="23"/>
        <v>717.41300000000001</v>
      </c>
      <c r="W83" s="71">
        <f t="shared" si="24"/>
        <v>717.41300000000001</v>
      </c>
    </row>
    <row r="84" spans="1:23">
      <c r="A84" s="63">
        <f t="shared" si="25"/>
        <v>36970</v>
      </c>
      <c r="B84" s="65" t="str">
        <f>INDEX('[4]Master Data'!$A$2:$B$8,MATCH(WEEKDAY('SC Gas MTM'!A84,3),'[4]Master Data'!$A$2:$A$8,0),2)</f>
        <v>T</v>
      </c>
      <c r="D84" s="73">
        <v>-15706263.532687508</v>
      </c>
      <c r="E84" s="73">
        <v>0</v>
      </c>
      <c r="F84" s="73">
        <v>0</v>
      </c>
      <c r="G84" s="73">
        <v>-392175</v>
      </c>
      <c r="I84" s="73">
        <f t="shared" si="14"/>
        <v>-392175</v>
      </c>
      <c r="J84" s="73">
        <f t="shared" si="26"/>
        <v>-22849</v>
      </c>
      <c r="K84" s="73">
        <f t="shared" si="15"/>
        <v>0</v>
      </c>
      <c r="L84" s="73">
        <f t="shared" si="16"/>
        <v>0</v>
      </c>
      <c r="M84" s="73">
        <f>SUM(J$6:J84)</f>
        <v>694564</v>
      </c>
      <c r="N84" s="73">
        <f>SUM(J$6:J84)</f>
        <v>694564</v>
      </c>
      <c r="P84" s="73">
        <f t="shared" si="17"/>
        <v>-15.706263532687508</v>
      </c>
      <c r="Q84" s="73">
        <f t="shared" si="18"/>
        <v>0</v>
      </c>
      <c r="R84" s="73">
        <f t="shared" si="19"/>
        <v>0</v>
      </c>
      <c r="S84" s="71">
        <f t="shared" si="20"/>
        <v>-22.849</v>
      </c>
      <c r="T84" s="71">
        <f t="shared" si="21"/>
        <v>0</v>
      </c>
      <c r="U84" s="71">
        <f t="shared" si="22"/>
        <v>-392.17500000000001</v>
      </c>
      <c r="V84" s="71">
        <f t="shared" si="23"/>
        <v>694.56399999999996</v>
      </c>
      <c r="W84" s="71">
        <f t="shared" si="24"/>
        <v>694.56399999999996</v>
      </c>
    </row>
    <row r="85" spans="1:23">
      <c r="A85" s="63">
        <f t="shared" si="25"/>
        <v>36971</v>
      </c>
      <c r="B85" s="65" t="str">
        <f>INDEX('[4]Master Data'!$A$2:$B$8,MATCH(WEEKDAY('SC Gas MTM'!A85,3),'[4]Master Data'!$A$2:$A$8,0),2)</f>
        <v>W</v>
      </c>
      <c r="D85" s="104">
        <v>0</v>
      </c>
      <c r="E85" s="73">
        <v>0</v>
      </c>
      <c r="F85" s="73">
        <v>0</v>
      </c>
      <c r="G85" s="102">
        <f>-392175+860000</f>
        <v>467825</v>
      </c>
      <c r="I85" s="73">
        <f t="shared" si="14"/>
        <v>467825</v>
      </c>
      <c r="J85" s="73">
        <f t="shared" si="26"/>
        <v>860000</v>
      </c>
      <c r="K85" s="73">
        <f t="shared" si="15"/>
        <v>0</v>
      </c>
      <c r="L85" s="73">
        <f t="shared" si="16"/>
        <v>0</v>
      </c>
      <c r="M85" s="73">
        <f>SUM(J$6:J85)</f>
        <v>1554564</v>
      </c>
      <c r="N85" s="73">
        <f>SUM(J$6:J85)</f>
        <v>1554564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860</v>
      </c>
      <c r="T85" s="71">
        <f t="shared" si="21"/>
        <v>0</v>
      </c>
      <c r="U85" s="71">
        <f t="shared" si="22"/>
        <v>467.82499999999999</v>
      </c>
      <c r="V85" s="71">
        <f t="shared" si="23"/>
        <v>1554.5640000000001</v>
      </c>
      <c r="W85" s="71">
        <f t="shared" si="24"/>
        <v>1554.5640000000001</v>
      </c>
    </row>
    <row r="86" spans="1:23">
      <c r="A86" s="63">
        <f t="shared" si="25"/>
        <v>36972</v>
      </c>
      <c r="B86" s="65" t="str">
        <f>INDEX('[4]Master Data'!$A$2:$B$8,MATCH(WEEKDAY('SC Gas MTM'!A86,3),'[4]Master Data'!$A$2:$A$8,0),2)</f>
        <v>Th</v>
      </c>
      <c r="D86" s="104">
        <v>0</v>
      </c>
      <c r="E86" s="73">
        <v>0</v>
      </c>
      <c r="F86" s="73">
        <v>0</v>
      </c>
      <c r="G86" s="73">
        <v>110286</v>
      </c>
      <c r="I86" s="73">
        <f t="shared" si="14"/>
        <v>110286</v>
      </c>
      <c r="J86" s="73">
        <f t="shared" si="26"/>
        <v>-357539</v>
      </c>
      <c r="K86" s="73">
        <f t="shared" si="15"/>
        <v>0</v>
      </c>
      <c r="L86" s="73">
        <f t="shared" si="16"/>
        <v>0</v>
      </c>
      <c r="M86" s="73">
        <f>SUM(J$6:J86)</f>
        <v>1197025</v>
      </c>
      <c r="N86" s="73">
        <f>SUM(J$6:J86)</f>
        <v>1197025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-357.53899999999999</v>
      </c>
      <c r="T86" s="71">
        <f t="shared" si="21"/>
        <v>0</v>
      </c>
      <c r="U86" s="71">
        <f t="shared" si="22"/>
        <v>110.286</v>
      </c>
      <c r="V86" s="71">
        <f t="shared" si="23"/>
        <v>1197.0250000000001</v>
      </c>
      <c r="W86" s="71">
        <f t="shared" si="24"/>
        <v>1197.0250000000001</v>
      </c>
    </row>
    <row r="87" spans="1:23">
      <c r="A87" s="63">
        <f t="shared" si="25"/>
        <v>36973</v>
      </c>
      <c r="B87" s="65" t="str">
        <f>INDEX('[4]Master Data'!$A$2:$B$8,MATCH(WEEKDAY('SC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110286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1197025</v>
      </c>
      <c r="N87" s="73">
        <f>SUM(J$6:J87)</f>
        <v>1197025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110.286</v>
      </c>
      <c r="V87" s="71">
        <f t="shared" si="23"/>
        <v>1197.0250000000001</v>
      </c>
      <c r="W87" s="71">
        <f t="shared" si="24"/>
        <v>1197.0250000000001</v>
      </c>
    </row>
    <row r="88" spans="1:23">
      <c r="A88" s="63">
        <f t="shared" si="25"/>
        <v>36974</v>
      </c>
      <c r="B88" s="65" t="str">
        <f>INDEX('[4]Master Data'!$A$2:$B$8,MATCH(WEEKDAY('SC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110286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1197025</v>
      </c>
      <c r="N88" s="73">
        <f>SUM(J$6:J88)</f>
        <v>1197025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110.286</v>
      </c>
      <c r="V88" s="71">
        <f t="shared" si="23"/>
        <v>1197.0250000000001</v>
      </c>
      <c r="W88" s="71">
        <f t="shared" si="24"/>
        <v>1197.0250000000001</v>
      </c>
    </row>
    <row r="89" spans="1:23">
      <c r="A89" s="63">
        <f t="shared" si="25"/>
        <v>36975</v>
      </c>
      <c r="B89" s="65" t="str">
        <f>INDEX('[4]Master Data'!$A$2:$B$8,MATCH(WEEKDAY('SC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110286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1197025</v>
      </c>
      <c r="N89" s="73">
        <f>SUM(J$6:J89)</f>
        <v>1197025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110.286</v>
      </c>
      <c r="V89" s="71">
        <f t="shared" si="23"/>
        <v>1197.0250000000001</v>
      </c>
      <c r="W89" s="71">
        <f t="shared" si="24"/>
        <v>1197.0250000000001</v>
      </c>
    </row>
    <row r="90" spans="1:23">
      <c r="A90" s="63">
        <f t="shared" si="25"/>
        <v>36976</v>
      </c>
      <c r="B90" s="65" t="str">
        <f>INDEX('[4]Master Data'!$A$2:$B$8,MATCH(WEEKDAY('SC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110286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1197025</v>
      </c>
      <c r="N90" s="73">
        <f>SUM(J$6:J90)</f>
        <v>1197025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110.286</v>
      </c>
      <c r="V90" s="71">
        <f t="shared" si="23"/>
        <v>1197.0250000000001</v>
      </c>
      <c r="W90" s="71">
        <f t="shared" si="24"/>
        <v>1197.0250000000001</v>
      </c>
    </row>
    <row r="91" spans="1:23">
      <c r="A91" s="63">
        <f t="shared" si="25"/>
        <v>36977</v>
      </c>
      <c r="B91" s="65" t="str">
        <f>INDEX('[4]Master Data'!$A$2:$B$8,MATCH(WEEKDAY('SC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110286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1197025</v>
      </c>
      <c r="N91" s="73">
        <f>SUM(J$6:J91)</f>
        <v>1197025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110.286</v>
      </c>
      <c r="V91" s="71">
        <f t="shared" si="23"/>
        <v>1197.0250000000001</v>
      </c>
      <c r="W91" s="71">
        <f t="shared" si="24"/>
        <v>1197.0250000000001</v>
      </c>
    </row>
    <row r="92" spans="1:23">
      <c r="A92" s="63">
        <f t="shared" si="25"/>
        <v>36978</v>
      </c>
      <c r="B92" s="65" t="str">
        <f>INDEX('[4]Master Data'!$A$2:$B$8,MATCH(WEEKDAY('SC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110286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1197025</v>
      </c>
      <c r="N92" s="73">
        <f>SUM(J$6:J92)</f>
        <v>1197025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110.286</v>
      </c>
      <c r="V92" s="71">
        <f t="shared" si="23"/>
        <v>1197.0250000000001</v>
      </c>
      <c r="W92" s="71">
        <f t="shared" si="24"/>
        <v>1197.0250000000001</v>
      </c>
    </row>
    <row r="93" spans="1:23">
      <c r="A93" s="63">
        <f t="shared" si="25"/>
        <v>36979</v>
      </c>
      <c r="B93" s="65" t="str">
        <f>INDEX('[4]Master Data'!$A$2:$B$8,MATCH(WEEKDAY('SC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110286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1197025</v>
      </c>
      <c r="N93" s="73">
        <f>SUM(J$6:J93)</f>
        <v>1197025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110.286</v>
      </c>
      <c r="V93" s="71">
        <f t="shared" si="23"/>
        <v>1197.0250000000001</v>
      </c>
      <c r="W93" s="71">
        <f t="shared" si="24"/>
        <v>1197.0250000000001</v>
      </c>
    </row>
    <row r="94" spans="1:23">
      <c r="A94" s="63">
        <f t="shared" si="25"/>
        <v>36980</v>
      </c>
      <c r="B94" s="65" t="str">
        <f>INDEX('[4]Master Data'!$A$2:$B$8,MATCH(WEEKDAY('SC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110286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1197025</v>
      </c>
      <c r="N94" s="73">
        <f>SUM(J$6:J94)</f>
        <v>1197025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110.286</v>
      </c>
      <c r="V94" s="71">
        <f t="shared" si="23"/>
        <v>1197.0250000000001</v>
      </c>
      <c r="W94" s="71">
        <f t="shared" si="24"/>
        <v>1197.0250000000001</v>
      </c>
    </row>
    <row r="95" spans="1:23">
      <c r="A95" s="63">
        <f t="shared" si="25"/>
        <v>36981</v>
      </c>
      <c r="B95" s="65" t="str">
        <f>INDEX('[4]Master Data'!$A$2:$B$8,MATCH(WEEKDAY('SC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110286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1197025</v>
      </c>
      <c r="N95" s="73">
        <f>SUM(J$6:J95)</f>
        <v>1197025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110.286</v>
      </c>
      <c r="V95" s="71">
        <f t="shared" si="23"/>
        <v>1197.0250000000001</v>
      </c>
      <c r="W95" s="71">
        <f t="shared" si="24"/>
        <v>1197.0250000000001</v>
      </c>
    </row>
    <row r="96" spans="1:23">
      <c r="A96" s="63">
        <f t="shared" si="25"/>
        <v>36982</v>
      </c>
      <c r="B96" s="65" t="str">
        <f>INDEX('[4]Master Data'!$A$2:$B$8,MATCH(WEEKDAY('SC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1197025</v>
      </c>
      <c r="N96" s="73">
        <f>SUM(J$6:J96)</f>
        <v>1197025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1197.0250000000001</v>
      </c>
      <c r="W96" s="71">
        <f t="shared" si="24"/>
        <v>1197.0250000000001</v>
      </c>
    </row>
    <row r="97" spans="1:23">
      <c r="A97" s="63">
        <f t="shared" si="25"/>
        <v>36983</v>
      </c>
      <c r="B97" s="65" t="str">
        <f>INDEX('[4]Master Data'!$A$2:$B$8,MATCH(WEEKDAY('SC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1197025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1197.0250000000001</v>
      </c>
    </row>
    <row r="98" spans="1:23">
      <c r="A98" s="63">
        <f t="shared" si="25"/>
        <v>36984</v>
      </c>
      <c r="B98" s="65" t="str">
        <f>INDEX('[4]Master Data'!$A$2:$B$8,MATCH(WEEKDAY('SC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1197025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1197.0250000000001</v>
      </c>
    </row>
    <row r="99" spans="1:23">
      <c r="A99" s="63">
        <f t="shared" si="25"/>
        <v>36985</v>
      </c>
      <c r="B99" s="65" t="str">
        <f>INDEX('[4]Master Data'!$A$2:$B$8,MATCH(WEEKDAY('SC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1197025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1197.0250000000001</v>
      </c>
    </row>
    <row r="100" spans="1:23">
      <c r="A100" s="63">
        <f t="shared" si="25"/>
        <v>36986</v>
      </c>
      <c r="B100" s="65" t="str">
        <f>INDEX('[4]Master Data'!$A$2:$B$8,MATCH(WEEKDAY('SC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1197025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1197.0250000000001</v>
      </c>
    </row>
    <row r="101" spans="1:23">
      <c r="A101" s="63">
        <f t="shared" si="25"/>
        <v>36987</v>
      </c>
      <c r="B101" s="65" t="str">
        <f>INDEX('[4]Master Data'!$A$2:$B$8,MATCH(WEEKDAY('SC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1197025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1197.0250000000001</v>
      </c>
    </row>
    <row r="102" spans="1:23">
      <c r="A102" s="63">
        <f t="shared" si="25"/>
        <v>36988</v>
      </c>
      <c r="B102" s="65" t="str">
        <f>INDEX('[4]Master Data'!$A$2:$B$8,MATCH(WEEKDAY('SC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1197025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1197.0250000000001</v>
      </c>
    </row>
    <row r="103" spans="1:23">
      <c r="A103" s="63">
        <f t="shared" si="25"/>
        <v>36989</v>
      </c>
      <c r="B103" s="65" t="str">
        <f>INDEX('[4]Master Data'!$A$2:$B$8,MATCH(WEEKDAY('SC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1197025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1197.0250000000001</v>
      </c>
    </row>
    <row r="104" spans="1:23">
      <c r="A104" s="63">
        <f t="shared" si="25"/>
        <v>36990</v>
      </c>
      <c r="B104" s="65" t="str">
        <f>INDEX('[4]Master Data'!$A$2:$B$8,MATCH(WEEKDAY('SC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1197025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1197.0250000000001</v>
      </c>
    </row>
    <row r="105" spans="1:23">
      <c r="A105" s="63">
        <f t="shared" si="25"/>
        <v>36991</v>
      </c>
      <c r="B105" s="65" t="str">
        <f>INDEX('[4]Master Data'!$A$2:$B$8,MATCH(WEEKDAY('SC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1197025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1197.0250000000001</v>
      </c>
    </row>
    <row r="106" spans="1:23">
      <c r="A106" s="63">
        <f t="shared" si="25"/>
        <v>36992</v>
      </c>
      <c r="B106" s="65" t="str">
        <f>INDEX('[4]Master Data'!$A$2:$B$8,MATCH(WEEKDAY('SC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1197025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1197.0250000000001</v>
      </c>
    </row>
    <row r="107" spans="1:23">
      <c r="A107" s="63">
        <f t="shared" si="25"/>
        <v>36993</v>
      </c>
      <c r="B107" s="65" t="str">
        <f>INDEX('[4]Master Data'!$A$2:$B$8,MATCH(WEEKDAY('SC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1197025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1197.0250000000001</v>
      </c>
    </row>
    <row r="108" spans="1:23">
      <c r="A108" s="63">
        <f t="shared" si="25"/>
        <v>36994</v>
      </c>
      <c r="B108" s="65" t="str">
        <f>INDEX('[4]Master Data'!$A$2:$B$8,MATCH(WEEKDAY('SC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1197025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1197.0250000000001</v>
      </c>
    </row>
    <row r="109" spans="1:23">
      <c r="A109" s="63">
        <f t="shared" si="25"/>
        <v>36995</v>
      </c>
      <c r="B109" s="65" t="str">
        <f>INDEX('[4]Master Data'!$A$2:$B$8,MATCH(WEEKDAY('SC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1197025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1197.0250000000001</v>
      </c>
    </row>
    <row r="110" spans="1:23">
      <c r="A110" s="63">
        <f t="shared" si="25"/>
        <v>36996</v>
      </c>
      <c r="B110" s="65" t="str">
        <f>INDEX('[4]Master Data'!$A$2:$B$8,MATCH(WEEKDAY('SC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1197025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1197.0250000000001</v>
      </c>
    </row>
    <row r="111" spans="1:23">
      <c r="A111" s="63">
        <f t="shared" si="25"/>
        <v>36997</v>
      </c>
      <c r="B111" s="65" t="str">
        <f>INDEX('[4]Master Data'!$A$2:$B$8,MATCH(WEEKDAY('SC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1197025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1197.0250000000001</v>
      </c>
    </row>
    <row r="112" spans="1:23">
      <c r="A112" s="63">
        <f t="shared" si="25"/>
        <v>36998</v>
      </c>
      <c r="B112" s="65" t="str">
        <f>INDEX('[4]Master Data'!$A$2:$B$8,MATCH(WEEKDAY('SC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1197025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1197.0250000000001</v>
      </c>
    </row>
    <row r="113" spans="1:23">
      <c r="A113" s="63">
        <f t="shared" si="25"/>
        <v>36999</v>
      </c>
      <c r="B113" s="65" t="str">
        <f>INDEX('[4]Master Data'!$A$2:$B$8,MATCH(WEEKDAY('SC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1197025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1197.0250000000001</v>
      </c>
    </row>
    <row r="114" spans="1:23">
      <c r="A114" s="63">
        <f t="shared" si="25"/>
        <v>37000</v>
      </c>
      <c r="B114" s="65" t="str">
        <f>INDEX('[4]Master Data'!$A$2:$B$8,MATCH(WEEKDAY('SC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1197025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1197.0250000000001</v>
      </c>
    </row>
    <row r="115" spans="1:23">
      <c r="A115" s="63">
        <f t="shared" si="25"/>
        <v>37001</v>
      </c>
      <c r="B115" s="65" t="str">
        <f>INDEX('[4]Master Data'!$A$2:$B$8,MATCH(WEEKDAY('SC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1197025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1197.0250000000001</v>
      </c>
    </row>
    <row r="116" spans="1:23">
      <c r="A116" s="63">
        <f t="shared" si="25"/>
        <v>37002</v>
      </c>
      <c r="B116" s="65" t="str">
        <f>INDEX('[4]Master Data'!$A$2:$B$8,MATCH(WEEKDAY('SC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1197025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1197.0250000000001</v>
      </c>
    </row>
    <row r="117" spans="1:23">
      <c r="A117" s="63">
        <f t="shared" si="25"/>
        <v>37003</v>
      </c>
      <c r="B117" s="65" t="str">
        <f>INDEX('[4]Master Data'!$A$2:$B$8,MATCH(WEEKDAY('SC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1197025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1197.0250000000001</v>
      </c>
    </row>
    <row r="118" spans="1:23">
      <c r="A118" s="63">
        <f t="shared" si="25"/>
        <v>37004</v>
      </c>
      <c r="B118" s="65" t="str">
        <f>INDEX('[4]Master Data'!$A$2:$B$8,MATCH(WEEKDAY('SC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1197025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1197.0250000000001</v>
      </c>
    </row>
    <row r="119" spans="1:23">
      <c r="A119" s="63">
        <f t="shared" si="25"/>
        <v>37005</v>
      </c>
      <c r="B119" s="65" t="str">
        <f>INDEX('[4]Master Data'!$A$2:$B$8,MATCH(WEEKDAY('SC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1197025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1197.0250000000001</v>
      </c>
    </row>
    <row r="120" spans="1:23">
      <c r="A120" s="63">
        <f t="shared" si="25"/>
        <v>37006</v>
      </c>
      <c r="B120" s="65" t="str">
        <f>INDEX('[4]Master Data'!$A$2:$B$8,MATCH(WEEKDAY('SC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1197025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1197.0250000000001</v>
      </c>
    </row>
    <row r="121" spans="1:23">
      <c r="A121" s="63">
        <f t="shared" si="25"/>
        <v>37007</v>
      </c>
      <c r="B121" s="65" t="str">
        <f>INDEX('[4]Master Data'!$A$2:$B$8,MATCH(WEEKDAY('SC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1197025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1197.0250000000001</v>
      </c>
    </row>
    <row r="122" spans="1:23">
      <c r="A122" s="63">
        <f t="shared" si="25"/>
        <v>37008</v>
      </c>
      <c r="B122" s="65" t="str">
        <f>INDEX('[4]Master Data'!$A$2:$B$8,MATCH(WEEKDAY('SC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1197025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1197.0250000000001</v>
      </c>
    </row>
    <row r="123" spans="1:23">
      <c r="A123" s="63">
        <f t="shared" si="25"/>
        <v>37009</v>
      </c>
      <c r="B123" s="65" t="str">
        <f>INDEX('[4]Master Data'!$A$2:$B$8,MATCH(WEEKDAY('SC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1197025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1197.0250000000001</v>
      </c>
    </row>
    <row r="124" spans="1:23">
      <c r="A124" s="63">
        <f t="shared" si="25"/>
        <v>37010</v>
      </c>
      <c r="B124" s="65" t="str">
        <f>INDEX('[4]Master Data'!$A$2:$B$8,MATCH(WEEKDAY('SC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1197025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1197.0250000000001</v>
      </c>
    </row>
    <row r="125" spans="1:23">
      <c r="A125" s="63">
        <f t="shared" si="25"/>
        <v>37011</v>
      </c>
      <c r="B125" s="65" t="str">
        <f>INDEX('[4]Master Data'!$A$2:$B$8,MATCH(WEEKDAY('SC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1197025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1197.0250000000001</v>
      </c>
    </row>
    <row r="126" spans="1:23">
      <c r="A126" s="63">
        <f t="shared" si="25"/>
        <v>37012</v>
      </c>
      <c r="B126" s="65" t="str">
        <f>INDEX('[4]Master Data'!$A$2:$B$8,MATCH(WEEKDAY('SC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1197025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1197.0250000000001</v>
      </c>
    </row>
    <row r="127" spans="1:23">
      <c r="A127" s="63">
        <f t="shared" si="25"/>
        <v>37013</v>
      </c>
      <c r="B127" s="65" t="str">
        <f>INDEX('[4]Master Data'!$A$2:$B$8,MATCH(WEEKDAY('SC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1197025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1197.0250000000001</v>
      </c>
    </row>
    <row r="128" spans="1:23">
      <c r="A128" s="63">
        <f t="shared" si="25"/>
        <v>37014</v>
      </c>
      <c r="B128" s="65" t="str">
        <f>INDEX('[4]Master Data'!$A$2:$B$8,MATCH(WEEKDAY('SC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1197025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1197.0250000000001</v>
      </c>
    </row>
    <row r="129" spans="1:23">
      <c r="A129" s="63">
        <f t="shared" si="25"/>
        <v>37015</v>
      </c>
      <c r="B129" s="65" t="str">
        <f>INDEX('[4]Master Data'!$A$2:$B$8,MATCH(WEEKDAY('SC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1197025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1197.0250000000001</v>
      </c>
    </row>
    <row r="130" spans="1:23">
      <c r="A130" s="63">
        <f t="shared" si="25"/>
        <v>37016</v>
      </c>
      <c r="B130" s="65" t="str">
        <f>INDEX('[4]Master Data'!$A$2:$B$8,MATCH(WEEKDAY('SC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1197025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1197.0250000000001</v>
      </c>
    </row>
    <row r="131" spans="1:23">
      <c r="A131" s="63">
        <f t="shared" si="25"/>
        <v>37017</v>
      </c>
      <c r="B131" s="65" t="str">
        <f>INDEX('[4]Master Data'!$A$2:$B$8,MATCH(WEEKDAY('SC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1197025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1197.0250000000001</v>
      </c>
    </row>
    <row r="132" spans="1:23">
      <c r="A132" s="63">
        <f t="shared" si="25"/>
        <v>37018</v>
      </c>
      <c r="B132" s="65" t="str">
        <f>INDEX('[4]Master Data'!$A$2:$B$8,MATCH(WEEKDAY('SC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1197025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1197.0250000000001</v>
      </c>
    </row>
    <row r="133" spans="1:23">
      <c r="A133" s="63">
        <f t="shared" si="25"/>
        <v>37019</v>
      </c>
      <c r="B133" s="65" t="str">
        <f>INDEX('[4]Master Data'!$A$2:$B$8,MATCH(WEEKDAY('SC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1197025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1197.0250000000001</v>
      </c>
    </row>
    <row r="134" spans="1:23">
      <c r="A134" s="63">
        <f t="shared" si="25"/>
        <v>37020</v>
      </c>
      <c r="B134" s="65" t="str">
        <f>INDEX('[4]Master Data'!$A$2:$B$8,MATCH(WEEKDAY('SC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1197025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1197.0250000000001</v>
      </c>
    </row>
    <row r="135" spans="1:23">
      <c r="A135" s="63">
        <f t="shared" ref="A135:A198" si="38">A134+1</f>
        <v>37021</v>
      </c>
      <c r="B135" s="65" t="str">
        <f>INDEX('[4]Master Data'!$A$2:$B$8,MATCH(WEEKDAY('SC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1197025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1197.0250000000001</v>
      </c>
    </row>
    <row r="136" spans="1:23">
      <c r="A136" s="63">
        <f t="shared" si="38"/>
        <v>37022</v>
      </c>
      <c r="B136" s="65" t="str">
        <f>INDEX('[4]Master Data'!$A$2:$B$8,MATCH(WEEKDAY('SC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1197025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1197.0250000000001</v>
      </c>
    </row>
    <row r="137" spans="1:23">
      <c r="A137" s="63">
        <f t="shared" si="38"/>
        <v>37023</v>
      </c>
      <c r="B137" s="65" t="str">
        <f>INDEX('[4]Master Data'!$A$2:$B$8,MATCH(WEEKDAY('SC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1197025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1197.0250000000001</v>
      </c>
    </row>
    <row r="138" spans="1:23">
      <c r="A138" s="63">
        <f t="shared" si="38"/>
        <v>37024</v>
      </c>
      <c r="B138" s="65" t="str">
        <f>INDEX('[4]Master Data'!$A$2:$B$8,MATCH(WEEKDAY('SC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1197025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1197.0250000000001</v>
      </c>
    </row>
    <row r="139" spans="1:23">
      <c r="A139" s="63">
        <f t="shared" si="38"/>
        <v>37025</v>
      </c>
      <c r="B139" s="65" t="str">
        <f>INDEX('[4]Master Data'!$A$2:$B$8,MATCH(WEEKDAY('SC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1197025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1197.0250000000001</v>
      </c>
    </row>
    <row r="140" spans="1:23">
      <c r="A140" s="63">
        <f t="shared" si="38"/>
        <v>37026</v>
      </c>
      <c r="B140" s="65" t="str">
        <f>INDEX('[4]Master Data'!$A$2:$B$8,MATCH(WEEKDAY('SC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1197025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1197.0250000000001</v>
      </c>
    </row>
    <row r="141" spans="1:23">
      <c r="A141" s="63">
        <f t="shared" si="38"/>
        <v>37027</v>
      </c>
      <c r="B141" s="65" t="str">
        <f>INDEX('[4]Master Data'!$A$2:$B$8,MATCH(WEEKDAY('SC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1197025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1197.0250000000001</v>
      </c>
    </row>
    <row r="142" spans="1:23">
      <c r="A142" s="63">
        <f t="shared" si="38"/>
        <v>37028</v>
      </c>
      <c r="B142" s="65" t="str">
        <f>INDEX('[4]Master Data'!$A$2:$B$8,MATCH(WEEKDAY('SC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1197025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1197.0250000000001</v>
      </c>
    </row>
    <row r="143" spans="1:23">
      <c r="A143" s="63">
        <f t="shared" si="38"/>
        <v>37029</v>
      </c>
      <c r="B143" s="65" t="str">
        <f>INDEX('[4]Master Data'!$A$2:$B$8,MATCH(WEEKDAY('SC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1197025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1197.0250000000001</v>
      </c>
    </row>
    <row r="144" spans="1:23">
      <c r="A144" s="63">
        <f t="shared" si="38"/>
        <v>37030</v>
      </c>
      <c r="B144" s="65" t="str">
        <f>INDEX('[4]Master Data'!$A$2:$B$8,MATCH(WEEKDAY('SC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1197025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1197.0250000000001</v>
      </c>
    </row>
    <row r="145" spans="1:23">
      <c r="A145" s="63">
        <f t="shared" si="38"/>
        <v>37031</v>
      </c>
      <c r="B145" s="65" t="str">
        <f>INDEX('[4]Master Data'!$A$2:$B$8,MATCH(WEEKDAY('SC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1197025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1197.0250000000001</v>
      </c>
    </row>
    <row r="146" spans="1:23">
      <c r="A146" s="63">
        <f t="shared" si="38"/>
        <v>37032</v>
      </c>
      <c r="B146" s="65" t="str">
        <f>INDEX('[4]Master Data'!$A$2:$B$8,MATCH(WEEKDAY('SC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1197025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1197.0250000000001</v>
      </c>
    </row>
    <row r="147" spans="1:23">
      <c r="A147" s="63">
        <f t="shared" si="38"/>
        <v>37033</v>
      </c>
      <c r="B147" s="65" t="str">
        <f>INDEX('[4]Master Data'!$A$2:$B$8,MATCH(WEEKDAY('SC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1197025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1197.0250000000001</v>
      </c>
    </row>
    <row r="148" spans="1:23">
      <c r="A148" s="63">
        <f t="shared" si="38"/>
        <v>37034</v>
      </c>
      <c r="B148" s="65" t="str">
        <f>INDEX('[4]Master Data'!$A$2:$B$8,MATCH(WEEKDAY('SC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1197025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1197.0250000000001</v>
      </c>
    </row>
    <row r="149" spans="1:23">
      <c r="A149" s="63">
        <f t="shared" si="38"/>
        <v>37035</v>
      </c>
      <c r="B149" s="65" t="str">
        <f>INDEX('[4]Master Data'!$A$2:$B$8,MATCH(WEEKDAY('SC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1197025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1197.0250000000001</v>
      </c>
    </row>
    <row r="150" spans="1:23">
      <c r="A150" s="63">
        <f t="shared" si="38"/>
        <v>37036</v>
      </c>
      <c r="B150" s="65" t="str">
        <f>INDEX('[4]Master Data'!$A$2:$B$8,MATCH(WEEKDAY('SC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1197025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1197.0250000000001</v>
      </c>
    </row>
    <row r="151" spans="1:23">
      <c r="A151" s="63">
        <f t="shared" si="38"/>
        <v>37037</v>
      </c>
      <c r="B151" s="65" t="str">
        <f>INDEX('[4]Master Data'!$A$2:$B$8,MATCH(WEEKDAY('SC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1197025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1197.0250000000001</v>
      </c>
    </row>
    <row r="152" spans="1:23">
      <c r="A152" s="63">
        <f t="shared" si="38"/>
        <v>37038</v>
      </c>
      <c r="B152" s="65" t="str">
        <f>INDEX('[4]Master Data'!$A$2:$B$8,MATCH(WEEKDAY('SC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1197025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1197.0250000000001</v>
      </c>
    </row>
    <row r="153" spans="1:23">
      <c r="A153" s="63">
        <f t="shared" si="38"/>
        <v>37039</v>
      </c>
      <c r="B153" s="65" t="str">
        <f>INDEX('[4]Master Data'!$A$2:$B$8,MATCH(WEEKDAY('SC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1197025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1197.0250000000001</v>
      </c>
    </row>
    <row r="154" spans="1:23">
      <c r="A154" s="63">
        <f t="shared" si="38"/>
        <v>37040</v>
      </c>
      <c r="B154" s="65" t="str">
        <f>INDEX('[4]Master Data'!$A$2:$B$8,MATCH(WEEKDAY('SC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1197025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1197.0250000000001</v>
      </c>
    </row>
    <row r="155" spans="1:23">
      <c r="A155" s="63">
        <f t="shared" si="38"/>
        <v>37041</v>
      </c>
      <c r="B155" s="65" t="str">
        <f>INDEX('[4]Master Data'!$A$2:$B$8,MATCH(WEEKDAY('SC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1197025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1197.0250000000001</v>
      </c>
    </row>
    <row r="156" spans="1:23">
      <c r="A156" s="63">
        <f t="shared" si="38"/>
        <v>37042</v>
      </c>
      <c r="B156" s="65" t="str">
        <f>INDEX('[4]Master Data'!$A$2:$B$8,MATCH(WEEKDAY('SC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1197025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1197.0250000000001</v>
      </c>
    </row>
    <row r="157" spans="1:23">
      <c r="A157" s="63">
        <f t="shared" si="38"/>
        <v>37043</v>
      </c>
      <c r="B157" s="65" t="str">
        <f>INDEX('[4]Master Data'!$A$2:$B$8,MATCH(WEEKDAY('SC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1197025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1197.0250000000001</v>
      </c>
    </row>
    <row r="158" spans="1:23">
      <c r="A158" s="63">
        <f t="shared" si="38"/>
        <v>37044</v>
      </c>
      <c r="B158" s="65" t="str">
        <f>INDEX('[4]Master Data'!$A$2:$B$8,MATCH(WEEKDAY('SC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1197025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1197.0250000000001</v>
      </c>
    </row>
    <row r="159" spans="1:23">
      <c r="A159" s="63">
        <f t="shared" si="38"/>
        <v>37045</v>
      </c>
      <c r="B159" s="65" t="str">
        <f>INDEX('[4]Master Data'!$A$2:$B$8,MATCH(WEEKDAY('SC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1197025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1197.0250000000001</v>
      </c>
    </row>
    <row r="160" spans="1:23">
      <c r="A160" s="63">
        <f t="shared" si="38"/>
        <v>37046</v>
      </c>
      <c r="B160" s="65" t="str">
        <f>INDEX('[4]Master Data'!$A$2:$B$8,MATCH(WEEKDAY('SC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1197025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1197.0250000000001</v>
      </c>
    </row>
    <row r="161" spans="1:23">
      <c r="A161" s="63">
        <f t="shared" si="38"/>
        <v>37047</v>
      </c>
      <c r="B161" s="65" t="str">
        <f>INDEX('[4]Master Data'!$A$2:$B$8,MATCH(WEEKDAY('SC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1197025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1197.0250000000001</v>
      </c>
    </row>
    <row r="162" spans="1:23">
      <c r="A162" s="63">
        <f t="shared" si="38"/>
        <v>37048</v>
      </c>
      <c r="B162" s="65" t="str">
        <f>INDEX('[4]Master Data'!$A$2:$B$8,MATCH(WEEKDAY('SC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1197025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1197.0250000000001</v>
      </c>
    </row>
    <row r="163" spans="1:23">
      <c r="A163" s="63">
        <f t="shared" si="38"/>
        <v>37049</v>
      </c>
      <c r="B163" s="65" t="str">
        <f>INDEX('[4]Master Data'!$A$2:$B$8,MATCH(WEEKDAY('SC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1197025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1197.0250000000001</v>
      </c>
    </row>
    <row r="164" spans="1:23">
      <c r="A164" s="63">
        <f t="shared" si="38"/>
        <v>37050</v>
      </c>
      <c r="B164" s="65" t="str">
        <f>INDEX('[4]Master Data'!$A$2:$B$8,MATCH(WEEKDAY('SC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1197025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1197.0250000000001</v>
      </c>
    </row>
    <row r="165" spans="1:23">
      <c r="A165" s="63">
        <f t="shared" si="38"/>
        <v>37051</v>
      </c>
      <c r="B165" s="65" t="str">
        <f>INDEX('[4]Master Data'!$A$2:$B$8,MATCH(WEEKDAY('SC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1197025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1197.0250000000001</v>
      </c>
    </row>
    <row r="166" spans="1:23">
      <c r="A166" s="63">
        <f t="shared" si="38"/>
        <v>37052</v>
      </c>
      <c r="B166" s="65" t="str">
        <f>INDEX('[4]Master Data'!$A$2:$B$8,MATCH(WEEKDAY('SC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1197025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1197.0250000000001</v>
      </c>
    </row>
    <row r="167" spans="1:23">
      <c r="A167" s="63">
        <f t="shared" si="38"/>
        <v>37053</v>
      </c>
      <c r="B167" s="65" t="str">
        <f>INDEX('[4]Master Data'!$A$2:$B$8,MATCH(WEEKDAY('SC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1197025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1197.0250000000001</v>
      </c>
    </row>
    <row r="168" spans="1:23">
      <c r="A168" s="63">
        <f t="shared" si="38"/>
        <v>37054</v>
      </c>
      <c r="B168" s="65" t="str">
        <f>INDEX('[4]Master Data'!$A$2:$B$8,MATCH(WEEKDAY('SC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1197025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1197.0250000000001</v>
      </c>
    </row>
    <row r="169" spans="1:23">
      <c r="A169" s="63">
        <f t="shared" si="38"/>
        <v>37055</v>
      </c>
      <c r="B169" s="65" t="str">
        <f>INDEX('[4]Master Data'!$A$2:$B$8,MATCH(WEEKDAY('SC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1197025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1197.0250000000001</v>
      </c>
    </row>
    <row r="170" spans="1:23">
      <c r="A170" s="63">
        <f t="shared" si="38"/>
        <v>37056</v>
      </c>
      <c r="B170" s="65" t="str">
        <f>INDEX('[4]Master Data'!$A$2:$B$8,MATCH(WEEKDAY('SC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1197025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1197.0250000000001</v>
      </c>
    </row>
    <row r="171" spans="1:23">
      <c r="A171" s="63">
        <f t="shared" si="38"/>
        <v>37057</v>
      </c>
      <c r="B171" s="65" t="str">
        <f>INDEX('[4]Master Data'!$A$2:$B$8,MATCH(WEEKDAY('SC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1197025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1197.0250000000001</v>
      </c>
    </row>
    <row r="172" spans="1:23">
      <c r="A172" s="63">
        <f t="shared" si="38"/>
        <v>37058</v>
      </c>
      <c r="B172" s="65" t="str">
        <f>INDEX('[4]Master Data'!$A$2:$B$8,MATCH(WEEKDAY('SC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1197025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1197.0250000000001</v>
      </c>
    </row>
    <row r="173" spans="1:23">
      <c r="A173" s="63">
        <f t="shared" si="38"/>
        <v>37059</v>
      </c>
      <c r="B173" s="65" t="str">
        <f>INDEX('[4]Master Data'!$A$2:$B$8,MATCH(WEEKDAY('SC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1197025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1197.0250000000001</v>
      </c>
    </row>
    <row r="174" spans="1:23">
      <c r="A174" s="63">
        <f t="shared" si="38"/>
        <v>37060</v>
      </c>
      <c r="B174" s="65" t="str">
        <f>INDEX('[4]Master Data'!$A$2:$B$8,MATCH(WEEKDAY('SC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1197025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1197.0250000000001</v>
      </c>
    </row>
    <row r="175" spans="1:23">
      <c r="A175" s="63">
        <f t="shared" si="38"/>
        <v>37061</v>
      </c>
      <c r="B175" s="65" t="str">
        <f>INDEX('[4]Master Data'!$A$2:$B$8,MATCH(WEEKDAY('SC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1197025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1197.0250000000001</v>
      </c>
    </row>
    <row r="176" spans="1:23">
      <c r="A176" s="63">
        <f t="shared" si="38"/>
        <v>37062</v>
      </c>
      <c r="B176" s="65" t="str">
        <f>INDEX('[4]Master Data'!$A$2:$B$8,MATCH(WEEKDAY('SC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1197025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1197.0250000000001</v>
      </c>
    </row>
    <row r="177" spans="1:23">
      <c r="A177" s="63">
        <f t="shared" si="38"/>
        <v>37063</v>
      </c>
      <c r="B177" s="65" t="str">
        <f>INDEX('[4]Master Data'!$A$2:$B$8,MATCH(WEEKDAY('SC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1197025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1197.0250000000001</v>
      </c>
    </row>
    <row r="178" spans="1:23">
      <c r="A178" s="63">
        <f t="shared" si="38"/>
        <v>37064</v>
      </c>
      <c r="B178" s="65" t="str">
        <f>INDEX('[4]Master Data'!$A$2:$B$8,MATCH(WEEKDAY('SC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1197025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1197.0250000000001</v>
      </c>
    </row>
    <row r="179" spans="1:23">
      <c r="A179" s="63">
        <f t="shared" si="38"/>
        <v>37065</v>
      </c>
      <c r="B179" s="65" t="str">
        <f>INDEX('[4]Master Data'!$A$2:$B$8,MATCH(WEEKDAY('SC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1197025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1197.0250000000001</v>
      </c>
    </row>
    <row r="180" spans="1:23">
      <c r="A180" s="63">
        <f t="shared" si="38"/>
        <v>37066</v>
      </c>
      <c r="B180" s="65" t="str">
        <f>INDEX('[4]Master Data'!$A$2:$B$8,MATCH(WEEKDAY('SC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1197025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1197.0250000000001</v>
      </c>
    </row>
    <row r="181" spans="1:23">
      <c r="A181" s="63">
        <f t="shared" si="38"/>
        <v>37067</v>
      </c>
      <c r="B181" s="65" t="str">
        <f>INDEX('[4]Master Data'!$A$2:$B$8,MATCH(WEEKDAY('SC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1197025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1197.0250000000001</v>
      </c>
    </row>
    <row r="182" spans="1:23">
      <c r="A182" s="63">
        <f t="shared" si="38"/>
        <v>37068</v>
      </c>
      <c r="B182" s="65" t="str">
        <f>INDEX('[4]Master Data'!$A$2:$B$8,MATCH(WEEKDAY('SC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1197025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1197.0250000000001</v>
      </c>
    </row>
    <row r="183" spans="1:23">
      <c r="A183" s="63">
        <f t="shared" si="38"/>
        <v>37069</v>
      </c>
      <c r="B183" s="65" t="str">
        <f>INDEX('[4]Master Data'!$A$2:$B$8,MATCH(WEEKDAY('SC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1197025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1197.0250000000001</v>
      </c>
    </row>
    <row r="184" spans="1:23">
      <c r="A184" s="63">
        <f t="shared" si="38"/>
        <v>37070</v>
      </c>
      <c r="B184" s="65" t="str">
        <f>INDEX('[4]Master Data'!$A$2:$B$8,MATCH(WEEKDAY('SC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1197025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1197.0250000000001</v>
      </c>
    </row>
    <row r="185" spans="1:23">
      <c r="A185" s="63">
        <f t="shared" si="38"/>
        <v>37071</v>
      </c>
      <c r="B185" s="65" t="str">
        <f>INDEX('[4]Master Data'!$A$2:$B$8,MATCH(WEEKDAY('SC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1197025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1197.0250000000001</v>
      </c>
    </row>
    <row r="186" spans="1:23">
      <c r="A186" s="63">
        <f t="shared" si="38"/>
        <v>37072</v>
      </c>
      <c r="B186" s="65" t="str">
        <f>INDEX('[4]Master Data'!$A$2:$B$8,MATCH(WEEKDAY('SC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1197025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1197.0250000000001</v>
      </c>
    </row>
    <row r="187" spans="1:23">
      <c r="A187" s="63">
        <f t="shared" si="38"/>
        <v>37073</v>
      </c>
      <c r="B187" s="65" t="str">
        <f>INDEX('[4]Master Data'!$A$2:$B$8,MATCH(WEEKDAY('SC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1197025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1197.0250000000001</v>
      </c>
    </row>
    <row r="188" spans="1:23">
      <c r="A188" s="63">
        <f t="shared" si="38"/>
        <v>37074</v>
      </c>
      <c r="B188" s="65" t="str">
        <f>INDEX('[4]Master Data'!$A$2:$B$8,MATCH(WEEKDAY('SC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1197025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1197.0250000000001</v>
      </c>
    </row>
    <row r="189" spans="1:23">
      <c r="A189" s="63">
        <f t="shared" si="38"/>
        <v>37075</v>
      </c>
      <c r="B189" s="65" t="str">
        <f>INDEX('[4]Master Data'!$A$2:$B$8,MATCH(WEEKDAY('SC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1197025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1197.0250000000001</v>
      </c>
    </row>
    <row r="190" spans="1:23">
      <c r="A190" s="63">
        <f t="shared" si="38"/>
        <v>37076</v>
      </c>
      <c r="B190" s="65" t="str">
        <f>INDEX('[4]Master Data'!$A$2:$B$8,MATCH(WEEKDAY('SC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1197025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1197.0250000000001</v>
      </c>
    </row>
    <row r="191" spans="1:23">
      <c r="A191" s="63">
        <f t="shared" si="38"/>
        <v>37077</v>
      </c>
      <c r="B191" s="65" t="str">
        <f>INDEX('[4]Master Data'!$A$2:$B$8,MATCH(WEEKDAY('SC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1197025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1197.0250000000001</v>
      </c>
    </row>
    <row r="192" spans="1:23">
      <c r="A192" s="63">
        <f t="shared" si="38"/>
        <v>37078</v>
      </c>
      <c r="B192" s="65" t="str">
        <f>INDEX('[4]Master Data'!$A$2:$B$8,MATCH(WEEKDAY('SC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1197025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1197.0250000000001</v>
      </c>
    </row>
    <row r="193" spans="1:23">
      <c r="A193" s="63">
        <f t="shared" si="38"/>
        <v>37079</v>
      </c>
      <c r="B193" s="65" t="str">
        <f>INDEX('[4]Master Data'!$A$2:$B$8,MATCH(WEEKDAY('SC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1197025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1197.0250000000001</v>
      </c>
    </row>
    <row r="194" spans="1:23">
      <c r="A194" s="63">
        <f t="shared" si="38"/>
        <v>37080</v>
      </c>
      <c r="B194" s="65" t="str">
        <f>INDEX('[4]Master Data'!$A$2:$B$8,MATCH(WEEKDAY('SC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1197025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1197.0250000000001</v>
      </c>
    </row>
    <row r="195" spans="1:23">
      <c r="A195" s="63">
        <f t="shared" si="38"/>
        <v>37081</v>
      </c>
      <c r="B195" s="65" t="str">
        <f>INDEX('[4]Master Data'!$A$2:$B$8,MATCH(WEEKDAY('SC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1197025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1197.0250000000001</v>
      </c>
    </row>
    <row r="196" spans="1:23">
      <c r="A196" s="63">
        <f t="shared" si="38"/>
        <v>37082</v>
      </c>
      <c r="B196" s="65" t="str">
        <f>INDEX('[4]Master Data'!$A$2:$B$8,MATCH(WEEKDAY('SC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1197025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1197.0250000000001</v>
      </c>
    </row>
    <row r="197" spans="1:23">
      <c r="A197" s="63">
        <f t="shared" si="38"/>
        <v>37083</v>
      </c>
      <c r="B197" s="65" t="str">
        <f>INDEX('[4]Master Data'!$A$2:$B$8,MATCH(WEEKDAY('SC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1197025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1197.0250000000001</v>
      </c>
    </row>
    <row r="198" spans="1:23">
      <c r="A198" s="63">
        <f t="shared" si="38"/>
        <v>37084</v>
      </c>
      <c r="B198" s="65" t="str">
        <f>INDEX('[4]Master Data'!$A$2:$B$8,MATCH(WEEKDAY('SC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1197025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1197.0250000000001</v>
      </c>
    </row>
    <row r="199" spans="1:23">
      <c r="A199" s="63">
        <f t="shared" ref="A199:A262" si="51">A198+1</f>
        <v>37085</v>
      </c>
      <c r="B199" s="65" t="str">
        <f>INDEX('[4]Master Data'!$A$2:$B$8,MATCH(WEEKDAY('SC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1197025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1197.0250000000001</v>
      </c>
    </row>
    <row r="200" spans="1:23">
      <c r="A200" s="63">
        <f t="shared" si="51"/>
        <v>37086</v>
      </c>
      <c r="B200" s="65" t="str">
        <f>INDEX('[4]Master Data'!$A$2:$B$8,MATCH(WEEKDAY('SC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1197025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1197.0250000000001</v>
      </c>
    </row>
    <row r="201" spans="1:23">
      <c r="A201" s="63">
        <f t="shared" si="51"/>
        <v>37087</v>
      </c>
      <c r="B201" s="65" t="str">
        <f>INDEX('[4]Master Data'!$A$2:$B$8,MATCH(WEEKDAY('SC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1197025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1197.0250000000001</v>
      </c>
    </row>
    <row r="202" spans="1:23">
      <c r="A202" s="63">
        <f t="shared" si="51"/>
        <v>37088</v>
      </c>
      <c r="B202" s="65" t="str">
        <f>INDEX('[4]Master Data'!$A$2:$B$8,MATCH(WEEKDAY('SC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1197025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1197.0250000000001</v>
      </c>
    </row>
    <row r="203" spans="1:23">
      <c r="A203" s="63">
        <f t="shared" si="51"/>
        <v>37089</v>
      </c>
      <c r="B203" s="65" t="str">
        <f>INDEX('[4]Master Data'!$A$2:$B$8,MATCH(WEEKDAY('SC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1197025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1197.0250000000001</v>
      </c>
    </row>
    <row r="204" spans="1:23">
      <c r="A204" s="63">
        <f t="shared" si="51"/>
        <v>37090</v>
      </c>
      <c r="B204" s="65" t="str">
        <f>INDEX('[4]Master Data'!$A$2:$B$8,MATCH(WEEKDAY('SC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1197025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1197.0250000000001</v>
      </c>
    </row>
    <row r="205" spans="1:23">
      <c r="A205" s="63">
        <f t="shared" si="51"/>
        <v>37091</v>
      </c>
      <c r="B205" s="65" t="str">
        <f>INDEX('[4]Master Data'!$A$2:$B$8,MATCH(WEEKDAY('SC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1197025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1197.0250000000001</v>
      </c>
    </row>
    <row r="206" spans="1:23">
      <c r="A206" s="63">
        <f t="shared" si="51"/>
        <v>37092</v>
      </c>
      <c r="B206" s="65" t="str">
        <f>INDEX('[4]Master Data'!$A$2:$B$8,MATCH(WEEKDAY('SC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1197025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1197.0250000000001</v>
      </c>
    </row>
    <row r="207" spans="1:23">
      <c r="A207" s="63">
        <f t="shared" si="51"/>
        <v>37093</v>
      </c>
      <c r="B207" s="65" t="str">
        <f>INDEX('[4]Master Data'!$A$2:$B$8,MATCH(WEEKDAY('SC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1197025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1197.0250000000001</v>
      </c>
    </row>
    <row r="208" spans="1:23">
      <c r="A208" s="63">
        <f t="shared" si="51"/>
        <v>37094</v>
      </c>
      <c r="B208" s="65" t="str">
        <f>INDEX('[4]Master Data'!$A$2:$B$8,MATCH(WEEKDAY('SC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1197025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1197.0250000000001</v>
      </c>
    </row>
    <row r="209" spans="1:23">
      <c r="A209" s="63">
        <f t="shared" si="51"/>
        <v>37095</v>
      </c>
      <c r="B209" s="65" t="str">
        <f>INDEX('[4]Master Data'!$A$2:$B$8,MATCH(WEEKDAY('SC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1197025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1197.0250000000001</v>
      </c>
    </row>
    <row r="210" spans="1:23">
      <c r="A210" s="63">
        <f t="shared" si="51"/>
        <v>37096</v>
      </c>
      <c r="B210" s="65" t="str">
        <f>INDEX('[4]Master Data'!$A$2:$B$8,MATCH(WEEKDAY('SC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1197025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1197.0250000000001</v>
      </c>
    </row>
    <row r="211" spans="1:23">
      <c r="A211" s="63">
        <f t="shared" si="51"/>
        <v>37097</v>
      </c>
      <c r="B211" s="65" t="str">
        <f>INDEX('[4]Master Data'!$A$2:$B$8,MATCH(WEEKDAY('SC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1197025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1197.0250000000001</v>
      </c>
    </row>
    <row r="212" spans="1:23">
      <c r="A212" s="63">
        <f t="shared" si="51"/>
        <v>37098</v>
      </c>
      <c r="B212" s="65" t="str">
        <f>INDEX('[4]Master Data'!$A$2:$B$8,MATCH(WEEKDAY('SC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1197025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1197.0250000000001</v>
      </c>
    </row>
    <row r="213" spans="1:23">
      <c r="A213" s="63">
        <f t="shared" si="51"/>
        <v>37099</v>
      </c>
      <c r="B213" s="65" t="str">
        <f>INDEX('[4]Master Data'!$A$2:$B$8,MATCH(WEEKDAY('SC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1197025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1197.0250000000001</v>
      </c>
    </row>
    <row r="214" spans="1:23">
      <c r="A214" s="63">
        <f t="shared" si="51"/>
        <v>37100</v>
      </c>
      <c r="B214" s="65" t="str">
        <f>INDEX('[4]Master Data'!$A$2:$B$8,MATCH(WEEKDAY('SC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1197025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1197.0250000000001</v>
      </c>
    </row>
    <row r="215" spans="1:23">
      <c r="A215" s="63">
        <f t="shared" si="51"/>
        <v>37101</v>
      </c>
      <c r="B215" s="65" t="str">
        <f>INDEX('[4]Master Data'!$A$2:$B$8,MATCH(WEEKDAY('SC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1197025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1197.0250000000001</v>
      </c>
    </row>
    <row r="216" spans="1:23">
      <c r="A216" s="63">
        <f t="shared" si="51"/>
        <v>37102</v>
      </c>
      <c r="B216" s="65" t="str">
        <f>INDEX('[4]Master Data'!$A$2:$B$8,MATCH(WEEKDAY('SC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1197025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1197.0250000000001</v>
      </c>
    </row>
    <row r="217" spans="1:23">
      <c r="A217" s="63">
        <f t="shared" si="51"/>
        <v>37103</v>
      </c>
      <c r="B217" s="65" t="str">
        <f>INDEX('[4]Master Data'!$A$2:$B$8,MATCH(WEEKDAY('SC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1197025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1197.0250000000001</v>
      </c>
    </row>
    <row r="218" spans="1:23">
      <c r="A218" s="63">
        <f t="shared" si="51"/>
        <v>37104</v>
      </c>
      <c r="B218" s="65" t="str">
        <f>INDEX('[4]Master Data'!$A$2:$B$8,MATCH(WEEKDAY('SC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1197025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1197.0250000000001</v>
      </c>
    </row>
    <row r="219" spans="1:23">
      <c r="A219" s="63">
        <f t="shared" si="51"/>
        <v>37105</v>
      </c>
      <c r="B219" s="65" t="str">
        <f>INDEX('[4]Master Data'!$A$2:$B$8,MATCH(WEEKDAY('SC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1197025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1197.0250000000001</v>
      </c>
    </row>
    <row r="220" spans="1:23">
      <c r="A220" s="63">
        <f t="shared" si="51"/>
        <v>37106</v>
      </c>
      <c r="B220" s="65" t="str">
        <f>INDEX('[4]Master Data'!$A$2:$B$8,MATCH(WEEKDAY('SC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1197025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1197.0250000000001</v>
      </c>
    </row>
    <row r="221" spans="1:23">
      <c r="A221" s="63">
        <f t="shared" si="51"/>
        <v>37107</v>
      </c>
      <c r="B221" s="65" t="str">
        <f>INDEX('[4]Master Data'!$A$2:$B$8,MATCH(WEEKDAY('SC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1197025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1197.0250000000001</v>
      </c>
    </row>
    <row r="222" spans="1:23">
      <c r="A222" s="63">
        <f t="shared" si="51"/>
        <v>37108</v>
      </c>
      <c r="B222" s="65" t="str">
        <f>INDEX('[4]Master Data'!$A$2:$B$8,MATCH(WEEKDAY('SC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1197025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1197.0250000000001</v>
      </c>
    </row>
    <row r="223" spans="1:23">
      <c r="A223" s="63">
        <f t="shared" si="51"/>
        <v>37109</v>
      </c>
      <c r="B223" s="65" t="str">
        <f>INDEX('[4]Master Data'!$A$2:$B$8,MATCH(WEEKDAY('SC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1197025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1197.0250000000001</v>
      </c>
    </row>
    <row r="224" spans="1:23">
      <c r="A224" s="63">
        <f t="shared" si="51"/>
        <v>37110</v>
      </c>
      <c r="B224" s="65" t="str">
        <f>INDEX('[4]Master Data'!$A$2:$B$8,MATCH(WEEKDAY('SC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1197025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1197.0250000000001</v>
      </c>
    </row>
    <row r="225" spans="1:23">
      <c r="A225" s="63">
        <f t="shared" si="51"/>
        <v>37111</v>
      </c>
      <c r="B225" s="65" t="str">
        <f>INDEX('[4]Master Data'!$A$2:$B$8,MATCH(WEEKDAY('SC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1197025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1197.0250000000001</v>
      </c>
    </row>
    <row r="226" spans="1:23">
      <c r="A226" s="63">
        <f t="shared" si="51"/>
        <v>37112</v>
      </c>
      <c r="B226" s="65" t="str">
        <f>INDEX('[4]Master Data'!$A$2:$B$8,MATCH(WEEKDAY('SC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1197025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1197.0250000000001</v>
      </c>
    </row>
    <row r="227" spans="1:23">
      <c r="A227" s="63">
        <f t="shared" si="51"/>
        <v>37113</v>
      </c>
      <c r="B227" s="65" t="str">
        <f>INDEX('[4]Master Data'!$A$2:$B$8,MATCH(WEEKDAY('SC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1197025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1197.0250000000001</v>
      </c>
    </row>
    <row r="228" spans="1:23">
      <c r="A228" s="63">
        <f t="shared" si="51"/>
        <v>37114</v>
      </c>
      <c r="B228" s="65" t="str">
        <f>INDEX('[4]Master Data'!$A$2:$B$8,MATCH(WEEKDAY('SC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1197025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1197.0250000000001</v>
      </c>
    </row>
    <row r="229" spans="1:23">
      <c r="A229" s="63">
        <f t="shared" si="51"/>
        <v>37115</v>
      </c>
      <c r="B229" s="65" t="str">
        <f>INDEX('[4]Master Data'!$A$2:$B$8,MATCH(WEEKDAY('SC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1197025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1197.0250000000001</v>
      </c>
    </row>
    <row r="230" spans="1:23">
      <c r="A230" s="63">
        <f t="shared" si="51"/>
        <v>37116</v>
      </c>
      <c r="B230" s="65" t="str">
        <f>INDEX('[4]Master Data'!$A$2:$B$8,MATCH(WEEKDAY('SC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1197025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1197.0250000000001</v>
      </c>
    </row>
    <row r="231" spans="1:23">
      <c r="A231" s="63">
        <f t="shared" si="51"/>
        <v>37117</v>
      </c>
      <c r="B231" s="65" t="str">
        <f>INDEX('[4]Master Data'!$A$2:$B$8,MATCH(WEEKDAY('SC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1197025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1197.0250000000001</v>
      </c>
    </row>
    <row r="232" spans="1:23">
      <c r="A232" s="63">
        <f t="shared" si="51"/>
        <v>37118</v>
      </c>
      <c r="B232" s="65" t="str">
        <f>INDEX('[4]Master Data'!$A$2:$B$8,MATCH(WEEKDAY('SC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1197025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1197.0250000000001</v>
      </c>
    </row>
    <row r="233" spans="1:23">
      <c r="A233" s="63">
        <f t="shared" si="51"/>
        <v>37119</v>
      </c>
      <c r="B233" s="65" t="str">
        <f>INDEX('[4]Master Data'!$A$2:$B$8,MATCH(WEEKDAY('SC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1197025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1197.0250000000001</v>
      </c>
    </row>
    <row r="234" spans="1:23">
      <c r="A234" s="63">
        <f t="shared" si="51"/>
        <v>37120</v>
      </c>
      <c r="B234" s="65" t="str">
        <f>INDEX('[4]Master Data'!$A$2:$B$8,MATCH(WEEKDAY('SC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1197025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1197.0250000000001</v>
      </c>
    </row>
    <row r="235" spans="1:23">
      <c r="A235" s="63">
        <f t="shared" si="51"/>
        <v>37121</v>
      </c>
      <c r="B235" s="65" t="str">
        <f>INDEX('[4]Master Data'!$A$2:$B$8,MATCH(WEEKDAY('SC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1197025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1197.0250000000001</v>
      </c>
    </row>
    <row r="236" spans="1:23">
      <c r="A236" s="63">
        <f t="shared" si="51"/>
        <v>37122</v>
      </c>
      <c r="B236" s="65" t="str">
        <f>INDEX('[4]Master Data'!$A$2:$B$8,MATCH(WEEKDAY('SC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1197025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1197.0250000000001</v>
      </c>
    </row>
    <row r="237" spans="1:23">
      <c r="A237" s="63">
        <f t="shared" si="51"/>
        <v>37123</v>
      </c>
      <c r="B237" s="65" t="str">
        <f>INDEX('[4]Master Data'!$A$2:$B$8,MATCH(WEEKDAY('SC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1197025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1197.0250000000001</v>
      </c>
    </row>
    <row r="238" spans="1:23">
      <c r="A238" s="63">
        <f t="shared" si="51"/>
        <v>37124</v>
      </c>
      <c r="B238" s="65" t="str">
        <f>INDEX('[4]Master Data'!$A$2:$B$8,MATCH(WEEKDAY('SC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1197025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1197.0250000000001</v>
      </c>
    </row>
    <row r="239" spans="1:23">
      <c r="A239" s="63">
        <f t="shared" si="51"/>
        <v>37125</v>
      </c>
      <c r="B239" s="65" t="str">
        <f>INDEX('[4]Master Data'!$A$2:$B$8,MATCH(WEEKDAY('SC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1197025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1197.0250000000001</v>
      </c>
    </row>
    <row r="240" spans="1:23">
      <c r="A240" s="63">
        <f t="shared" si="51"/>
        <v>37126</v>
      </c>
      <c r="B240" s="65" t="str">
        <f>INDEX('[4]Master Data'!$A$2:$B$8,MATCH(WEEKDAY('SC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1197025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1197.0250000000001</v>
      </c>
    </row>
    <row r="241" spans="1:23">
      <c r="A241" s="63">
        <f t="shared" si="51"/>
        <v>37127</v>
      </c>
      <c r="B241" s="65" t="str">
        <f>INDEX('[4]Master Data'!$A$2:$B$8,MATCH(WEEKDAY('SC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1197025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1197.0250000000001</v>
      </c>
    </row>
    <row r="242" spans="1:23">
      <c r="A242" s="63">
        <f t="shared" si="51"/>
        <v>37128</v>
      </c>
      <c r="B242" s="65" t="str">
        <f>INDEX('[4]Master Data'!$A$2:$B$8,MATCH(WEEKDAY('SC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1197025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1197.0250000000001</v>
      </c>
    </row>
    <row r="243" spans="1:23">
      <c r="A243" s="63">
        <f t="shared" si="51"/>
        <v>37129</v>
      </c>
      <c r="B243" s="65" t="str">
        <f>INDEX('[4]Master Data'!$A$2:$B$8,MATCH(WEEKDAY('SC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1197025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1197.0250000000001</v>
      </c>
    </row>
    <row r="244" spans="1:23">
      <c r="A244" s="63">
        <f t="shared" si="51"/>
        <v>37130</v>
      </c>
      <c r="B244" s="65" t="str">
        <f>INDEX('[4]Master Data'!$A$2:$B$8,MATCH(WEEKDAY('SC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1197025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1197.0250000000001</v>
      </c>
    </row>
    <row r="245" spans="1:23">
      <c r="A245" s="63">
        <f t="shared" si="51"/>
        <v>37131</v>
      </c>
      <c r="B245" s="65" t="str">
        <f>INDEX('[4]Master Data'!$A$2:$B$8,MATCH(WEEKDAY('SC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1197025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1197.0250000000001</v>
      </c>
    </row>
    <row r="246" spans="1:23">
      <c r="A246" s="63">
        <f t="shared" si="51"/>
        <v>37132</v>
      </c>
      <c r="B246" s="65" t="str">
        <f>INDEX('[4]Master Data'!$A$2:$B$8,MATCH(WEEKDAY('SC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1197025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1197.0250000000001</v>
      </c>
    </row>
    <row r="247" spans="1:23">
      <c r="A247" s="63">
        <f t="shared" si="51"/>
        <v>37133</v>
      </c>
      <c r="B247" s="65" t="str">
        <f>INDEX('[4]Master Data'!$A$2:$B$8,MATCH(WEEKDAY('SC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1197025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1197.0250000000001</v>
      </c>
    </row>
    <row r="248" spans="1:23">
      <c r="A248" s="63">
        <f t="shared" si="51"/>
        <v>37134</v>
      </c>
      <c r="B248" s="65" t="str">
        <f>INDEX('[4]Master Data'!$A$2:$B$8,MATCH(WEEKDAY('SC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1197025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1197.0250000000001</v>
      </c>
    </row>
    <row r="249" spans="1:23">
      <c r="A249" s="63">
        <f t="shared" si="51"/>
        <v>37135</v>
      </c>
      <c r="B249" s="65" t="str">
        <f>INDEX('[4]Master Data'!$A$2:$B$8,MATCH(WEEKDAY('SC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1197025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1197.0250000000001</v>
      </c>
    </row>
    <row r="250" spans="1:23">
      <c r="A250" s="63">
        <f t="shared" si="51"/>
        <v>37136</v>
      </c>
      <c r="B250" s="65" t="str">
        <f>INDEX('[4]Master Data'!$A$2:$B$8,MATCH(WEEKDAY('SC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1197025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1197.0250000000001</v>
      </c>
    </row>
    <row r="251" spans="1:23">
      <c r="A251" s="63">
        <f t="shared" si="51"/>
        <v>37137</v>
      </c>
      <c r="B251" s="65" t="str">
        <f>INDEX('[4]Master Data'!$A$2:$B$8,MATCH(WEEKDAY('SC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1197025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1197.0250000000001</v>
      </c>
    </row>
    <row r="252" spans="1:23">
      <c r="A252" s="63">
        <f t="shared" si="51"/>
        <v>37138</v>
      </c>
      <c r="B252" s="65" t="str">
        <f>INDEX('[4]Master Data'!$A$2:$B$8,MATCH(WEEKDAY('SC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1197025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1197.0250000000001</v>
      </c>
    </row>
    <row r="253" spans="1:23">
      <c r="A253" s="63">
        <f t="shared" si="51"/>
        <v>37139</v>
      </c>
      <c r="B253" s="65" t="str">
        <f>INDEX('[4]Master Data'!$A$2:$B$8,MATCH(WEEKDAY('SC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1197025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1197.0250000000001</v>
      </c>
    </row>
    <row r="254" spans="1:23">
      <c r="A254" s="63">
        <f t="shared" si="51"/>
        <v>37140</v>
      </c>
      <c r="B254" s="65" t="str">
        <f>INDEX('[4]Master Data'!$A$2:$B$8,MATCH(WEEKDAY('SC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1197025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1197.0250000000001</v>
      </c>
    </row>
    <row r="255" spans="1:23">
      <c r="A255" s="63">
        <f t="shared" si="51"/>
        <v>37141</v>
      </c>
      <c r="B255" s="65" t="str">
        <f>INDEX('[4]Master Data'!$A$2:$B$8,MATCH(WEEKDAY('SC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1197025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1197.0250000000001</v>
      </c>
    </row>
    <row r="256" spans="1:23">
      <c r="A256" s="63">
        <f t="shared" si="51"/>
        <v>37142</v>
      </c>
      <c r="B256" s="65" t="str">
        <f>INDEX('[4]Master Data'!$A$2:$B$8,MATCH(WEEKDAY('SC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1197025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1197.0250000000001</v>
      </c>
    </row>
    <row r="257" spans="1:23">
      <c r="A257" s="63">
        <f t="shared" si="51"/>
        <v>37143</v>
      </c>
      <c r="B257" s="65" t="str">
        <f>INDEX('[4]Master Data'!$A$2:$B$8,MATCH(WEEKDAY('SC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1197025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1197.0250000000001</v>
      </c>
    </row>
    <row r="258" spans="1:23">
      <c r="A258" s="63">
        <f t="shared" si="51"/>
        <v>37144</v>
      </c>
      <c r="B258" s="65" t="str">
        <f>INDEX('[4]Master Data'!$A$2:$B$8,MATCH(WEEKDAY('SC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1197025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1197.0250000000001</v>
      </c>
    </row>
    <row r="259" spans="1:23">
      <c r="A259" s="63">
        <f t="shared" si="51"/>
        <v>37145</v>
      </c>
      <c r="B259" s="65" t="str">
        <f>INDEX('[4]Master Data'!$A$2:$B$8,MATCH(WEEKDAY('SC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1197025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1197.0250000000001</v>
      </c>
    </row>
    <row r="260" spans="1:23">
      <c r="A260" s="63">
        <f t="shared" si="51"/>
        <v>37146</v>
      </c>
      <c r="B260" s="65" t="str">
        <f>INDEX('[4]Master Data'!$A$2:$B$8,MATCH(WEEKDAY('SC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1197025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1197.0250000000001</v>
      </c>
    </row>
    <row r="261" spans="1:23">
      <c r="A261" s="63">
        <f t="shared" si="51"/>
        <v>37147</v>
      </c>
      <c r="B261" s="65" t="str">
        <f>INDEX('[4]Master Data'!$A$2:$B$8,MATCH(WEEKDAY('SC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1197025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1197.0250000000001</v>
      </c>
    </row>
    <row r="262" spans="1:23">
      <c r="A262" s="63">
        <f t="shared" si="51"/>
        <v>37148</v>
      </c>
      <c r="B262" s="65" t="str">
        <f>INDEX('[4]Master Data'!$A$2:$B$8,MATCH(WEEKDAY('SC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1197025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1197.0250000000001</v>
      </c>
    </row>
    <row r="263" spans="1:23">
      <c r="A263" s="63">
        <f t="shared" ref="A263:A326" si="64">A262+1</f>
        <v>37149</v>
      </c>
      <c r="B263" s="65" t="str">
        <f>INDEX('[4]Master Data'!$A$2:$B$8,MATCH(WEEKDAY('SC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1197025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1197.0250000000001</v>
      </c>
    </row>
    <row r="264" spans="1:23">
      <c r="A264" s="63">
        <f t="shared" si="64"/>
        <v>37150</v>
      </c>
      <c r="B264" s="65" t="str">
        <f>INDEX('[4]Master Data'!$A$2:$B$8,MATCH(WEEKDAY('SC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1197025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1197.0250000000001</v>
      </c>
    </row>
    <row r="265" spans="1:23">
      <c r="A265" s="63">
        <f t="shared" si="64"/>
        <v>37151</v>
      </c>
      <c r="B265" s="65" t="str">
        <f>INDEX('[4]Master Data'!$A$2:$B$8,MATCH(WEEKDAY('SC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1197025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1197.0250000000001</v>
      </c>
    </row>
    <row r="266" spans="1:23">
      <c r="A266" s="63">
        <f t="shared" si="64"/>
        <v>37152</v>
      </c>
      <c r="B266" s="65" t="str">
        <f>INDEX('[4]Master Data'!$A$2:$B$8,MATCH(WEEKDAY('SC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1197025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1197.0250000000001</v>
      </c>
    </row>
    <row r="267" spans="1:23">
      <c r="A267" s="63">
        <f t="shared" si="64"/>
        <v>37153</v>
      </c>
      <c r="B267" s="65" t="str">
        <f>INDEX('[4]Master Data'!$A$2:$B$8,MATCH(WEEKDAY('SC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1197025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1197.0250000000001</v>
      </c>
    </row>
    <row r="268" spans="1:23">
      <c r="A268" s="63">
        <f t="shared" si="64"/>
        <v>37154</v>
      </c>
      <c r="B268" s="65" t="str">
        <f>INDEX('[4]Master Data'!$A$2:$B$8,MATCH(WEEKDAY('SC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1197025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1197.0250000000001</v>
      </c>
    </row>
    <row r="269" spans="1:23">
      <c r="A269" s="63">
        <f t="shared" si="64"/>
        <v>37155</v>
      </c>
      <c r="B269" s="65" t="str">
        <f>INDEX('[4]Master Data'!$A$2:$B$8,MATCH(WEEKDAY('SC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1197025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1197.0250000000001</v>
      </c>
    </row>
    <row r="270" spans="1:23">
      <c r="A270" s="63">
        <f t="shared" si="64"/>
        <v>37156</v>
      </c>
      <c r="B270" s="65" t="str">
        <f>INDEX('[4]Master Data'!$A$2:$B$8,MATCH(WEEKDAY('SC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1197025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1197.0250000000001</v>
      </c>
    </row>
    <row r="271" spans="1:23">
      <c r="A271" s="63">
        <f t="shared" si="64"/>
        <v>37157</v>
      </c>
      <c r="B271" s="65" t="str">
        <f>INDEX('[4]Master Data'!$A$2:$B$8,MATCH(WEEKDAY('SC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1197025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1197.0250000000001</v>
      </c>
    </row>
    <row r="272" spans="1:23">
      <c r="A272" s="63">
        <f t="shared" si="64"/>
        <v>37158</v>
      </c>
      <c r="B272" s="65" t="str">
        <f>INDEX('[4]Master Data'!$A$2:$B$8,MATCH(WEEKDAY('SC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1197025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1197.0250000000001</v>
      </c>
    </row>
    <row r="273" spans="1:23">
      <c r="A273" s="63">
        <f t="shared" si="64"/>
        <v>37159</v>
      </c>
      <c r="B273" s="65" t="str">
        <f>INDEX('[4]Master Data'!$A$2:$B$8,MATCH(WEEKDAY('SC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1197025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1197.0250000000001</v>
      </c>
    </row>
    <row r="274" spans="1:23">
      <c r="A274" s="63">
        <f t="shared" si="64"/>
        <v>37160</v>
      </c>
      <c r="B274" s="65" t="str">
        <f>INDEX('[4]Master Data'!$A$2:$B$8,MATCH(WEEKDAY('SC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1197025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1197.0250000000001</v>
      </c>
    </row>
    <row r="275" spans="1:23">
      <c r="A275" s="63">
        <f t="shared" si="64"/>
        <v>37161</v>
      </c>
      <c r="B275" s="65" t="str">
        <f>INDEX('[4]Master Data'!$A$2:$B$8,MATCH(WEEKDAY('SC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1197025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1197.0250000000001</v>
      </c>
    </row>
    <row r="276" spans="1:23">
      <c r="A276" s="63">
        <f t="shared" si="64"/>
        <v>37162</v>
      </c>
      <c r="B276" s="65" t="str">
        <f>INDEX('[4]Master Data'!$A$2:$B$8,MATCH(WEEKDAY('SC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1197025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1197.0250000000001</v>
      </c>
    </row>
    <row r="277" spans="1:23">
      <c r="A277" s="63">
        <f t="shared" si="64"/>
        <v>37163</v>
      </c>
      <c r="B277" s="65" t="str">
        <f>INDEX('[4]Master Data'!$A$2:$B$8,MATCH(WEEKDAY('SC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1197025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1197.0250000000001</v>
      </c>
    </row>
    <row r="278" spans="1:23">
      <c r="A278" s="63">
        <f t="shared" si="64"/>
        <v>37164</v>
      </c>
      <c r="B278" s="65" t="str">
        <f>INDEX('[4]Master Data'!$A$2:$B$8,MATCH(WEEKDAY('SC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1197025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1197.0250000000001</v>
      </c>
    </row>
    <row r="279" spans="1:23">
      <c r="A279" s="63">
        <f t="shared" si="64"/>
        <v>37165</v>
      </c>
      <c r="B279" s="65" t="str">
        <f>INDEX('[4]Master Data'!$A$2:$B$8,MATCH(WEEKDAY('SC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1197025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1197.0250000000001</v>
      </c>
    </row>
    <row r="280" spans="1:23">
      <c r="A280" s="63">
        <f t="shared" si="64"/>
        <v>37166</v>
      </c>
      <c r="B280" s="65" t="str">
        <f>INDEX('[4]Master Data'!$A$2:$B$8,MATCH(WEEKDAY('SC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1197025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1197.0250000000001</v>
      </c>
    </row>
    <row r="281" spans="1:23">
      <c r="A281" s="63">
        <f t="shared" si="64"/>
        <v>37167</v>
      </c>
      <c r="B281" s="65" t="str">
        <f>INDEX('[4]Master Data'!$A$2:$B$8,MATCH(WEEKDAY('SC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1197025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1197.0250000000001</v>
      </c>
    </row>
    <row r="282" spans="1:23">
      <c r="A282" s="63">
        <f t="shared" si="64"/>
        <v>37168</v>
      </c>
      <c r="B282" s="65" t="str">
        <f>INDEX('[4]Master Data'!$A$2:$B$8,MATCH(WEEKDAY('SC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1197025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1197.0250000000001</v>
      </c>
    </row>
    <row r="283" spans="1:23">
      <c r="A283" s="63">
        <f t="shared" si="64"/>
        <v>37169</v>
      </c>
      <c r="B283" s="65" t="str">
        <f>INDEX('[4]Master Data'!$A$2:$B$8,MATCH(WEEKDAY('SC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1197025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1197.0250000000001</v>
      </c>
    </row>
    <row r="284" spans="1:23">
      <c r="A284" s="63">
        <f t="shared" si="64"/>
        <v>37170</v>
      </c>
      <c r="B284" s="65" t="str">
        <f>INDEX('[4]Master Data'!$A$2:$B$8,MATCH(WEEKDAY('SC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1197025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1197.0250000000001</v>
      </c>
    </row>
    <row r="285" spans="1:23">
      <c r="A285" s="63">
        <f t="shared" si="64"/>
        <v>37171</v>
      </c>
      <c r="B285" s="65" t="str">
        <f>INDEX('[4]Master Data'!$A$2:$B$8,MATCH(WEEKDAY('SC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1197025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1197.0250000000001</v>
      </c>
    </row>
    <row r="286" spans="1:23">
      <c r="A286" s="63">
        <f t="shared" si="64"/>
        <v>37172</v>
      </c>
      <c r="B286" s="65" t="str">
        <f>INDEX('[4]Master Data'!$A$2:$B$8,MATCH(WEEKDAY('SC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1197025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1197.0250000000001</v>
      </c>
    </row>
    <row r="287" spans="1:23">
      <c r="A287" s="63">
        <f t="shared" si="64"/>
        <v>37173</v>
      </c>
      <c r="B287" s="65" t="str">
        <f>INDEX('[4]Master Data'!$A$2:$B$8,MATCH(WEEKDAY('SC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1197025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1197.0250000000001</v>
      </c>
    </row>
    <row r="288" spans="1:23">
      <c r="A288" s="63">
        <f t="shared" si="64"/>
        <v>37174</v>
      </c>
      <c r="B288" s="65" t="str">
        <f>INDEX('[4]Master Data'!$A$2:$B$8,MATCH(WEEKDAY('SC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1197025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1197.0250000000001</v>
      </c>
    </row>
    <row r="289" spans="1:23">
      <c r="A289" s="63">
        <f t="shared" si="64"/>
        <v>37175</v>
      </c>
      <c r="B289" s="65" t="str">
        <f>INDEX('[4]Master Data'!$A$2:$B$8,MATCH(WEEKDAY('SC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1197025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1197.0250000000001</v>
      </c>
    </row>
    <row r="290" spans="1:23">
      <c r="A290" s="63">
        <f t="shared" si="64"/>
        <v>37176</v>
      </c>
      <c r="B290" s="65" t="str">
        <f>INDEX('[4]Master Data'!$A$2:$B$8,MATCH(WEEKDAY('SC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SUM(J$280:J290)</f>
        <v>0</v>
      </c>
      <c r="N290" s="73">
        <f>SUM(J$6:J290)</f>
        <v>1197025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1197.0250000000001</v>
      </c>
    </row>
    <row r="291" spans="1:23">
      <c r="A291" s="63">
        <f t="shared" si="64"/>
        <v>37177</v>
      </c>
      <c r="B291" s="65" t="str">
        <f>INDEX('[4]Master Data'!$A$2:$B$8,MATCH(WEEKDAY('SC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1197025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1197.0250000000001</v>
      </c>
    </row>
    <row r="292" spans="1:23">
      <c r="A292" s="63">
        <f t="shared" si="64"/>
        <v>37178</v>
      </c>
      <c r="B292" s="65" t="str">
        <f>INDEX('[4]Master Data'!$A$2:$B$8,MATCH(WEEKDAY('SC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1197025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1197.0250000000001</v>
      </c>
    </row>
    <row r="293" spans="1:23">
      <c r="A293" s="63">
        <f t="shared" si="64"/>
        <v>37179</v>
      </c>
      <c r="B293" s="65" t="str">
        <f>INDEX('[4]Master Data'!$A$2:$B$8,MATCH(WEEKDAY('SC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1197025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1197.0250000000001</v>
      </c>
    </row>
    <row r="294" spans="1:23">
      <c r="A294" s="63">
        <f t="shared" si="64"/>
        <v>37180</v>
      </c>
      <c r="B294" s="65" t="str">
        <f>INDEX('[4]Master Data'!$A$2:$B$8,MATCH(WEEKDAY('SC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1197025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1197.0250000000001</v>
      </c>
    </row>
    <row r="295" spans="1:23">
      <c r="A295" s="63">
        <f t="shared" si="64"/>
        <v>37181</v>
      </c>
      <c r="B295" s="65" t="str">
        <f>INDEX('[4]Master Data'!$A$2:$B$8,MATCH(WEEKDAY('SC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1197025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1197.0250000000001</v>
      </c>
    </row>
    <row r="296" spans="1:23">
      <c r="A296" s="63">
        <f t="shared" si="64"/>
        <v>37182</v>
      </c>
      <c r="B296" s="65" t="str">
        <f>INDEX('[4]Master Data'!$A$2:$B$8,MATCH(WEEKDAY('SC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1197025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1197.0250000000001</v>
      </c>
    </row>
    <row r="297" spans="1:23">
      <c r="A297" s="63">
        <f t="shared" si="64"/>
        <v>37183</v>
      </c>
      <c r="B297" s="65" t="str">
        <f>INDEX('[4]Master Data'!$A$2:$B$8,MATCH(WEEKDAY('SC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1197025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1197.0250000000001</v>
      </c>
    </row>
    <row r="298" spans="1:23">
      <c r="A298" s="63">
        <f t="shared" si="64"/>
        <v>37184</v>
      </c>
      <c r="B298" s="65" t="str">
        <f>INDEX('[4]Master Data'!$A$2:$B$8,MATCH(WEEKDAY('SC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1197025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1197.0250000000001</v>
      </c>
    </row>
    <row r="299" spans="1:23">
      <c r="A299" s="63">
        <f t="shared" si="64"/>
        <v>37185</v>
      </c>
      <c r="B299" s="65" t="str">
        <f>INDEX('[4]Master Data'!$A$2:$B$8,MATCH(WEEKDAY('SC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1197025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1197.0250000000001</v>
      </c>
    </row>
    <row r="300" spans="1:23">
      <c r="A300" s="63">
        <f t="shared" si="64"/>
        <v>37186</v>
      </c>
      <c r="B300" s="65" t="str">
        <f>INDEX('[4]Master Data'!$A$2:$B$8,MATCH(WEEKDAY('SC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1197025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1197.0250000000001</v>
      </c>
    </row>
    <row r="301" spans="1:23">
      <c r="A301" s="63">
        <f t="shared" si="64"/>
        <v>37187</v>
      </c>
      <c r="B301" s="65" t="str">
        <f>INDEX('[4]Master Data'!$A$2:$B$8,MATCH(WEEKDAY('SC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1197025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1197.0250000000001</v>
      </c>
    </row>
    <row r="302" spans="1:23">
      <c r="A302" s="63">
        <f t="shared" si="64"/>
        <v>37188</v>
      </c>
      <c r="B302" s="65" t="str">
        <f>INDEX('[4]Master Data'!$A$2:$B$8,MATCH(WEEKDAY('SC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1197025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1197.0250000000001</v>
      </c>
    </row>
    <row r="303" spans="1:23">
      <c r="A303" s="63">
        <f t="shared" si="64"/>
        <v>37189</v>
      </c>
      <c r="B303" s="65" t="str">
        <f>INDEX('[4]Master Data'!$A$2:$B$8,MATCH(WEEKDAY('SC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1197025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1197.0250000000001</v>
      </c>
    </row>
    <row r="304" spans="1:23">
      <c r="A304" s="63">
        <f t="shared" si="64"/>
        <v>37190</v>
      </c>
      <c r="B304" s="65" t="str">
        <f>INDEX('[4]Master Data'!$A$2:$B$8,MATCH(WEEKDAY('SC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1197025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1197.0250000000001</v>
      </c>
    </row>
    <row r="305" spans="1:23">
      <c r="A305" s="63">
        <f t="shared" si="64"/>
        <v>37191</v>
      </c>
      <c r="B305" s="65" t="str">
        <f>INDEX('[4]Master Data'!$A$2:$B$8,MATCH(WEEKDAY('SC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1197025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1197.0250000000001</v>
      </c>
    </row>
    <row r="306" spans="1:23">
      <c r="A306" s="63">
        <f t="shared" si="64"/>
        <v>37192</v>
      </c>
      <c r="B306" s="65" t="str">
        <f>INDEX('[4]Master Data'!$A$2:$B$8,MATCH(WEEKDAY('SC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1197025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1197.0250000000001</v>
      </c>
    </row>
    <row r="307" spans="1:23">
      <c r="A307" s="63">
        <f t="shared" si="64"/>
        <v>37193</v>
      </c>
      <c r="B307" s="65" t="str">
        <f>INDEX('[4]Master Data'!$A$2:$B$8,MATCH(WEEKDAY('SC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1197025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1197.0250000000001</v>
      </c>
    </row>
    <row r="308" spans="1:23">
      <c r="A308" s="63">
        <f t="shared" si="64"/>
        <v>37194</v>
      </c>
      <c r="B308" s="65" t="str">
        <f>INDEX('[4]Master Data'!$A$2:$B$8,MATCH(WEEKDAY('SC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1197025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1197.0250000000001</v>
      </c>
    </row>
    <row r="309" spans="1:23">
      <c r="A309" s="63">
        <f t="shared" si="64"/>
        <v>37195</v>
      </c>
      <c r="B309" s="65" t="str">
        <f>INDEX('[4]Master Data'!$A$2:$B$8,MATCH(WEEKDAY('SC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1197025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1197.0250000000001</v>
      </c>
    </row>
    <row r="310" spans="1:23">
      <c r="A310" s="63">
        <f t="shared" si="64"/>
        <v>37196</v>
      </c>
      <c r="B310" s="65" t="str">
        <f>INDEX('[4]Master Data'!$A$2:$B$8,MATCH(WEEKDAY('SC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1197025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1197.0250000000001</v>
      </c>
    </row>
    <row r="311" spans="1:23">
      <c r="A311" s="63">
        <f t="shared" si="64"/>
        <v>37197</v>
      </c>
      <c r="B311" s="65" t="str">
        <f>INDEX('[4]Master Data'!$A$2:$B$8,MATCH(WEEKDAY('SC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1197025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1197.0250000000001</v>
      </c>
    </row>
    <row r="312" spans="1:23">
      <c r="A312" s="63">
        <f t="shared" si="64"/>
        <v>37198</v>
      </c>
      <c r="B312" s="65" t="str">
        <f>INDEX('[4]Master Data'!$A$2:$B$8,MATCH(WEEKDAY('SC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1197025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1197.0250000000001</v>
      </c>
    </row>
    <row r="313" spans="1:23">
      <c r="A313" s="63">
        <f t="shared" si="64"/>
        <v>37199</v>
      </c>
      <c r="B313" s="65" t="str">
        <f>INDEX('[4]Master Data'!$A$2:$B$8,MATCH(WEEKDAY('SC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1197025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1197.0250000000001</v>
      </c>
    </row>
    <row r="314" spans="1:23">
      <c r="A314" s="63">
        <f t="shared" si="64"/>
        <v>37200</v>
      </c>
      <c r="B314" s="65" t="str">
        <f>INDEX('[4]Master Data'!$A$2:$B$8,MATCH(WEEKDAY('SC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1197025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1197.0250000000001</v>
      </c>
    </row>
    <row r="315" spans="1:23">
      <c r="A315" s="63">
        <f t="shared" si="64"/>
        <v>37201</v>
      </c>
      <c r="B315" s="65" t="str">
        <f>INDEX('[4]Master Data'!$A$2:$B$8,MATCH(WEEKDAY('SC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1197025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1197.0250000000001</v>
      </c>
    </row>
    <row r="316" spans="1:23">
      <c r="A316" s="63">
        <f t="shared" si="64"/>
        <v>37202</v>
      </c>
      <c r="B316" s="65" t="str">
        <f>INDEX('[4]Master Data'!$A$2:$B$8,MATCH(WEEKDAY('SC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1197025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1197.0250000000001</v>
      </c>
    </row>
    <row r="317" spans="1:23">
      <c r="A317" s="63">
        <f t="shared" si="64"/>
        <v>37203</v>
      </c>
      <c r="B317" s="65" t="str">
        <f>INDEX('[4]Master Data'!$A$2:$B$8,MATCH(WEEKDAY('SC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1197025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1197.0250000000001</v>
      </c>
    </row>
    <row r="318" spans="1:23">
      <c r="A318" s="63">
        <f t="shared" si="64"/>
        <v>37204</v>
      </c>
      <c r="B318" s="65" t="str">
        <f>INDEX('[4]Master Data'!$A$2:$B$8,MATCH(WEEKDAY('SC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1197025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1197.0250000000001</v>
      </c>
    </row>
    <row r="319" spans="1:23">
      <c r="A319" s="63">
        <f t="shared" si="64"/>
        <v>37205</v>
      </c>
      <c r="B319" s="65" t="str">
        <f>INDEX('[4]Master Data'!$A$2:$B$8,MATCH(WEEKDAY('SC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1197025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1197.0250000000001</v>
      </c>
    </row>
    <row r="320" spans="1:23">
      <c r="A320" s="63">
        <f t="shared" si="64"/>
        <v>37206</v>
      </c>
      <c r="B320" s="65" t="str">
        <f>INDEX('[4]Master Data'!$A$2:$B$8,MATCH(WEEKDAY('SC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1197025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1197.0250000000001</v>
      </c>
    </row>
    <row r="321" spans="1:23">
      <c r="A321" s="63">
        <f t="shared" si="64"/>
        <v>37207</v>
      </c>
      <c r="B321" s="65" t="str">
        <f>INDEX('[4]Master Data'!$A$2:$B$8,MATCH(WEEKDAY('SC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1197025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1197.0250000000001</v>
      </c>
    </row>
    <row r="322" spans="1:23">
      <c r="A322" s="63">
        <f t="shared" si="64"/>
        <v>37208</v>
      </c>
      <c r="B322" s="65" t="str">
        <f>INDEX('[4]Master Data'!$A$2:$B$8,MATCH(WEEKDAY('SC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1197025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1197.0250000000001</v>
      </c>
    </row>
    <row r="323" spans="1:23">
      <c r="A323" s="63">
        <f t="shared" si="64"/>
        <v>37209</v>
      </c>
      <c r="B323" s="65" t="str">
        <f>INDEX('[4]Master Data'!$A$2:$B$8,MATCH(WEEKDAY('SC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1197025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1197.0250000000001</v>
      </c>
    </row>
    <row r="324" spans="1:23">
      <c r="A324" s="63">
        <f t="shared" si="64"/>
        <v>37210</v>
      </c>
      <c r="B324" s="65" t="str">
        <f>INDEX('[4]Master Data'!$A$2:$B$8,MATCH(WEEKDAY('SC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1197025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1197.0250000000001</v>
      </c>
    </row>
    <row r="325" spans="1:23">
      <c r="A325" s="63">
        <f t="shared" si="64"/>
        <v>37211</v>
      </c>
      <c r="B325" s="65" t="str">
        <f>INDEX('[4]Master Data'!$A$2:$B$8,MATCH(WEEKDAY('SC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1197025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1197.0250000000001</v>
      </c>
    </row>
    <row r="326" spans="1:23">
      <c r="A326" s="63">
        <f t="shared" si="64"/>
        <v>37212</v>
      </c>
      <c r="B326" s="65" t="str">
        <f>INDEX('[4]Master Data'!$A$2:$B$8,MATCH(WEEKDAY('SC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1197025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1197.0250000000001</v>
      </c>
    </row>
    <row r="327" spans="1:23">
      <c r="A327" s="63">
        <f t="shared" ref="A327:A371" si="77">A326+1</f>
        <v>37213</v>
      </c>
      <c r="B327" s="65" t="str">
        <f>INDEX('[4]Master Data'!$A$2:$B$8,MATCH(WEEKDAY('SC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1197025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1197.0250000000001</v>
      </c>
    </row>
    <row r="328" spans="1:23">
      <c r="A328" s="63">
        <f t="shared" si="77"/>
        <v>37214</v>
      </c>
      <c r="B328" s="65" t="str">
        <f>INDEX('[4]Master Data'!$A$2:$B$8,MATCH(WEEKDAY('SC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1197025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1197.0250000000001</v>
      </c>
    </row>
    <row r="329" spans="1:23">
      <c r="A329" s="63">
        <f t="shared" si="77"/>
        <v>37215</v>
      </c>
      <c r="B329" s="65" t="str">
        <f>INDEX('[4]Master Data'!$A$2:$B$8,MATCH(WEEKDAY('SC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1197025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1197.0250000000001</v>
      </c>
    </row>
    <row r="330" spans="1:23">
      <c r="A330" s="63">
        <f t="shared" si="77"/>
        <v>37216</v>
      </c>
      <c r="B330" s="65" t="str">
        <f>INDEX('[4]Master Data'!$A$2:$B$8,MATCH(WEEKDAY('SC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1197025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1197.0250000000001</v>
      </c>
    </row>
    <row r="331" spans="1:23">
      <c r="A331" s="63">
        <f t="shared" si="77"/>
        <v>37217</v>
      </c>
      <c r="B331" s="65" t="str">
        <f>INDEX('[4]Master Data'!$A$2:$B$8,MATCH(WEEKDAY('SC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1197025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1197.0250000000001</v>
      </c>
    </row>
    <row r="332" spans="1:23">
      <c r="A332" s="63">
        <f t="shared" si="77"/>
        <v>37218</v>
      </c>
      <c r="B332" s="65" t="str">
        <f>INDEX('[4]Master Data'!$A$2:$B$8,MATCH(WEEKDAY('SC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1197025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1197.0250000000001</v>
      </c>
    </row>
    <row r="333" spans="1:23">
      <c r="A333" s="63">
        <f t="shared" si="77"/>
        <v>37219</v>
      </c>
      <c r="B333" s="65" t="str">
        <f>INDEX('[4]Master Data'!$A$2:$B$8,MATCH(WEEKDAY('SC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1197025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1197.0250000000001</v>
      </c>
    </row>
    <row r="334" spans="1:23">
      <c r="A334" s="63">
        <f t="shared" si="77"/>
        <v>37220</v>
      </c>
      <c r="B334" s="65" t="str">
        <f>INDEX('[4]Master Data'!$A$2:$B$8,MATCH(WEEKDAY('SC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1197025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1197.0250000000001</v>
      </c>
    </row>
    <row r="335" spans="1:23">
      <c r="A335" s="63">
        <f t="shared" si="77"/>
        <v>37221</v>
      </c>
      <c r="B335" s="65" t="str">
        <f>INDEX('[4]Master Data'!$A$2:$B$8,MATCH(WEEKDAY('SC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1197025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1197.0250000000001</v>
      </c>
    </row>
    <row r="336" spans="1:23">
      <c r="A336" s="63">
        <f t="shared" si="77"/>
        <v>37222</v>
      </c>
      <c r="B336" s="65" t="str">
        <f>INDEX('[4]Master Data'!$A$2:$B$8,MATCH(WEEKDAY('SC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1197025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1197.0250000000001</v>
      </c>
    </row>
    <row r="337" spans="1:23">
      <c r="A337" s="63">
        <f t="shared" si="77"/>
        <v>37223</v>
      </c>
      <c r="B337" s="65" t="str">
        <f>INDEX('[4]Master Data'!$A$2:$B$8,MATCH(WEEKDAY('SC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1197025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1197.0250000000001</v>
      </c>
    </row>
    <row r="338" spans="1:23">
      <c r="A338" s="63">
        <f t="shared" si="77"/>
        <v>37224</v>
      </c>
      <c r="B338" s="65" t="str">
        <f>INDEX('[4]Master Data'!$A$2:$B$8,MATCH(WEEKDAY('SC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1197025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1197.0250000000001</v>
      </c>
    </row>
    <row r="339" spans="1:23">
      <c r="A339" s="63">
        <f t="shared" si="77"/>
        <v>37225</v>
      </c>
      <c r="B339" s="65" t="str">
        <f>INDEX('[4]Master Data'!$A$2:$B$8,MATCH(WEEKDAY('SC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1197025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1197.0250000000001</v>
      </c>
    </row>
    <row r="340" spans="1:23">
      <c r="A340" s="63">
        <f t="shared" si="77"/>
        <v>37226</v>
      </c>
      <c r="B340" s="65" t="str">
        <f>INDEX('[4]Master Data'!$A$2:$B$8,MATCH(WEEKDAY('SC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1197025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1197.0250000000001</v>
      </c>
    </row>
    <row r="341" spans="1:23">
      <c r="A341" s="63">
        <f t="shared" si="77"/>
        <v>37227</v>
      </c>
      <c r="B341" s="65" t="str">
        <f>INDEX('[4]Master Data'!$A$2:$B$8,MATCH(WEEKDAY('SC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1197025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1197.0250000000001</v>
      </c>
    </row>
    <row r="342" spans="1:23">
      <c r="A342" s="63">
        <f t="shared" si="77"/>
        <v>37228</v>
      </c>
      <c r="B342" s="65" t="str">
        <f>INDEX('[4]Master Data'!$A$2:$B$8,MATCH(WEEKDAY('SC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1197025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1197.0250000000001</v>
      </c>
    </row>
    <row r="343" spans="1:23">
      <c r="A343" s="63">
        <f t="shared" si="77"/>
        <v>37229</v>
      </c>
      <c r="B343" s="65" t="str">
        <f>INDEX('[4]Master Data'!$A$2:$B$8,MATCH(WEEKDAY('SC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1197025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1197.0250000000001</v>
      </c>
    </row>
    <row r="344" spans="1:23">
      <c r="A344" s="63">
        <f t="shared" si="77"/>
        <v>37230</v>
      </c>
      <c r="B344" s="65" t="str">
        <f>INDEX('[4]Master Data'!$A$2:$B$8,MATCH(WEEKDAY('SC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1197025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1197.0250000000001</v>
      </c>
    </row>
    <row r="345" spans="1:23">
      <c r="A345" s="63">
        <f t="shared" si="77"/>
        <v>37231</v>
      </c>
      <c r="B345" s="65" t="str">
        <f>INDEX('[4]Master Data'!$A$2:$B$8,MATCH(WEEKDAY('SC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1197025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1197.0250000000001</v>
      </c>
    </row>
    <row r="346" spans="1:23">
      <c r="A346" s="63">
        <f t="shared" si="77"/>
        <v>37232</v>
      </c>
      <c r="B346" s="65" t="str">
        <f>INDEX('[4]Master Data'!$A$2:$B$8,MATCH(WEEKDAY('SC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1197025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1197.0250000000001</v>
      </c>
    </row>
    <row r="347" spans="1:23">
      <c r="A347" s="63">
        <f t="shared" si="77"/>
        <v>37233</v>
      </c>
      <c r="B347" s="65" t="str">
        <f>INDEX('[4]Master Data'!$A$2:$B$8,MATCH(WEEKDAY('SC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1197025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1197.0250000000001</v>
      </c>
    </row>
    <row r="348" spans="1:23">
      <c r="A348" s="63">
        <f t="shared" si="77"/>
        <v>37234</v>
      </c>
      <c r="B348" s="65" t="str">
        <f>INDEX('[4]Master Data'!$A$2:$B$8,MATCH(WEEKDAY('SC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1197025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1197.0250000000001</v>
      </c>
    </row>
    <row r="349" spans="1:23">
      <c r="A349" s="63">
        <f t="shared" si="77"/>
        <v>37235</v>
      </c>
      <c r="B349" s="65" t="str">
        <f>INDEX('[4]Master Data'!$A$2:$B$8,MATCH(WEEKDAY('SC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1197025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1197.0250000000001</v>
      </c>
    </row>
    <row r="350" spans="1:23">
      <c r="A350" s="63">
        <f t="shared" si="77"/>
        <v>37236</v>
      </c>
      <c r="B350" s="65" t="str">
        <f>INDEX('[4]Master Data'!$A$2:$B$8,MATCH(WEEKDAY('SC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1197025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1197.0250000000001</v>
      </c>
    </row>
    <row r="351" spans="1:23">
      <c r="A351" s="63">
        <f t="shared" si="77"/>
        <v>37237</v>
      </c>
      <c r="B351" s="65" t="str">
        <f>INDEX('[4]Master Data'!$A$2:$B$8,MATCH(WEEKDAY('SC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1197025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1197.0250000000001</v>
      </c>
    </row>
    <row r="352" spans="1:23">
      <c r="A352" s="63">
        <f t="shared" si="77"/>
        <v>37238</v>
      </c>
      <c r="B352" s="65" t="str">
        <f>INDEX('[4]Master Data'!$A$2:$B$8,MATCH(WEEKDAY('SC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1197025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1197.0250000000001</v>
      </c>
    </row>
    <row r="353" spans="1:23">
      <c r="A353" s="63">
        <f t="shared" si="77"/>
        <v>37239</v>
      </c>
      <c r="B353" s="65" t="str">
        <f>INDEX('[4]Master Data'!$A$2:$B$8,MATCH(WEEKDAY('SC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1197025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1197.0250000000001</v>
      </c>
    </row>
    <row r="354" spans="1:23">
      <c r="A354" s="63">
        <f t="shared" si="77"/>
        <v>37240</v>
      </c>
      <c r="B354" s="65" t="str">
        <f>INDEX('[4]Master Data'!$A$2:$B$8,MATCH(WEEKDAY('SC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1197025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1197.0250000000001</v>
      </c>
    </row>
    <row r="355" spans="1:23">
      <c r="A355" s="63">
        <f t="shared" si="77"/>
        <v>37241</v>
      </c>
      <c r="B355" s="65" t="str">
        <f>INDEX('[4]Master Data'!$A$2:$B$8,MATCH(WEEKDAY('SC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1197025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1197.0250000000001</v>
      </c>
    </row>
    <row r="356" spans="1:23">
      <c r="A356" s="63">
        <f t="shared" si="77"/>
        <v>37242</v>
      </c>
      <c r="B356" s="65" t="str">
        <f>INDEX('[4]Master Data'!$A$2:$B$8,MATCH(WEEKDAY('SC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1197025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1197.0250000000001</v>
      </c>
    </row>
    <row r="357" spans="1:23">
      <c r="A357" s="63">
        <f t="shared" si="77"/>
        <v>37243</v>
      </c>
      <c r="B357" s="65" t="str">
        <f>INDEX('[4]Master Data'!$A$2:$B$8,MATCH(WEEKDAY('SC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1197025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1197.0250000000001</v>
      </c>
    </row>
    <row r="358" spans="1:23">
      <c r="A358" s="63">
        <f t="shared" si="77"/>
        <v>37244</v>
      </c>
      <c r="B358" s="65" t="str">
        <f>INDEX('[4]Master Data'!$A$2:$B$8,MATCH(WEEKDAY('SC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1197025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1197.0250000000001</v>
      </c>
    </row>
    <row r="359" spans="1:23">
      <c r="A359" s="63">
        <f t="shared" si="77"/>
        <v>37245</v>
      </c>
      <c r="B359" s="65" t="str">
        <f>INDEX('[4]Master Data'!$A$2:$B$8,MATCH(WEEKDAY('SC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1197025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1197.0250000000001</v>
      </c>
    </row>
    <row r="360" spans="1:23">
      <c r="A360" s="63">
        <f t="shared" si="77"/>
        <v>37246</v>
      </c>
      <c r="B360" s="65" t="str">
        <f>INDEX('[4]Master Data'!$A$2:$B$8,MATCH(WEEKDAY('SC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1197025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1197.0250000000001</v>
      </c>
    </row>
    <row r="361" spans="1:23">
      <c r="A361" s="63">
        <f t="shared" si="77"/>
        <v>37247</v>
      </c>
      <c r="B361" s="65" t="str">
        <f>INDEX('[4]Master Data'!$A$2:$B$8,MATCH(WEEKDAY('SC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1197025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1197.0250000000001</v>
      </c>
    </row>
    <row r="362" spans="1:23">
      <c r="A362" s="63">
        <f t="shared" si="77"/>
        <v>37248</v>
      </c>
      <c r="B362" s="65" t="str">
        <f>INDEX('[4]Master Data'!$A$2:$B$8,MATCH(WEEKDAY('SC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1197025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1197.0250000000001</v>
      </c>
    </row>
    <row r="363" spans="1:23">
      <c r="A363" s="63">
        <f t="shared" si="77"/>
        <v>37249</v>
      </c>
      <c r="B363" s="65" t="str">
        <f>INDEX('[4]Master Data'!$A$2:$B$8,MATCH(WEEKDAY('SC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1197025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1197.0250000000001</v>
      </c>
    </row>
    <row r="364" spans="1:23">
      <c r="A364" s="63">
        <f t="shared" si="77"/>
        <v>37250</v>
      </c>
      <c r="B364" s="65" t="str">
        <f>INDEX('[4]Master Data'!$A$2:$B$8,MATCH(WEEKDAY('SC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1197025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1197.0250000000001</v>
      </c>
    </row>
    <row r="365" spans="1:23">
      <c r="A365" s="63">
        <f t="shared" si="77"/>
        <v>37251</v>
      </c>
      <c r="B365" s="65" t="str">
        <f>INDEX('[4]Master Data'!$A$2:$B$8,MATCH(WEEKDAY('SC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1197025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1197.0250000000001</v>
      </c>
    </row>
    <row r="366" spans="1:23">
      <c r="A366" s="63">
        <f t="shared" si="77"/>
        <v>37252</v>
      </c>
      <c r="B366" s="65" t="str">
        <f>INDEX('[4]Master Data'!$A$2:$B$8,MATCH(WEEKDAY('SC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1197025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1197.0250000000001</v>
      </c>
    </row>
    <row r="367" spans="1:23">
      <c r="A367" s="63">
        <f t="shared" si="77"/>
        <v>37253</v>
      </c>
      <c r="B367" s="65" t="str">
        <f>INDEX('[4]Master Data'!$A$2:$B$8,MATCH(WEEKDAY('SC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1197025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1197.0250000000001</v>
      </c>
    </row>
    <row r="368" spans="1:23">
      <c r="A368" s="63">
        <f t="shared" si="77"/>
        <v>37254</v>
      </c>
      <c r="B368" s="65" t="str">
        <f>INDEX('[4]Master Data'!$A$2:$B$8,MATCH(WEEKDAY('SC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1197025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1197.0250000000001</v>
      </c>
    </row>
    <row r="369" spans="1:23">
      <c r="A369" s="63">
        <f t="shared" si="77"/>
        <v>37255</v>
      </c>
      <c r="B369" s="65" t="str">
        <f>INDEX('[4]Master Data'!$A$2:$B$8,MATCH(WEEKDAY('SC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1197025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1197.0250000000001</v>
      </c>
    </row>
    <row r="370" spans="1:23">
      <c r="A370" s="63">
        <f t="shared" si="77"/>
        <v>37256</v>
      </c>
      <c r="B370" s="65" t="str">
        <f>INDEX('[4]Master Data'!$A$2:$B$8,MATCH(WEEKDAY('SC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1197025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1197.0250000000001</v>
      </c>
    </row>
    <row r="371" spans="1:23">
      <c r="A371" s="63">
        <f t="shared" si="77"/>
        <v>37257</v>
      </c>
      <c r="B371" s="65" t="str">
        <f>INDEX('[4]Master Data'!$A$2:$B$8,MATCH(WEEKDAY('SC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1197025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1197.0250000000001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37176</v>
      </c>
    </row>
    <row r="3" spans="1:23">
      <c r="K3" s="75">
        <f>Summary!B8</f>
        <v>37182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107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Gas MTM'!A7,3),'[4]Master Data'!$A$2:$A$8,0),2)</f>
        <v>T</v>
      </c>
      <c r="D7" s="73">
        <v>-150</v>
      </c>
      <c r="E7" s="73">
        <v>0</v>
      </c>
      <c r="F7" s="73">
        <v>0</v>
      </c>
      <c r="G7" s="73">
        <v>-1319</v>
      </c>
      <c r="I7" s="73">
        <f t="shared" ref="I7:I36" si="12">IF(MONTH($A7)=MONTH($A6),IF(G7=0,I6,G7),0)</f>
        <v>-1319</v>
      </c>
      <c r="J7" s="73">
        <f t="shared" ref="J7:J70" si="13">IF(MONTH($A7)=MONTH($A6),SUM(I7-I6),I7)</f>
        <v>-1319</v>
      </c>
      <c r="K7" s="73">
        <f t="shared" si="1"/>
        <v>0</v>
      </c>
      <c r="L7" s="73">
        <f t="shared" si="2"/>
        <v>0</v>
      </c>
      <c r="M7" s="73">
        <f>SUM(J$6:J7)</f>
        <v>-1319</v>
      </c>
      <c r="N7" s="73">
        <f>SUM(J$6:J7)</f>
        <v>-1319</v>
      </c>
      <c r="P7" s="73">
        <f t="shared" si="3"/>
        <v>-1.4999999999999999E-4</v>
      </c>
      <c r="Q7" s="73">
        <f t="shared" si="4"/>
        <v>0</v>
      </c>
      <c r="R7" s="73">
        <f t="shared" si="5"/>
        <v>0</v>
      </c>
      <c r="S7" s="71">
        <f t="shared" si="6"/>
        <v>-1.319</v>
      </c>
      <c r="T7" s="71">
        <f t="shared" si="7"/>
        <v>0</v>
      </c>
      <c r="U7" s="71">
        <f t="shared" si="8"/>
        <v>-1.319</v>
      </c>
      <c r="V7" s="71">
        <f t="shared" si="9"/>
        <v>-1.319</v>
      </c>
      <c r="W7" s="71">
        <f t="shared" si="10"/>
        <v>-1.319</v>
      </c>
    </row>
    <row r="8" spans="1:23" hidden="1">
      <c r="A8" s="63">
        <f t="shared" si="11"/>
        <v>36894</v>
      </c>
      <c r="B8" s="65" t="str">
        <f>INDEX('[4]Master Data'!$A$2:$B$8,MATCH(WEEKDAY('TBS Gas MTM'!A8,3),'[4]Master Data'!$A$2:$A$8,0),2)</f>
        <v>W</v>
      </c>
      <c r="D8" s="73">
        <v>-150</v>
      </c>
      <c r="E8" s="73">
        <v>0</v>
      </c>
      <c r="F8" s="73">
        <v>0</v>
      </c>
      <c r="G8" s="73">
        <v>-1139</v>
      </c>
      <c r="I8" s="73">
        <f t="shared" si="12"/>
        <v>-1139</v>
      </c>
      <c r="J8" s="73">
        <f t="shared" si="13"/>
        <v>180</v>
      </c>
      <c r="K8" s="73">
        <f t="shared" si="1"/>
        <v>0</v>
      </c>
      <c r="L8" s="73">
        <f t="shared" si="2"/>
        <v>0</v>
      </c>
      <c r="M8" s="73">
        <f>SUM(J$6:J8)</f>
        <v>-1139</v>
      </c>
      <c r="N8" s="73">
        <f>SUM(J$6:J8)</f>
        <v>-1139</v>
      </c>
      <c r="P8" s="73">
        <f t="shared" si="3"/>
        <v>-1.4999999999999999E-4</v>
      </c>
      <c r="Q8" s="73">
        <f t="shared" si="4"/>
        <v>0</v>
      </c>
      <c r="R8" s="73">
        <f t="shared" si="5"/>
        <v>0</v>
      </c>
      <c r="S8" s="71">
        <f t="shared" si="6"/>
        <v>0.18</v>
      </c>
      <c r="T8" s="71">
        <f t="shared" si="7"/>
        <v>0</v>
      </c>
      <c r="U8" s="71">
        <f t="shared" si="8"/>
        <v>-1.139</v>
      </c>
      <c r="V8" s="71">
        <f t="shared" si="9"/>
        <v>-1.139</v>
      </c>
      <c r="W8" s="71">
        <f t="shared" si="10"/>
        <v>-1.139</v>
      </c>
    </row>
    <row r="9" spans="1:23" hidden="1">
      <c r="A9" s="63">
        <f t="shared" si="11"/>
        <v>36895</v>
      </c>
      <c r="B9" s="65" t="str">
        <f>INDEX('[4]Master Data'!$A$2:$B$8,MATCH(WEEKDAY('TBS Gas MTM'!A9,3),'[4]Master Data'!$A$2:$A$8,0),2)</f>
        <v>Th</v>
      </c>
      <c r="D9" s="73">
        <v>-150</v>
      </c>
      <c r="E9" s="73">
        <v>0</v>
      </c>
      <c r="F9" s="73">
        <v>0</v>
      </c>
      <c r="G9" s="73">
        <v>-1354</v>
      </c>
      <c r="I9" s="73">
        <f t="shared" si="12"/>
        <v>-1354</v>
      </c>
      <c r="J9" s="73">
        <f t="shared" si="13"/>
        <v>-215</v>
      </c>
      <c r="K9" s="73">
        <f t="shared" si="1"/>
        <v>0</v>
      </c>
      <c r="L9" s="73">
        <f t="shared" si="2"/>
        <v>0</v>
      </c>
      <c r="M9" s="73">
        <f>SUM(J$6:J9)</f>
        <v>-1354</v>
      </c>
      <c r="N9" s="73">
        <f>SUM(J$6:J9)</f>
        <v>-1354</v>
      </c>
      <c r="P9" s="73">
        <f t="shared" si="3"/>
        <v>-1.4999999999999999E-4</v>
      </c>
      <c r="Q9" s="73">
        <f t="shared" si="4"/>
        <v>0</v>
      </c>
      <c r="R9" s="73">
        <f t="shared" si="5"/>
        <v>0</v>
      </c>
      <c r="S9" s="71">
        <f t="shared" si="6"/>
        <v>-0.215</v>
      </c>
      <c r="T9" s="71">
        <f t="shared" si="7"/>
        <v>0</v>
      </c>
      <c r="U9" s="71">
        <f t="shared" si="8"/>
        <v>-1.3540000000000001</v>
      </c>
      <c r="V9" s="71">
        <f t="shared" si="9"/>
        <v>-1.3540000000000001</v>
      </c>
      <c r="W9" s="71">
        <f t="shared" si="10"/>
        <v>-1.3540000000000001</v>
      </c>
    </row>
    <row r="10" spans="1:23" hidden="1">
      <c r="A10" s="63">
        <f t="shared" si="11"/>
        <v>36896</v>
      </c>
      <c r="B10" s="65" t="str">
        <f>INDEX('[4]Master Data'!$A$2:$B$8,MATCH(WEEKDAY('TBS Gas MTM'!A10,3),'[4]Master Data'!$A$2:$A$8,0),2)</f>
        <v>F</v>
      </c>
      <c r="D10" s="73">
        <v>-150</v>
      </c>
      <c r="E10" s="73">
        <v>0</v>
      </c>
      <c r="F10" s="73">
        <v>0</v>
      </c>
      <c r="G10" s="73">
        <v>-1588</v>
      </c>
      <c r="I10" s="73">
        <f t="shared" si="12"/>
        <v>-1588</v>
      </c>
      <c r="J10" s="73">
        <f t="shared" si="13"/>
        <v>-234</v>
      </c>
      <c r="K10" s="73">
        <f t="shared" si="1"/>
        <v>0</v>
      </c>
      <c r="L10" s="73">
        <f t="shared" si="2"/>
        <v>0</v>
      </c>
      <c r="M10" s="73">
        <f>SUM(J$6:J10)</f>
        <v>-1588</v>
      </c>
      <c r="N10" s="73">
        <f>SUM(J$6:J10)</f>
        <v>-1588</v>
      </c>
      <c r="P10" s="73">
        <f t="shared" si="3"/>
        <v>-1.4999999999999999E-4</v>
      </c>
      <c r="Q10" s="73">
        <f t="shared" si="4"/>
        <v>0</v>
      </c>
      <c r="R10" s="73">
        <f t="shared" si="5"/>
        <v>0</v>
      </c>
      <c r="S10" s="71">
        <f t="shared" si="6"/>
        <v>-0.23400000000000001</v>
      </c>
      <c r="T10" s="71">
        <f t="shared" si="7"/>
        <v>0</v>
      </c>
      <c r="U10" s="71">
        <f t="shared" si="8"/>
        <v>-1.5880000000000001</v>
      </c>
      <c r="V10" s="71">
        <f t="shared" si="9"/>
        <v>-1.5880000000000001</v>
      </c>
      <c r="W10" s="71">
        <f t="shared" si="10"/>
        <v>-1.5880000000000001</v>
      </c>
    </row>
    <row r="11" spans="1:23" hidden="1">
      <c r="A11" s="63">
        <f t="shared" si="11"/>
        <v>36897</v>
      </c>
      <c r="B11" s="65" t="str">
        <f>INDEX('[4]Master Data'!$A$2:$B$8,MATCH(WEEKDAY('TBS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-1588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-1588</v>
      </c>
      <c r="N11" s="73">
        <f>SUM(J$6:J11)</f>
        <v>-1588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-1.5880000000000001</v>
      </c>
      <c r="V11" s="71">
        <f t="shared" si="9"/>
        <v>-1.5880000000000001</v>
      </c>
      <c r="W11" s="71">
        <f t="shared" si="10"/>
        <v>-1.5880000000000001</v>
      </c>
    </row>
    <row r="12" spans="1:23" hidden="1">
      <c r="A12" s="63">
        <f t="shared" si="11"/>
        <v>36898</v>
      </c>
      <c r="B12" s="65" t="str">
        <f>INDEX('[4]Master Data'!$A$2:$B$8,MATCH(WEEKDAY('TBS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-1588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-1588</v>
      </c>
      <c r="N12" s="73">
        <f>SUM(J$6:J12)</f>
        <v>-1588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-1.5880000000000001</v>
      </c>
      <c r="V12" s="71">
        <f t="shared" si="9"/>
        <v>-1.5880000000000001</v>
      </c>
      <c r="W12" s="71">
        <f t="shared" si="10"/>
        <v>-1.5880000000000001</v>
      </c>
    </row>
    <row r="13" spans="1:23" hidden="1">
      <c r="A13" s="63">
        <f t="shared" si="11"/>
        <v>36899</v>
      </c>
      <c r="B13" s="65" t="str">
        <f>INDEX('[4]Master Data'!$A$2:$B$8,MATCH(WEEKDAY('TBS Gas MTM'!A13,3),'[4]Master Data'!$A$2:$A$8,0),2)</f>
        <v>M</v>
      </c>
      <c r="D13" s="73">
        <v>-150</v>
      </c>
      <c r="E13" s="73">
        <v>0</v>
      </c>
      <c r="F13" s="73">
        <v>0</v>
      </c>
      <c r="G13" s="73">
        <v>-1850</v>
      </c>
      <c r="I13" s="73">
        <f t="shared" si="12"/>
        <v>-1850</v>
      </c>
      <c r="J13" s="73">
        <f t="shared" si="13"/>
        <v>-262</v>
      </c>
      <c r="K13" s="73">
        <f t="shared" si="1"/>
        <v>0</v>
      </c>
      <c r="L13" s="73">
        <f t="shared" si="2"/>
        <v>0</v>
      </c>
      <c r="M13" s="73">
        <f>SUM(J$6:J13)</f>
        <v>-1850</v>
      </c>
      <c r="N13" s="73">
        <f>SUM(J$6:J13)</f>
        <v>-1850</v>
      </c>
      <c r="P13" s="73">
        <f t="shared" si="3"/>
        <v>-1.4999999999999999E-4</v>
      </c>
      <c r="Q13" s="73">
        <f t="shared" si="4"/>
        <v>0</v>
      </c>
      <c r="R13" s="73">
        <f t="shared" si="5"/>
        <v>0</v>
      </c>
      <c r="S13" s="71">
        <f t="shared" si="6"/>
        <v>-0.26200000000000001</v>
      </c>
      <c r="T13" s="71">
        <f t="shared" si="7"/>
        <v>0</v>
      </c>
      <c r="U13" s="71">
        <f t="shared" si="8"/>
        <v>-1.85</v>
      </c>
      <c r="V13" s="71">
        <f t="shared" si="9"/>
        <v>-1.85</v>
      </c>
      <c r="W13" s="71">
        <f t="shared" si="10"/>
        <v>-1.85</v>
      </c>
    </row>
    <row r="14" spans="1:23" hidden="1">
      <c r="A14" s="63">
        <f t="shared" si="11"/>
        <v>36900</v>
      </c>
      <c r="B14" s="65" t="str">
        <f>INDEX('[4]Master Data'!$A$2:$B$8,MATCH(WEEKDAY('TBS Gas MTM'!A14,3),'[4]Master Data'!$A$2:$A$8,0),2)</f>
        <v>T</v>
      </c>
      <c r="D14" s="73">
        <v>-150</v>
      </c>
      <c r="E14" s="73">
        <v>0</v>
      </c>
      <c r="F14" s="73">
        <v>0</v>
      </c>
      <c r="G14" s="73">
        <v>-1715</v>
      </c>
      <c r="I14" s="73">
        <f t="shared" si="12"/>
        <v>-1715</v>
      </c>
      <c r="J14" s="73">
        <f t="shared" si="13"/>
        <v>135</v>
      </c>
      <c r="K14" s="73">
        <f t="shared" si="1"/>
        <v>0</v>
      </c>
      <c r="L14" s="73">
        <f t="shared" si="2"/>
        <v>0</v>
      </c>
      <c r="M14" s="73">
        <f>SUM(J$6:J14)</f>
        <v>-1715</v>
      </c>
      <c r="N14" s="73">
        <f>SUM(J$6:J14)</f>
        <v>-1715</v>
      </c>
      <c r="P14" s="73">
        <f t="shared" si="3"/>
        <v>-1.4999999999999999E-4</v>
      </c>
      <c r="Q14" s="73">
        <f t="shared" si="4"/>
        <v>0</v>
      </c>
      <c r="R14" s="73">
        <f t="shared" si="5"/>
        <v>0</v>
      </c>
      <c r="S14" s="71">
        <f t="shared" si="6"/>
        <v>0.13500000000000001</v>
      </c>
      <c r="T14" s="71">
        <f t="shared" si="7"/>
        <v>0</v>
      </c>
      <c r="U14" s="71">
        <f t="shared" si="8"/>
        <v>-1.7150000000000001</v>
      </c>
      <c r="V14" s="71">
        <f t="shared" si="9"/>
        <v>-1.7150000000000001</v>
      </c>
      <c r="W14" s="71">
        <f t="shared" si="10"/>
        <v>-1.7150000000000001</v>
      </c>
    </row>
    <row r="15" spans="1:23" hidden="1">
      <c r="A15" s="63">
        <f t="shared" si="11"/>
        <v>36901</v>
      </c>
      <c r="B15" s="65" t="str">
        <f>INDEX('[4]Master Data'!$A$2:$B$8,MATCH(WEEKDAY('TBS Gas MTM'!A15,3),'[4]Master Data'!$A$2:$A$8,0),2)</f>
        <v>W</v>
      </c>
      <c r="D15" s="73">
        <v>-150</v>
      </c>
      <c r="E15" s="73">
        <v>0</v>
      </c>
      <c r="F15" s="73">
        <v>0</v>
      </c>
      <c r="G15" s="73">
        <v>-1543</v>
      </c>
      <c r="I15" s="73">
        <f t="shared" si="12"/>
        <v>-1543</v>
      </c>
      <c r="J15" s="73">
        <f t="shared" si="13"/>
        <v>172</v>
      </c>
      <c r="K15" s="73">
        <f t="shared" si="1"/>
        <v>0</v>
      </c>
      <c r="L15" s="73">
        <f t="shared" si="2"/>
        <v>0</v>
      </c>
      <c r="M15" s="73">
        <f>SUM(J$6:J15)</f>
        <v>-1543</v>
      </c>
      <c r="N15" s="73">
        <f>SUM(J$6:J15)</f>
        <v>-1543</v>
      </c>
      <c r="P15" s="73">
        <f t="shared" si="3"/>
        <v>-1.4999999999999999E-4</v>
      </c>
      <c r="Q15" s="73">
        <f t="shared" si="4"/>
        <v>0</v>
      </c>
      <c r="R15" s="73">
        <f t="shared" si="5"/>
        <v>0</v>
      </c>
      <c r="S15" s="71">
        <f t="shared" si="6"/>
        <v>0.17199999999999999</v>
      </c>
      <c r="T15" s="71">
        <f t="shared" si="7"/>
        <v>0</v>
      </c>
      <c r="U15" s="71">
        <f t="shared" si="8"/>
        <v>-1.5429999999999999</v>
      </c>
      <c r="V15" s="71">
        <f t="shared" si="9"/>
        <v>-1.5429999999999999</v>
      </c>
      <c r="W15" s="71">
        <f t="shared" si="10"/>
        <v>-1.5429999999999999</v>
      </c>
    </row>
    <row r="16" spans="1:23" hidden="1">
      <c r="A16" s="63">
        <f t="shared" si="11"/>
        <v>36902</v>
      </c>
      <c r="B16" s="65" t="str">
        <f>INDEX('[4]Master Data'!$A$2:$B$8,MATCH(WEEKDAY('TBS Gas MTM'!A16,3),'[4]Master Data'!$A$2:$A$8,0),2)</f>
        <v>Th</v>
      </c>
      <c r="D16" s="73">
        <v>-150</v>
      </c>
      <c r="E16" s="73">
        <v>0</v>
      </c>
      <c r="F16" s="73">
        <v>0</v>
      </c>
      <c r="G16" s="73">
        <v>-1497</v>
      </c>
      <c r="I16" s="73">
        <f t="shared" si="12"/>
        <v>-1497</v>
      </c>
      <c r="J16" s="73">
        <f t="shared" si="13"/>
        <v>46</v>
      </c>
      <c r="K16" s="73">
        <f t="shared" si="1"/>
        <v>0</v>
      </c>
      <c r="L16" s="73">
        <f t="shared" si="2"/>
        <v>0</v>
      </c>
      <c r="M16" s="73">
        <f>SUM(J$6:J16)</f>
        <v>-1497</v>
      </c>
      <c r="N16" s="73">
        <f>SUM(J$6:J16)</f>
        <v>-1497</v>
      </c>
      <c r="P16" s="73">
        <f t="shared" si="3"/>
        <v>-1.4999999999999999E-4</v>
      </c>
      <c r="Q16" s="73">
        <f t="shared" si="4"/>
        <v>0</v>
      </c>
      <c r="R16" s="73">
        <f t="shared" si="5"/>
        <v>0</v>
      </c>
      <c r="S16" s="71">
        <f t="shared" si="6"/>
        <v>4.5999999999999999E-2</v>
      </c>
      <c r="T16" s="71">
        <f t="shared" si="7"/>
        <v>0</v>
      </c>
      <c r="U16" s="71">
        <f t="shared" si="8"/>
        <v>-1.4970000000000001</v>
      </c>
      <c r="V16" s="71">
        <f t="shared" si="9"/>
        <v>-1.4970000000000001</v>
      </c>
      <c r="W16" s="71">
        <f t="shared" si="10"/>
        <v>-1.4970000000000001</v>
      </c>
    </row>
    <row r="17" spans="1:23" hidden="1">
      <c r="A17" s="63">
        <f t="shared" si="11"/>
        <v>36903</v>
      </c>
      <c r="B17" s="65" t="str">
        <f>INDEX('[4]Master Data'!$A$2:$B$8,MATCH(WEEKDAY('TBS Gas MTM'!A17,3),'[4]Master Data'!$A$2:$A$8,0),2)</f>
        <v>F</v>
      </c>
      <c r="D17" s="73">
        <v>-150</v>
      </c>
      <c r="E17" s="73">
        <v>0</v>
      </c>
      <c r="F17" s="73">
        <v>0</v>
      </c>
      <c r="G17" s="73">
        <v>-1321</v>
      </c>
      <c r="I17" s="73">
        <f t="shared" si="12"/>
        <v>-1321</v>
      </c>
      <c r="J17" s="73">
        <f t="shared" si="13"/>
        <v>176</v>
      </c>
      <c r="K17" s="73">
        <f t="shared" si="1"/>
        <v>0</v>
      </c>
      <c r="L17" s="73">
        <f t="shared" si="2"/>
        <v>0</v>
      </c>
      <c r="M17" s="73">
        <f>SUM(J$6:J17)</f>
        <v>-1321</v>
      </c>
      <c r="N17" s="73">
        <f>SUM(J$6:J17)</f>
        <v>-1321</v>
      </c>
      <c r="P17" s="73">
        <f t="shared" si="3"/>
        <v>-1.4999999999999999E-4</v>
      </c>
      <c r="Q17" s="73">
        <f t="shared" si="4"/>
        <v>0</v>
      </c>
      <c r="R17" s="73">
        <f t="shared" si="5"/>
        <v>0</v>
      </c>
      <c r="S17" s="71">
        <f t="shared" si="6"/>
        <v>0.17599999999999999</v>
      </c>
      <c r="T17" s="71">
        <f t="shared" si="7"/>
        <v>0</v>
      </c>
      <c r="U17" s="71">
        <f t="shared" si="8"/>
        <v>-1.321</v>
      </c>
      <c r="V17" s="71">
        <f t="shared" si="9"/>
        <v>-1.321</v>
      </c>
      <c r="W17" s="71">
        <f t="shared" si="10"/>
        <v>-1.321</v>
      </c>
    </row>
    <row r="18" spans="1:23" hidden="1">
      <c r="A18" s="63">
        <f t="shared" si="11"/>
        <v>36904</v>
      </c>
      <c r="B18" s="65" t="str">
        <f>INDEX('[4]Master Data'!$A$2:$B$8,MATCH(WEEKDAY('TBS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-1321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-1321</v>
      </c>
      <c r="N18" s="73">
        <f>SUM(J$6:J18)</f>
        <v>-1321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-1.321</v>
      </c>
      <c r="V18" s="71">
        <f t="shared" si="9"/>
        <v>-1.321</v>
      </c>
      <c r="W18" s="71">
        <f t="shared" si="10"/>
        <v>-1.321</v>
      </c>
    </row>
    <row r="19" spans="1:23" hidden="1">
      <c r="A19" s="63">
        <f t="shared" si="11"/>
        <v>36905</v>
      </c>
      <c r="B19" s="65" t="str">
        <f>INDEX('[4]Master Data'!$A$2:$B$8,MATCH(WEEKDAY('TBS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-1321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-1321</v>
      </c>
      <c r="N19" s="73">
        <f>SUM(J$6:J19)</f>
        <v>-1321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-1.321</v>
      </c>
      <c r="V19" s="71">
        <f t="shared" si="9"/>
        <v>-1.321</v>
      </c>
      <c r="W19" s="71">
        <f t="shared" si="10"/>
        <v>-1.321</v>
      </c>
    </row>
    <row r="20" spans="1:23" hidden="1">
      <c r="A20" s="63">
        <f t="shared" si="11"/>
        <v>36906</v>
      </c>
      <c r="B20" s="65" t="str">
        <f>INDEX('[4]Master Data'!$A$2:$B$8,MATCH(WEEKDAY('TBS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-1321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-1321</v>
      </c>
      <c r="N20" s="73">
        <f>SUM(J$6:J20)</f>
        <v>-1321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-1.321</v>
      </c>
      <c r="V20" s="71">
        <f t="shared" si="9"/>
        <v>-1.321</v>
      </c>
      <c r="W20" s="71">
        <f t="shared" si="10"/>
        <v>-1.321</v>
      </c>
    </row>
    <row r="21" spans="1:23" hidden="1">
      <c r="A21" s="63">
        <f t="shared" si="11"/>
        <v>36907</v>
      </c>
      <c r="B21" s="65" t="str">
        <f>INDEX('[4]Master Data'!$A$2:$B$8,MATCH(WEEKDAY('TBS Gas MTM'!A21,3),'[4]Master Data'!$A$2:$A$8,0),2)</f>
        <v>T</v>
      </c>
      <c r="D21" s="73">
        <v>-151</v>
      </c>
      <c r="E21" s="73">
        <v>0</v>
      </c>
      <c r="F21" s="73">
        <v>0</v>
      </c>
      <c r="G21" s="73">
        <v>-1299</v>
      </c>
      <c r="I21" s="73">
        <f t="shared" si="12"/>
        <v>-1299</v>
      </c>
      <c r="J21" s="73">
        <f t="shared" si="13"/>
        <v>22</v>
      </c>
      <c r="K21" s="73">
        <f t="shared" si="1"/>
        <v>0</v>
      </c>
      <c r="L21" s="73">
        <f t="shared" si="2"/>
        <v>0</v>
      </c>
      <c r="M21" s="73">
        <f>SUM(J$6:J21)</f>
        <v>-1299</v>
      </c>
      <c r="N21" s="73">
        <f>SUM(J$6:J21)</f>
        <v>-1299</v>
      </c>
      <c r="P21" s="73">
        <f t="shared" si="3"/>
        <v>-1.5100000000000001E-4</v>
      </c>
      <c r="Q21" s="73">
        <f t="shared" si="4"/>
        <v>0</v>
      </c>
      <c r="R21" s="73">
        <f t="shared" si="5"/>
        <v>0</v>
      </c>
      <c r="S21" s="71">
        <f t="shared" si="6"/>
        <v>2.1999999999999999E-2</v>
      </c>
      <c r="T21" s="71">
        <f t="shared" si="7"/>
        <v>0</v>
      </c>
      <c r="U21" s="71">
        <f t="shared" si="8"/>
        <v>-1.2989999999999999</v>
      </c>
      <c r="V21" s="71">
        <f t="shared" si="9"/>
        <v>-1.2989999999999999</v>
      </c>
      <c r="W21" s="71">
        <f t="shared" si="10"/>
        <v>-1.2989999999999999</v>
      </c>
    </row>
    <row r="22" spans="1:23" hidden="1">
      <c r="A22" s="63">
        <f t="shared" si="11"/>
        <v>36908</v>
      </c>
      <c r="B22" s="65" t="str">
        <f>INDEX('[4]Master Data'!$A$2:$B$8,MATCH(WEEKDAY('TBS Gas MTM'!A22,3),'[4]Master Data'!$A$2:$A$8,0),2)</f>
        <v>W</v>
      </c>
      <c r="D22" s="73">
        <v>-151</v>
      </c>
      <c r="E22" s="73">
        <v>0</v>
      </c>
      <c r="F22" s="73">
        <v>0</v>
      </c>
      <c r="G22" s="73">
        <v>-1403</v>
      </c>
      <c r="I22" s="73">
        <f t="shared" si="12"/>
        <v>-1403</v>
      </c>
      <c r="J22" s="73">
        <f t="shared" si="13"/>
        <v>-104</v>
      </c>
      <c r="K22" s="73">
        <f t="shared" si="1"/>
        <v>0</v>
      </c>
      <c r="L22" s="73">
        <f t="shared" si="2"/>
        <v>0</v>
      </c>
      <c r="M22" s="73">
        <f>SUM(J$6:J22)</f>
        <v>-1403</v>
      </c>
      <c r="N22" s="73">
        <f>SUM(J$6:J22)</f>
        <v>-1403</v>
      </c>
      <c r="P22" s="73">
        <f t="shared" si="3"/>
        <v>-1.5100000000000001E-4</v>
      </c>
      <c r="Q22" s="73">
        <f t="shared" si="4"/>
        <v>0</v>
      </c>
      <c r="R22" s="73">
        <f t="shared" si="5"/>
        <v>0</v>
      </c>
      <c r="S22" s="71">
        <f t="shared" si="6"/>
        <v>-0.104</v>
      </c>
      <c r="T22" s="71">
        <f t="shared" si="7"/>
        <v>0</v>
      </c>
      <c r="U22" s="71">
        <f t="shared" si="8"/>
        <v>-1.403</v>
      </c>
      <c r="V22" s="71">
        <f t="shared" si="9"/>
        <v>-1.403</v>
      </c>
      <c r="W22" s="71">
        <f t="shared" si="10"/>
        <v>-1.403</v>
      </c>
    </row>
    <row r="23" spans="1:23" hidden="1">
      <c r="A23" s="63">
        <f t="shared" si="11"/>
        <v>36909</v>
      </c>
      <c r="B23" s="65" t="str">
        <f>INDEX('[4]Master Data'!$A$2:$B$8,MATCH(WEEKDAY('TBS Gas MTM'!A23,3),'[4]Master Data'!$A$2:$A$8,0),2)</f>
        <v>Th</v>
      </c>
      <c r="D23" s="73">
        <v>-151</v>
      </c>
      <c r="E23" s="73">
        <v>0</v>
      </c>
      <c r="F23" s="73">
        <v>0</v>
      </c>
      <c r="G23" s="73">
        <v>-1408</v>
      </c>
      <c r="I23" s="73">
        <f t="shared" si="12"/>
        <v>-1408</v>
      </c>
      <c r="J23" s="73">
        <f t="shared" si="13"/>
        <v>-5</v>
      </c>
      <c r="K23" s="73">
        <f t="shared" si="1"/>
        <v>0</v>
      </c>
      <c r="L23" s="73">
        <f t="shared" si="2"/>
        <v>0</v>
      </c>
      <c r="M23" s="73">
        <f>SUM(J$6:J23)</f>
        <v>-1408</v>
      </c>
      <c r="N23" s="73">
        <f>SUM(J$6:J23)</f>
        <v>-1408</v>
      </c>
      <c r="P23" s="73">
        <f t="shared" si="3"/>
        <v>-1.5100000000000001E-4</v>
      </c>
      <c r="Q23" s="73">
        <f t="shared" si="4"/>
        <v>0</v>
      </c>
      <c r="R23" s="73">
        <f t="shared" si="5"/>
        <v>0</v>
      </c>
      <c r="S23" s="71">
        <f t="shared" si="6"/>
        <v>-5.0000000000000001E-3</v>
      </c>
      <c r="T23" s="71">
        <f t="shared" si="7"/>
        <v>0</v>
      </c>
      <c r="U23" s="71">
        <f t="shared" si="8"/>
        <v>-1.4079999999999999</v>
      </c>
      <c r="V23" s="71">
        <f t="shared" si="9"/>
        <v>-1.4079999999999999</v>
      </c>
      <c r="W23" s="71">
        <f t="shared" si="10"/>
        <v>-1.4079999999999999</v>
      </c>
    </row>
    <row r="24" spans="1:23" hidden="1">
      <c r="A24" s="63">
        <f t="shared" si="11"/>
        <v>36910</v>
      </c>
      <c r="B24" s="65" t="str">
        <f>INDEX('[4]Master Data'!$A$2:$B$8,MATCH(WEEKDAY('TBS Gas MTM'!A24,3),'[4]Master Data'!$A$2:$A$8,0),2)</f>
        <v>F</v>
      </c>
      <c r="D24" s="73">
        <v>-151</v>
      </c>
      <c r="E24" s="73">
        <v>0</v>
      </c>
      <c r="F24" s="73">
        <v>0</v>
      </c>
      <c r="G24" s="73">
        <v>-1446</v>
      </c>
      <c r="I24" s="73">
        <f t="shared" si="12"/>
        <v>-1446</v>
      </c>
      <c r="J24" s="73">
        <f t="shared" si="13"/>
        <v>-38</v>
      </c>
      <c r="K24" s="73">
        <f t="shared" si="1"/>
        <v>0</v>
      </c>
      <c r="L24" s="73">
        <f t="shared" si="2"/>
        <v>0</v>
      </c>
      <c r="M24" s="73">
        <f>SUM(J$6:J24)</f>
        <v>-1446</v>
      </c>
      <c r="N24" s="73">
        <f>SUM(J$6:J24)</f>
        <v>-1446</v>
      </c>
      <c r="P24" s="73">
        <f t="shared" si="3"/>
        <v>-1.5100000000000001E-4</v>
      </c>
      <c r="Q24" s="73">
        <f t="shared" si="4"/>
        <v>0</v>
      </c>
      <c r="R24" s="73">
        <f t="shared" si="5"/>
        <v>0</v>
      </c>
      <c r="S24" s="71">
        <f t="shared" si="6"/>
        <v>-3.7999999999999999E-2</v>
      </c>
      <c r="T24" s="71">
        <f t="shared" si="7"/>
        <v>0</v>
      </c>
      <c r="U24" s="71">
        <f t="shared" si="8"/>
        <v>-1.446</v>
      </c>
      <c r="V24" s="71">
        <f t="shared" si="9"/>
        <v>-1.446</v>
      </c>
      <c r="W24" s="71">
        <f t="shared" si="10"/>
        <v>-1.446</v>
      </c>
    </row>
    <row r="25" spans="1:23" hidden="1">
      <c r="A25" s="63">
        <f t="shared" si="11"/>
        <v>36911</v>
      </c>
      <c r="B25" s="65" t="str">
        <f>INDEX('[4]Master Data'!$A$2:$B$8,MATCH(WEEKDAY('TBS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-1446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-1446</v>
      </c>
      <c r="N25" s="73">
        <f>SUM(J$6:J25)</f>
        <v>-1446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-1.446</v>
      </c>
      <c r="V25" s="71">
        <f t="shared" si="9"/>
        <v>-1.446</v>
      </c>
      <c r="W25" s="71">
        <f t="shared" si="10"/>
        <v>-1.446</v>
      </c>
    </row>
    <row r="26" spans="1:23" hidden="1">
      <c r="A26" s="63">
        <f t="shared" si="11"/>
        <v>36912</v>
      </c>
      <c r="B26" s="65" t="str">
        <f>INDEX('[4]Master Data'!$A$2:$B$8,MATCH(WEEKDAY('TBS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-1446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-1446</v>
      </c>
      <c r="N26" s="73">
        <f>SUM(J$6:J26)</f>
        <v>-1446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-1.446</v>
      </c>
      <c r="V26" s="71">
        <f t="shared" si="9"/>
        <v>-1.446</v>
      </c>
      <c r="W26" s="71">
        <f t="shared" si="10"/>
        <v>-1.446</v>
      </c>
    </row>
    <row r="27" spans="1:23" hidden="1">
      <c r="A27" s="63">
        <f t="shared" si="11"/>
        <v>36913</v>
      </c>
      <c r="B27" s="65" t="str">
        <f>INDEX('[4]Master Data'!$A$2:$B$8,MATCH(WEEKDAY('TBS Gas MTM'!A27,3),'[4]Master Data'!$A$2:$A$8,0),2)</f>
        <v>M</v>
      </c>
      <c r="D27" s="73">
        <v>-151</v>
      </c>
      <c r="E27" s="73">
        <v>0</v>
      </c>
      <c r="F27" s="73">
        <v>0</v>
      </c>
      <c r="G27" s="73">
        <v>-1308</v>
      </c>
      <c r="I27" s="73">
        <f t="shared" si="12"/>
        <v>-1308</v>
      </c>
      <c r="J27" s="73">
        <f t="shared" si="13"/>
        <v>138</v>
      </c>
      <c r="K27" s="73">
        <f t="shared" si="1"/>
        <v>0</v>
      </c>
      <c r="L27" s="73">
        <f t="shared" si="2"/>
        <v>0</v>
      </c>
      <c r="M27" s="73">
        <f>SUM(J$6:J27)</f>
        <v>-1308</v>
      </c>
      <c r="N27" s="73">
        <f>SUM(J$6:J27)</f>
        <v>-1308</v>
      </c>
      <c r="P27" s="73">
        <f t="shared" si="3"/>
        <v>-1.5100000000000001E-4</v>
      </c>
      <c r="Q27" s="73">
        <f t="shared" si="4"/>
        <v>0</v>
      </c>
      <c r="R27" s="73">
        <f t="shared" si="5"/>
        <v>0</v>
      </c>
      <c r="S27" s="71">
        <f t="shared" si="6"/>
        <v>0.13800000000000001</v>
      </c>
      <c r="T27" s="71">
        <f t="shared" si="7"/>
        <v>0</v>
      </c>
      <c r="U27" s="71">
        <f t="shared" si="8"/>
        <v>-1.3080000000000001</v>
      </c>
      <c r="V27" s="71">
        <f t="shared" si="9"/>
        <v>-1.3080000000000001</v>
      </c>
      <c r="W27" s="71">
        <f t="shared" si="10"/>
        <v>-1.3080000000000001</v>
      </c>
    </row>
    <row r="28" spans="1:23" hidden="1">
      <c r="A28" s="63">
        <f t="shared" si="11"/>
        <v>36914</v>
      </c>
      <c r="B28" s="65" t="str">
        <f>INDEX('[4]Master Data'!$A$2:$B$8,MATCH(WEEKDAY('TBS Gas MTM'!A28,3),'[4]Master Data'!$A$2:$A$8,0),2)</f>
        <v>T</v>
      </c>
      <c r="D28" s="73">
        <v>-150.72249999968335</v>
      </c>
      <c r="E28" s="73">
        <v>0</v>
      </c>
      <c r="F28" s="73">
        <v>0</v>
      </c>
      <c r="G28" s="73">
        <v>-1217</v>
      </c>
      <c r="I28" s="73">
        <f t="shared" si="12"/>
        <v>-1217</v>
      </c>
      <c r="J28" s="73">
        <f t="shared" si="13"/>
        <v>91</v>
      </c>
      <c r="K28" s="73">
        <f t="shared" si="1"/>
        <v>0</v>
      </c>
      <c r="L28" s="73">
        <f t="shared" si="2"/>
        <v>0</v>
      </c>
      <c r="M28" s="73">
        <f>SUM(J$6:J28)</f>
        <v>-1217</v>
      </c>
      <c r="N28" s="73">
        <f>SUM(J$6:J28)</f>
        <v>-1217</v>
      </c>
      <c r="P28" s="73">
        <f t="shared" si="3"/>
        <v>-1.5072249999968334E-4</v>
      </c>
      <c r="Q28" s="73">
        <f t="shared" si="4"/>
        <v>0</v>
      </c>
      <c r="R28" s="73">
        <f t="shared" si="5"/>
        <v>0</v>
      </c>
      <c r="S28" s="71">
        <f t="shared" si="6"/>
        <v>9.0999999999999998E-2</v>
      </c>
      <c r="T28" s="71">
        <f t="shared" si="7"/>
        <v>0</v>
      </c>
      <c r="U28" s="71">
        <f t="shared" si="8"/>
        <v>-1.2170000000000001</v>
      </c>
      <c r="V28" s="71">
        <f t="shared" si="9"/>
        <v>-1.2170000000000001</v>
      </c>
      <c r="W28" s="71">
        <f t="shared" si="10"/>
        <v>-1.2170000000000001</v>
      </c>
    </row>
    <row r="29" spans="1:23" hidden="1">
      <c r="A29" s="63">
        <f t="shared" si="11"/>
        <v>36915</v>
      </c>
      <c r="B29" s="65" t="str">
        <f>INDEX('[4]Master Data'!$A$2:$B$8,MATCH(WEEKDAY('TBS Gas MTM'!A29,3),'[4]Master Data'!$A$2:$A$8,0),2)</f>
        <v>W</v>
      </c>
      <c r="D29" s="73">
        <v>-150.72249999968335</v>
      </c>
      <c r="E29" s="73">
        <v>0</v>
      </c>
      <c r="F29" s="73">
        <v>0</v>
      </c>
      <c r="G29" s="73">
        <v>-1207</v>
      </c>
      <c r="I29" s="73">
        <f t="shared" si="12"/>
        <v>-1207</v>
      </c>
      <c r="J29" s="73">
        <f t="shared" si="13"/>
        <v>10</v>
      </c>
      <c r="K29" s="73">
        <f t="shared" si="1"/>
        <v>0</v>
      </c>
      <c r="L29" s="73">
        <f t="shared" si="2"/>
        <v>0</v>
      </c>
      <c r="M29" s="73">
        <f>SUM(J$6:J29)</f>
        <v>-1207</v>
      </c>
      <c r="N29" s="73">
        <f>SUM(J$6:J29)</f>
        <v>-1207</v>
      </c>
      <c r="P29" s="73">
        <f t="shared" si="3"/>
        <v>-1.5072249999968334E-4</v>
      </c>
      <c r="Q29" s="73">
        <f t="shared" si="4"/>
        <v>0</v>
      </c>
      <c r="R29" s="73">
        <f t="shared" si="5"/>
        <v>0</v>
      </c>
      <c r="S29" s="71">
        <f t="shared" si="6"/>
        <v>0.01</v>
      </c>
      <c r="T29" s="71">
        <f t="shared" si="7"/>
        <v>0</v>
      </c>
      <c r="U29" s="71">
        <f t="shared" si="8"/>
        <v>-1.2070000000000001</v>
      </c>
      <c r="V29" s="71">
        <f t="shared" si="9"/>
        <v>-1.2070000000000001</v>
      </c>
      <c r="W29" s="71">
        <f t="shared" si="10"/>
        <v>-1.2070000000000001</v>
      </c>
    </row>
    <row r="30" spans="1:23" hidden="1">
      <c r="A30" s="63">
        <f t="shared" si="11"/>
        <v>36916</v>
      </c>
      <c r="B30" s="65" t="str">
        <f>INDEX('[4]Master Data'!$A$2:$B$8,MATCH(WEEKDAY('TBS Gas MTM'!A30,3),'[4]Master Data'!$A$2:$A$8,0),2)</f>
        <v>Th</v>
      </c>
      <c r="D30" s="73">
        <v>-150.72249999968335</v>
      </c>
      <c r="E30" s="73">
        <v>0</v>
      </c>
      <c r="F30" s="73">
        <v>0</v>
      </c>
      <c r="G30" s="73">
        <v>-1256</v>
      </c>
      <c r="I30" s="73">
        <f t="shared" si="12"/>
        <v>-1256</v>
      </c>
      <c r="J30" s="73">
        <f t="shared" si="13"/>
        <v>-49</v>
      </c>
      <c r="K30" s="73">
        <f t="shared" si="1"/>
        <v>0</v>
      </c>
      <c r="L30" s="73">
        <f t="shared" si="2"/>
        <v>0</v>
      </c>
      <c r="M30" s="73">
        <f>SUM(J$6:J30)</f>
        <v>-1256</v>
      </c>
      <c r="N30" s="73">
        <f>SUM(J$6:J30)</f>
        <v>-1256</v>
      </c>
      <c r="P30" s="73">
        <f t="shared" si="3"/>
        <v>-1.5072249999968334E-4</v>
      </c>
      <c r="Q30" s="73">
        <f t="shared" si="4"/>
        <v>0</v>
      </c>
      <c r="R30" s="73">
        <f t="shared" si="5"/>
        <v>0</v>
      </c>
      <c r="S30" s="71">
        <f t="shared" si="6"/>
        <v>-4.9000000000000002E-2</v>
      </c>
      <c r="T30" s="71">
        <f t="shared" si="7"/>
        <v>0</v>
      </c>
      <c r="U30" s="71">
        <f t="shared" si="8"/>
        <v>-1.256</v>
      </c>
      <c r="V30" s="71">
        <f t="shared" si="9"/>
        <v>-1.256</v>
      </c>
      <c r="W30" s="71">
        <f t="shared" si="10"/>
        <v>-1.256</v>
      </c>
    </row>
    <row r="31" spans="1:23" hidden="1">
      <c r="A31" s="63">
        <f t="shared" si="11"/>
        <v>36917</v>
      </c>
      <c r="B31" s="65" t="str">
        <f>INDEX('[4]Master Data'!$A$2:$B$8,MATCH(WEEKDAY('TBS Gas MTM'!A31,3),'[4]Master Data'!$A$2:$A$8,0),2)</f>
        <v>F</v>
      </c>
      <c r="D31" s="73">
        <v>-150.72249999968335</v>
      </c>
      <c r="E31" s="73">
        <v>0</v>
      </c>
      <c r="F31" s="73">
        <v>0</v>
      </c>
      <c r="G31" s="73">
        <v>-1270</v>
      </c>
      <c r="I31" s="73">
        <f t="shared" si="12"/>
        <v>-1270</v>
      </c>
      <c r="J31" s="73">
        <f t="shared" si="13"/>
        <v>-14</v>
      </c>
      <c r="K31" s="73">
        <f t="shared" si="1"/>
        <v>0</v>
      </c>
      <c r="L31" s="73">
        <f t="shared" si="2"/>
        <v>0</v>
      </c>
      <c r="M31" s="73">
        <f>SUM(J$6:J31)</f>
        <v>-1270</v>
      </c>
      <c r="N31" s="73">
        <f>SUM(J$6:J31)</f>
        <v>-1270</v>
      </c>
      <c r="P31" s="73">
        <f t="shared" si="3"/>
        <v>-1.5072249999968334E-4</v>
      </c>
      <c r="Q31" s="73">
        <f t="shared" si="4"/>
        <v>0</v>
      </c>
      <c r="R31" s="73">
        <f t="shared" si="5"/>
        <v>0</v>
      </c>
      <c r="S31" s="71">
        <f t="shared" si="6"/>
        <v>-1.4E-2</v>
      </c>
      <c r="T31" s="71">
        <f t="shared" si="7"/>
        <v>0</v>
      </c>
      <c r="U31" s="71">
        <f t="shared" si="8"/>
        <v>-1.27</v>
      </c>
      <c r="V31" s="71">
        <f t="shared" si="9"/>
        <v>-1.27</v>
      </c>
      <c r="W31" s="71">
        <f t="shared" si="10"/>
        <v>-1.27</v>
      </c>
    </row>
    <row r="32" spans="1:23" hidden="1">
      <c r="A32" s="63">
        <f t="shared" si="11"/>
        <v>36918</v>
      </c>
      <c r="B32" s="65" t="str">
        <f>INDEX('[4]Master Data'!$A$2:$B$8,MATCH(WEEKDAY('TBS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-1270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-1270</v>
      </c>
      <c r="N32" s="73">
        <f>SUM(J$6:J32)</f>
        <v>-1270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-1.27</v>
      </c>
      <c r="V32" s="71">
        <f t="shared" si="9"/>
        <v>-1.27</v>
      </c>
      <c r="W32" s="71">
        <f t="shared" si="10"/>
        <v>-1.27</v>
      </c>
    </row>
    <row r="33" spans="1:23" hidden="1">
      <c r="A33" s="63">
        <f t="shared" si="11"/>
        <v>36919</v>
      </c>
      <c r="B33" s="65" t="str">
        <f>INDEX('[4]Master Data'!$A$2:$B$8,MATCH(WEEKDAY('TBS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-1270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-1270</v>
      </c>
      <c r="N33" s="73">
        <f>SUM(J$6:J33)</f>
        <v>-1270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-1.27</v>
      </c>
      <c r="V33" s="71">
        <f t="shared" si="9"/>
        <v>-1.27</v>
      </c>
      <c r="W33" s="71">
        <f t="shared" si="10"/>
        <v>-1.27</v>
      </c>
    </row>
    <row r="34" spans="1:23" hidden="1">
      <c r="A34" s="63">
        <f t="shared" si="11"/>
        <v>36920</v>
      </c>
      <c r="B34" s="65" t="str">
        <f>INDEX('[4]Master Data'!$A$2:$B$8,MATCH(WEEKDAY('TBS Gas MTM'!A34,3),'[4]Master Data'!$A$2:$A$8,0),2)</f>
        <v>M</v>
      </c>
      <c r="D34" s="73">
        <v>-150.72249999968335</v>
      </c>
      <c r="E34" s="73">
        <v>0</v>
      </c>
      <c r="F34" s="73">
        <v>0</v>
      </c>
      <c r="G34" s="73">
        <v>-1258</v>
      </c>
      <c r="I34" s="73">
        <f t="shared" si="12"/>
        <v>-1258</v>
      </c>
      <c r="J34" s="73">
        <f t="shared" si="13"/>
        <v>12</v>
      </c>
      <c r="K34" s="73">
        <f t="shared" si="1"/>
        <v>0</v>
      </c>
      <c r="L34" s="73">
        <f t="shared" si="2"/>
        <v>0</v>
      </c>
      <c r="M34" s="73">
        <f>SUM(J$6:J34)</f>
        <v>-1258</v>
      </c>
      <c r="N34" s="73">
        <f>SUM(J$6:J34)</f>
        <v>-1258</v>
      </c>
      <c r="P34" s="73">
        <f t="shared" si="3"/>
        <v>-1.5072249999968334E-4</v>
      </c>
      <c r="Q34" s="73">
        <f t="shared" si="4"/>
        <v>0</v>
      </c>
      <c r="R34" s="73">
        <f t="shared" si="5"/>
        <v>0</v>
      </c>
      <c r="S34" s="71">
        <f t="shared" si="6"/>
        <v>1.2E-2</v>
      </c>
      <c r="T34" s="71">
        <f t="shared" si="7"/>
        <v>0</v>
      </c>
      <c r="U34" s="71">
        <f t="shared" si="8"/>
        <v>-1.258</v>
      </c>
      <c r="V34" s="71">
        <f t="shared" si="9"/>
        <v>-1.258</v>
      </c>
      <c r="W34" s="71">
        <f t="shared" si="10"/>
        <v>-1.258</v>
      </c>
    </row>
    <row r="35" spans="1:23" hidden="1">
      <c r="A35" s="63">
        <f t="shared" si="11"/>
        <v>36921</v>
      </c>
      <c r="B35" s="65" t="str">
        <f>INDEX('[4]Master Data'!$A$2:$B$8,MATCH(WEEKDAY('TBS Gas MTM'!A35,3),'[4]Master Data'!$A$2:$A$8,0),2)</f>
        <v>T</v>
      </c>
      <c r="D35" s="73">
        <v>-150.72249999968335</v>
      </c>
      <c r="E35" s="73">
        <v>0</v>
      </c>
      <c r="F35" s="73">
        <v>0</v>
      </c>
      <c r="G35" s="73">
        <v>-1378</v>
      </c>
      <c r="I35" s="73">
        <f t="shared" si="12"/>
        <v>-1378</v>
      </c>
      <c r="J35" s="73">
        <f t="shared" si="13"/>
        <v>-120</v>
      </c>
      <c r="K35" s="73">
        <f t="shared" si="1"/>
        <v>0</v>
      </c>
      <c r="L35" s="73">
        <f t="shared" si="2"/>
        <v>0</v>
      </c>
      <c r="M35" s="73">
        <f>SUM(J$6:J35)</f>
        <v>-1378</v>
      </c>
      <c r="N35" s="73">
        <f>SUM(J$6:J35)</f>
        <v>-1378</v>
      </c>
      <c r="P35" s="73">
        <f t="shared" si="3"/>
        <v>-1.5072249999968334E-4</v>
      </c>
      <c r="Q35" s="73">
        <f t="shared" si="4"/>
        <v>0</v>
      </c>
      <c r="R35" s="73">
        <f t="shared" si="5"/>
        <v>0</v>
      </c>
      <c r="S35" s="71">
        <f t="shared" si="6"/>
        <v>-0.12</v>
      </c>
      <c r="T35" s="71">
        <f t="shared" si="7"/>
        <v>0</v>
      </c>
      <c r="U35" s="71">
        <f t="shared" si="8"/>
        <v>-1.3779999999999999</v>
      </c>
      <c r="V35" s="71">
        <f t="shared" si="9"/>
        <v>-1.3779999999999999</v>
      </c>
      <c r="W35" s="71">
        <f t="shared" si="10"/>
        <v>-1.3779999999999999</v>
      </c>
    </row>
    <row r="36" spans="1:23">
      <c r="A36" s="63">
        <f t="shared" si="11"/>
        <v>36922</v>
      </c>
      <c r="B36" s="65" t="str">
        <f>INDEX('[4]Master Data'!$A$2:$B$8,MATCH(WEEKDAY('TBS Gas MTM'!A36,3),'[4]Master Data'!$A$2:$A$8,0),2)</f>
        <v>W</v>
      </c>
      <c r="D36" s="73">
        <v>-150.72249999968335</v>
      </c>
      <c r="E36" s="73">
        <v>0</v>
      </c>
      <c r="F36" s="73">
        <v>0</v>
      </c>
      <c r="G36" s="73">
        <v>-1549</v>
      </c>
      <c r="I36" s="73">
        <f t="shared" si="12"/>
        <v>-1549</v>
      </c>
      <c r="J36" s="73">
        <f t="shared" si="13"/>
        <v>-171</v>
      </c>
      <c r="K36" s="73">
        <f t="shared" si="1"/>
        <v>0</v>
      </c>
      <c r="L36" s="73">
        <f t="shared" si="2"/>
        <v>0</v>
      </c>
      <c r="M36" s="73">
        <f>SUM(J$6:J36)</f>
        <v>-1549</v>
      </c>
      <c r="N36" s="73">
        <f>SUM(J$6:J36)</f>
        <v>-1549</v>
      </c>
      <c r="P36" s="73">
        <f t="shared" si="3"/>
        <v>-1.5072249999968334E-4</v>
      </c>
      <c r="Q36" s="73">
        <f t="shared" si="4"/>
        <v>0</v>
      </c>
      <c r="R36" s="73">
        <f t="shared" si="5"/>
        <v>0</v>
      </c>
      <c r="S36" s="71">
        <f t="shared" si="6"/>
        <v>-0.17100000000000001</v>
      </c>
      <c r="T36" s="71">
        <f t="shared" si="7"/>
        <v>0</v>
      </c>
      <c r="U36" s="71">
        <f t="shared" si="8"/>
        <v>-1.5489999999999999</v>
      </c>
      <c r="V36" s="71">
        <f t="shared" si="9"/>
        <v>-1.5489999999999999</v>
      </c>
      <c r="W36" s="71">
        <f t="shared" si="10"/>
        <v>-1.5489999999999999</v>
      </c>
    </row>
    <row r="37" spans="1:23" hidden="1">
      <c r="A37" s="63">
        <f t="shared" si="11"/>
        <v>36923</v>
      </c>
      <c r="B37" s="65" t="str">
        <f>INDEX('[4]Master Data'!$A$2:$B$8,MATCH(WEEKDAY('TBS Gas MTM'!A37,3),'[4]Master Data'!$A$2:$A$8,0),2)</f>
        <v>Th</v>
      </c>
      <c r="D37" s="73">
        <v>-151</v>
      </c>
      <c r="E37" s="73">
        <v>0</v>
      </c>
      <c r="F37" s="73">
        <v>0</v>
      </c>
      <c r="G37" s="73">
        <v>-65</v>
      </c>
      <c r="I37" s="73">
        <f t="shared" ref="I37:I100" si="14">IF(MONTH($A37)=MONTH($A36),IF(G37=0,I36,G37),G37)</f>
        <v>-65</v>
      </c>
      <c r="J37" s="73">
        <f t="shared" si="13"/>
        <v>-65</v>
      </c>
      <c r="K37" s="73">
        <f t="shared" si="1"/>
        <v>0</v>
      </c>
      <c r="L37" s="73">
        <f t="shared" si="2"/>
        <v>0</v>
      </c>
      <c r="M37" s="73">
        <f>SUM(J$6:J37)</f>
        <v>-1614</v>
      </c>
      <c r="N37" s="73">
        <f>SUM(J$6:J37)</f>
        <v>-1614</v>
      </c>
      <c r="P37" s="73">
        <f t="shared" si="3"/>
        <v>-1.5100000000000001E-4</v>
      </c>
      <c r="Q37" s="73">
        <f t="shared" si="4"/>
        <v>0</v>
      </c>
      <c r="R37" s="73">
        <f t="shared" si="5"/>
        <v>0</v>
      </c>
      <c r="S37" s="71">
        <f t="shared" si="6"/>
        <v>-6.5000000000000002E-2</v>
      </c>
      <c r="T37" s="71">
        <f t="shared" si="7"/>
        <v>0</v>
      </c>
      <c r="U37" s="71">
        <f t="shared" si="8"/>
        <v>-6.5000000000000002E-2</v>
      </c>
      <c r="V37" s="71">
        <f t="shared" si="9"/>
        <v>-1.6140000000000001</v>
      </c>
      <c r="W37" s="71">
        <f t="shared" si="10"/>
        <v>-1.6140000000000001</v>
      </c>
    </row>
    <row r="38" spans="1:23" hidden="1">
      <c r="A38" s="63">
        <f t="shared" si="11"/>
        <v>36924</v>
      </c>
      <c r="B38" s="65" t="str">
        <f>INDEX('[4]Master Data'!$A$2:$B$8,MATCH(WEEKDAY('TBS Gas MTM'!A38,3),'[4]Master Data'!$A$2:$A$8,0),2)</f>
        <v>F</v>
      </c>
      <c r="D38" s="73">
        <v>-151.00809999927878</v>
      </c>
      <c r="E38" s="73">
        <v>0</v>
      </c>
      <c r="F38" s="73">
        <v>0</v>
      </c>
      <c r="G38" s="73">
        <v>80</v>
      </c>
      <c r="I38" s="73">
        <f t="shared" si="14"/>
        <v>80</v>
      </c>
      <c r="J38" s="73">
        <f t="shared" si="13"/>
        <v>145</v>
      </c>
      <c r="K38" s="73">
        <f t="shared" si="1"/>
        <v>0</v>
      </c>
      <c r="L38" s="73">
        <f t="shared" si="2"/>
        <v>0</v>
      </c>
      <c r="M38" s="73">
        <f>SUM(J$6:J38)</f>
        <v>-1469</v>
      </c>
      <c r="N38" s="73">
        <f>SUM(J$6:J38)</f>
        <v>-1469</v>
      </c>
      <c r="P38" s="73">
        <f t="shared" si="3"/>
        <v>-1.510080999992788E-4</v>
      </c>
      <c r="Q38" s="73">
        <f t="shared" si="4"/>
        <v>0</v>
      </c>
      <c r="R38" s="73">
        <f t="shared" si="5"/>
        <v>0</v>
      </c>
      <c r="S38" s="71">
        <f t="shared" si="6"/>
        <v>0.14499999999999999</v>
      </c>
      <c r="T38" s="71">
        <f t="shared" si="7"/>
        <v>0</v>
      </c>
      <c r="U38" s="71">
        <f t="shared" si="8"/>
        <v>0.08</v>
      </c>
      <c r="V38" s="71">
        <f t="shared" si="9"/>
        <v>-1.4690000000000001</v>
      </c>
      <c r="W38" s="71">
        <f t="shared" si="10"/>
        <v>-1.4690000000000001</v>
      </c>
    </row>
    <row r="39" spans="1:23" hidden="1">
      <c r="A39" s="63">
        <f t="shared" si="11"/>
        <v>36925</v>
      </c>
      <c r="B39" s="65" t="str">
        <f>INDEX('[4]Master Data'!$A$2:$B$8,MATCH(WEEKDAY('TBS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80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-1469</v>
      </c>
      <c r="N39" s="73">
        <f>SUM(J$6:J39)</f>
        <v>-1469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0.08</v>
      </c>
      <c r="V39" s="71">
        <f t="shared" si="9"/>
        <v>-1.4690000000000001</v>
      </c>
      <c r="W39" s="71">
        <f t="shared" si="10"/>
        <v>-1.4690000000000001</v>
      </c>
    </row>
    <row r="40" spans="1:23" hidden="1">
      <c r="A40" s="63">
        <f t="shared" si="11"/>
        <v>36926</v>
      </c>
      <c r="B40" s="65" t="str">
        <f>INDEX('[4]Master Data'!$A$2:$B$8,MATCH(WEEKDAY('TBS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80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-1469</v>
      </c>
      <c r="N40" s="73">
        <f>SUM(J$6:J40)</f>
        <v>-1469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0.08</v>
      </c>
      <c r="V40" s="71">
        <f t="shared" si="9"/>
        <v>-1.4690000000000001</v>
      </c>
      <c r="W40" s="71">
        <f t="shared" si="10"/>
        <v>-1.4690000000000001</v>
      </c>
    </row>
    <row r="41" spans="1:23" hidden="1">
      <c r="A41" s="63">
        <f t="shared" si="11"/>
        <v>36927</v>
      </c>
      <c r="B41" s="65" t="str">
        <f>INDEX('[4]Master Data'!$A$2:$B$8,MATCH(WEEKDAY('TBS Gas MTM'!A41,3),'[4]Master Data'!$A$2:$A$8,0),2)</f>
        <v>M</v>
      </c>
      <c r="D41" s="73">
        <v>-151.00809999927878</v>
      </c>
      <c r="E41" s="73">
        <v>0</v>
      </c>
      <c r="F41" s="73">
        <v>0</v>
      </c>
      <c r="G41" s="73">
        <v>152</v>
      </c>
      <c r="I41" s="73">
        <f t="shared" si="14"/>
        <v>152</v>
      </c>
      <c r="J41" s="73">
        <f t="shared" si="13"/>
        <v>72</v>
      </c>
      <c r="K41" s="73">
        <f t="shared" si="1"/>
        <v>0</v>
      </c>
      <c r="L41" s="73">
        <f t="shared" si="2"/>
        <v>0</v>
      </c>
      <c r="M41" s="73">
        <f>SUM(J$6:J41)</f>
        <v>-1397</v>
      </c>
      <c r="N41" s="73">
        <f>SUM(J$6:J41)</f>
        <v>-1397</v>
      </c>
      <c r="P41" s="73">
        <f t="shared" si="3"/>
        <v>-1.510080999992788E-4</v>
      </c>
      <c r="Q41" s="73">
        <f t="shared" si="4"/>
        <v>0</v>
      </c>
      <c r="R41" s="73">
        <f t="shared" si="5"/>
        <v>0</v>
      </c>
      <c r="S41" s="71">
        <f t="shared" si="6"/>
        <v>7.1999999999999995E-2</v>
      </c>
      <c r="T41" s="71">
        <f t="shared" si="7"/>
        <v>0</v>
      </c>
      <c r="U41" s="71">
        <f t="shared" si="8"/>
        <v>0.152</v>
      </c>
      <c r="V41" s="71">
        <f t="shared" si="9"/>
        <v>-1.397</v>
      </c>
      <c r="W41" s="71">
        <f t="shared" si="10"/>
        <v>-1.397</v>
      </c>
    </row>
    <row r="42" spans="1:23" hidden="1">
      <c r="A42" s="63">
        <f t="shared" si="11"/>
        <v>36928</v>
      </c>
      <c r="B42" s="65" t="str">
        <f>INDEX('[4]Master Data'!$A$2:$B$8,MATCH(WEEKDAY('TBS Gas MTM'!A42,3),'[4]Master Data'!$A$2:$A$8,0),2)</f>
        <v>T</v>
      </c>
      <c r="D42" s="73">
        <v>-151.00809999927878</v>
      </c>
      <c r="E42" s="73">
        <v>0</v>
      </c>
      <c r="F42" s="73">
        <v>0</v>
      </c>
      <c r="G42" s="73">
        <v>219</v>
      </c>
      <c r="I42" s="73">
        <f t="shared" si="14"/>
        <v>219</v>
      </c>
      <c r="J42" s="73">
        <f t="shared" si="13"/>
        <v>67</v>
      </c>
      <c r="K42" s="73">
        <f t="shared" si="1"/>
        <v>0</v>
      </c>
      <c r="L42" s="73">
        <f t="shared" si="2"/>
        <v>0</v>
      </c>
      <c r="M42" s="73">
        <f>SUM(J$6:J42)</f>
        <v>-1330</v>
      </c>
      <c r="N42" s="73">
        <f>SUM(J$6:J42)</f>
        <v>-1330</v>
      </c>
      <c r="P42" s="73">
        <f t="shared" si="3"/>
        <v>-1.510080999992788E-4</v>
      </c>
      <c r="Q42" s="73">
        <f t="shared" si="4"/>
        <v>0</v>
      </c>
      <c r="R42" s="73">
        <f t="shared" si="5"/>
        <v>0</v>
      </c>
      <c r="S42" s="71">
        <f t="shared" si="6"/>
        <v>6.7000000000000004E-2</v>
      </c>
      <c r="T42" s="71">
        <f t="shared" si="7"/>
        <v>0</v>
      </c>
      <c r="U42" s="71">
        <f t="shared" si="8"/>
        <v>0.219</v>
      </c>
      <c r="V42" s="71">
        <f t="shared" si="9"/>
        <v>-1.33</v>
      </c>
      <c r="W42" s="71">
        <f t="shared" si="10"/>
        <v>-1.33</v>
      </c>
    </row>
    <row r="43" spans="1:23" hidden="1">
      <c r="A43" s="63">
        <f t="shared" si="11"/>
        <v>36929</v>
      </c>
      <c r="B43" s="65" t="str">
        <f>INDEX('[4]Master Data'!$A$2:$B$8,MATCH(WEEKDAY('TBS Gas MTM'!A43,3),'[4]Master Data'!$A$2:$A$8,0),2)</f>
        <v>W</v>
      </c>
      <c r="D43" s="73">
        <v>-151.00809999927878</v>
      </c>
      <c r="E43" s="73">
        <v>0</v>
      </c>
      <c r="F43" s="73">
        <v>0</v>
      </c>
      <c r="G43" s="73">
        <v>169</v>
      </c>
      <c r="I43" s="73">
        <f t="shared" si="14"/>
        <v>169</v>
      </c>
      <c r="J43" s="73">
        <f t="shared" si="13"/>
        <v>-50</v>
      </c>
      <c r="K43" s="73">
        <f t="shared" si="1"/>
        <v>0</v>
      </c>
      <c r="L43" s="73">
        <f t="shared" si="2"/>
        <v>0</v>
      </c>
      <c r="M43" s="73">
        <f>SUM(J$6:J43)</f>
        <v>-1380</v>
      </c>
      <c r="N43" s="73">
        <f>SUM(J$6:J43)</f>
        <v>-1380</v>
      </c>
      <c r="P43" s="73">
        <f t="shared" si="3"/>
        <v>-1.510080999992788E-4</v>
      </c>
      <c r="Q43" s="73">
        <f t="shared" si="4"/>
        <v>0</v>
      </c>
      <c r="R43" s="73">
        <f t="shared" si="5"/>
        <v>0</v>
      </c>
      <c r="S43" s="71">
        <f t="shared" si="6"/>
        <v>-0.05</v>
      </c>
      <c r="T43" s="71">
        <f t="shared" si="7"/>
        <v>0</v>
      </c>
      <c r="U43" s="71">
        <f t="shared" si="8"/>
        <v>0.16900000000000001</v>
      </c>
      <c r="V43" s="71">
        <f t="shared" si="9"/>
        <v>-1.38</v>
      </c>
      <c r="W43" s="71">
        <f t="shared" si="10"/>
        <v>-1.38</v>
      </c>
    </row>
    <row r="44" spans="1:23" hidden="1">
      <c r="A44" s="63">
        <f t="shared" si="11"/>
        <v>36930</v>
      </c>
      <c r="B44" s="65" t="str">
        <f>INDEX('[4]Master Data'!$A$2:$B$8,MATCH(WEEKDAY('TBS Gas MTM'!A44,3),'[4]Master Data'!$A$2:$A$8,0),2)</f>
        <v>Th</v>
      </c>
      <c r="D44" s="73">
        <v>-151.00809999927878</v>
      </c>
      <c r="E44" s="73">
        <v>0</v>
      </c>
      <c r="F44" s="73">
        <v>0</v>
      </c>
      <c r="G44" s="73">
        <v>179</v>
      </c>
      <c r="I44" s="73">
        <f t="shared" si="14"/>
        <v>179</v>
      </c>
      <c r="J44" s="73">
        <f t="shared" si="13"/>
        <v>10</v>
      </c>
      <c r="K44" s="73">
        <f t="shared" si="1"/>
        <v>0</v>
      </c>
      <c r="L44" s="73">
        <f t="shared" si="2"/>
        <v>0</v>
      </c>
      <c r="M44" s="73">
        <f>SUM(J$6:J44)</f>
        <v>-1370</v>
      </c>
      <c r="N44" s="73">
        <f>SUM(J$6:J44)</f>
        <v>-1370</v>
      </c>
      <c r="P44" s="73">
        <f t="shared" si="3"/>
        <v>-1.510080999992788E-4</v>
      </c>
      <c r="Q44" s="73">
        <f t="shared" si="4"/>
        <v>0</v>
      </c>
      <c r="R44" s="73">
        <f t="shared" si="5"/>
        <v>0</v>
      </c>
      <c r="S44" s="71">
        <f t="shared" si="6"/>
        <v>0.01</v>
      </c>
      <c r="T44" s="71">
        <f t="shared" si="7"/>
        <v>0</v>
      </c>
      <c r="U44" s="71">
        <f t="shared" si="8"/>
        <v>0.17899999999999999</v>
      </c>
      <c r="V44" s="71">
        <f t="shared" si="9"/>
        <v>-1.37</v>
      </c>
      <c r="W44" s="71">
        <f t="shared" si="10"/>
        <v>-1.37</v>
      </c>
    </row>
    <row r="45" spans="1:23" hidden="1">
      <c r="A45" s="63">
        <f t="shared" si="11"/>
        <v>36931</v>
      </c>
      <c r="B45" s="65" t="str">
        <f>INDEX('[4]Master Data'!$A$2:$B$8,MATCH(WEEKDAY('TBS Gas MTM'!A45,3),'[4]Master Data'!$A$2:$A$8,0),2)</f>
        <v>F</v>
      </c>
      <c r="D45" s="73">
        <v>-151.00809999927878</v>
      </c>
      <c r="E45" s="73">
        <v>0</v>
      </c>
      <c r="F45" s="73">
        <v>0</v>
      </c>
      <c r="G45" s="73">
        <v>-1463</v>
      </c>
      <c r="I45" s="73">
        <f t="shared" si="14"/>
        <v>-1463</v>
      </c>
      <c r="J45" s="73">
        <f t="shared" si="13"/>
        <v>-1642</v>
      </c>
      <c r="K45" s="73">
        <f t="shared" si="1"/>
        <v>0</v>
      </c>
      <c r="L45" s="73">
        <f t="shared" si="2"/>
        <v>0</v>
      </c>
      <c r="M45" s="73">
        <f>SUM(J$6:J45)</f>
        <v>-3012</v>
      </c>
      <c r="N45" s="73">
        <f>SUM(J$6:J45)</f>
        <v>-3012</v>
      </c>
      <c r="P45" s="73">
        <f t="shared" si="3"/>
        <v>-1.510080999992788E-4</v>
      </c>
      <c r="Q45" s="73">
        <f t="shared" si="4"/>
        <v>0</v>
      </c>
      <c r="R45" s="73">
        <f t="shared" si="5"/>
        <v>0</v>
      </c>
      <c r="S45" s="71">
        <f t="shared" si="6"/>
        <v>-1.6419999999999999</v>
      </c>
      <c r="T45" s="71">
        <f t="shared" si="7"/>
        <v>0</v>
      </c>
      <c r="U45" s="71">
        <f t="shared" si="8"/>
        <v>-1.4630000000000001</v>
      </c>
      <c r="V45" s="71">
        <f t="shared" si="9"/>
        <v>-3.012</v>
      </c>
      <c r="W45" s="71">
        <f t="shared" si="10"/>
        <v>-3.012</v>
      </c>
    </row>
    <row r="46" spans="1:23" hidden="1">
      <c r="A46" s="63">
        <f t="shared" si="11"/>
        <v>36932</v>
      </c>
      <c r="B46" s="65" t="str">
        <f>INDEX('[4]Master Data'!$A$2:$B$8,MATCH(WEEKDAY('TBS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-1463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-3012</v>
      </c>
      <c r="N46" s="73">
        <f>SUM(J$6:J46)</f>
        <v>-3012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-1.4630000000000001</v>
      </c>
      <c r="V46" s="71">
        <f t="shared" si="9"/>
        <v>-3.012</v>
      </c>
      <c r="W46" s="71">
        <f t="shared" si="10"/>
        <v>-3.012</v>
      </c>
    </row>
    <row r="47" spans="1:23" hidden="1">
      <c r="A47" s="63">
        <f t="shared" si="11"/>
        <v>36933</v>
      </c>
      <c r="B47" s="65" t="str">
        <f>INDEX('[4]Master Data'!$A$2:$B$8,MATCH(WEEKDAY('TBS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-1463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-3012</v>
      </c>
      <c r="N47" s="73">
        <f>SUM(J$6:J47)</f>
        <v>-3012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-1.4630000000000001</v>
      </c>
      <c r="V47" s="71">
        <f t="shared" si="9"/>
        <v>-3.012</v>
      </c>
      <c r="W47" s="71">
        <f t="shared" si="10"/>
        <v>-3.012</v>
      </c>
    </row>
    <row r="48" spans="1:23" hidden="1">
      <c r="A48" s="63">
        <f t="shared" si="11"/>
        <v>36934</v>
      </c>
      <c r="B48" s="65" t="str">
        <f>INDEX('[4]Master Data'!$A$2:$B$8,MATCH(WEEKDAY('TBS Gas MTM'!A48,3),'[4]Master Data'!$A$2:$A$8,0),2)</f>
        <v>M</v>
      </c>
      <c r="D48" s="73">
        <v>-151.00809999927878</v>
      </c>
      <c r="E48" s="73">
        <v>0</v>
      </c>
      <c r="F48" s="73">
        <v>0</v>
      </c>
      <c r="G48" s="73">
        <v>-1418</v>
      </c>
      <c r="I48" s="73">
        <f t="shared" si="14"/>
        <v>-1418</v>
      </c>
      <c r="J48" s="73">
        <f t="shared" si="13"/>
        <v>45</v>
      </c>
      <c r="K48" s="73">
        <f t="shared" si="1"/>
        <v>0</v>
      </c>
      <c r="L48" s="73">
        <f t="shared" si="2"/>
        <v>0</v>
      </c>
      <c r="M48" s="73">
        <f>SUM(J$6:J48)</f>
        <v>-2967</v>
      </c>
      <c r="N48" s="73">
        <f>SUM(J$6:J48)</f>
        <v>-2967</v>
      </c>
      <c r="P48" s="73">
        <f t="shared" si="3"/>
        <v>-1.510080999992788E-4</v>
      </c>
      <c r="Q48" s="73">
        <f t="shared" si="4"/>
        <v>0</v>
      </c>
      <c r="R48" s="73">
        <f t="shared" si="5"/>
        <v>0</v>
      </c>
      <c r="S48" s="71">
        <f t="shared" si="6"/>
        <v>4.4999999999999998E-2</v>
      </c>
      <c r="T48" s="71">
        <f t="shared" si="7"/>
        <v>0</v>
      </c>
      <c r="U48" s="71">
        <f t="shared" si="8"/>
        <v>-1.4179999999999999</v>
      </c>
      <c r="V48" s="71">
        <f t="shared" si="9"/>
        <v>-2.9670000000000001</v>
      </c>
      <c r="W48" s="71">
        <f t="shared" si="10"/>
        <v>-2.9670000000000001</v>
      </c>
    </row>
    <row r="49" spans="1:23" hidden="1">
      <c r="A49" s="63">
        <f t="shared" si="11"/>
        <v>36935</v>
      </c>
      <c r="B49" s="65" t="str">
        <f>INDEX('[4]Master Data'!$A$2:$B$8,MATCH(WEEKDAY('TBS Gas MTM'!A49,3),'[4]Master Data'!$A$2:$A$8,0),2)</f>
        <v>T</v>
      </c>
      <c r="D49" s="73">
        <v>-151.00809999927878</v>
      </c>
      <c r="E49" s="73">
        <v>0</v>
      </c>
      <c r="F49" s="73">
        <v>0</v>
      </c>
      <c r="G49" s="73">
        <v>-1371</v>
      </c>
      <c r="I49" s="73">
        <f t="shared" si="14"/>
        <v>-1371</v>
      </c>
      <c r="J49" s="73">
        <f t="shared" si="13"/>
        <v>47</v>
      </c>
      <c r="K49" s="73">
        <f t="shared" si="1"/>
        <v>0</v>
      </c>
      <c r="L49" s="73">
        <f t="shared" si="2"/>
        <v>0</v>
      </c>
      <c r="M49" s="73">
        <f>SUM(J$6:J49)</f>
        <v>-2920</v>
      </c>
      <c r="N49" s="73">
        <f>SUM(J$6:J49)</f>
        <v>-2920</v>
      </c>
      <c r="P49" s="73">
        <f t="shared" si="3"/>
        <v>-1.510080999992788E-4</v>
      </c>
      <c r="Q49" s="73">
        <f t="shared" si="4"/>
        <v>0</v>
      </c>
      <c r="R49" s="73">
        <f t="shared" si="5"/>
        <v>0</v>
      </c>
      <c r="S49" s="71">
        <f t="shared" si="6"/>
        <v>4.7E-2</v>
      </c>
      <c r="T49" s="71">
        <f t="shared" si="7"/>
        <v>0</v>
      </c>
      <c r="U49" s="71">
        <f t="shared" si="8"/>
        <v>-1.371</v>
      </c>
      <c r="V49" s="71">
        <f t="shared" si="9"/>
        <v>-2.92</v>
      </c>
      <c r="W49" s="71">
        <f t="shared" si="10"/>
        <v>-2.92</v>
      </c>
    </row>
    <row r="50" spans="1:23" hidden="1">
      <c r="A50" s="63">
        <f t="shared" si="11"/>
        <v>36936</v>
      </c>
      <c r="B50" s="65" t="str">
        <f>INDEX('[4]Master Data'!$A$2:$B$8,MATCH(WEEKDAY('TBS Gas MTM'!A50,3),'[4]Master Data'!$A$2:$A$8,0),2)</f>
        <v>W</v>
      </c>
      <c r="D50" s="73">
        <v>-151.00809999927878</v>
      </c>
      <c r="E50" s="73">
        <v>0</v>
      </c>
      <c r="F50" s="73">
        <v>0</v>
      </c>
      <c r="G50" s="73">
        <v>-1241</v>
      </c>
      <c r="I50" s="73">
        <f t="shared" si="14"/>
        <v>-1241</v>
      </c>
      <c r="J50" s="73">
        <f t="shared" si="13"/>
        <v>130</v>
      </c>
      <c r="K50" s="73">
        <f t="shared" si="1"/>
        <v>0</v>
      </c>
      <c r="L50" s="73">
        <f t="shared" si="2"/>
        <v>0</v>
      </c>
      <c r="M50" s="73">
        <f>SUM(J$6:J50)</f>
        <v>-2790</v>
      </c>
      <c r="N50" s="73">
        <f>SUM(J$6:J50)</f>
        <v>-2790</v>
      </c>
      <c r="P50" s="73">
        <f t="shared" si="3"/>
        <v>-1.510080999992788E-4</v>
      </c>
      <c r="Q50" s="73">
        <f t="shared" si="4"/>
        <v>0</v>
      </c>
      <c r="R50" s="73">
        <f t="shared" si="5"/>
        <v>0</v>
      </c>
      <c r="S50" s="71">
        <f t="shared" si="6"/>
        <v>0.13</v>
      </c>
      <c r="T50" s="71">
        <f t="shared" si="7"/>
        <v>0</v>
      </c>
      <c r="U50" s="71">
        <f t="shared" si="8"/>
        <v>-1.2410000000000001</v>
      </c>
      <c r="V50" s="71">
        <f t="shared" si="9"/>
        <v>-2.79</v>
      </c>
      <c r="W50" s="71">
        <f t="shared" si="10"/>
        <v>-2.79</v>
      </c>
    </row>
    <row r="51" spans="1:23" hidden="1">
      <c r="A51" s="63">
        <f t="shared" si="11"/>
        <v>36937</v>
      </c>
      <c r="B51" s="65" t="str">
        <f>INDEX('[4]Master Data'!$A$2:$B$8,MATCH(WEEKDAY('TBS Gas MTM'!A51,3),'[4]Master Data'!$A$2:$A$8,0),2)</f>
        <v>Th</v>
      </c>
      <c r="D51" s="73">
        <v>-151.00809999927878</v>
      </c>
      <c r="E51" s="73">
        <v>0</v>
      </c>
      <c r="F51" s="73">
        <v>0</v>
      </c>
      <c r="G51" s="73">
        <v>-1171</v>
      </c>
      <c r="I51" s="73">
        <f t="shared" si="14"/>
        <v>-1171</v>
      </c>
      <c r="J51" s="73">
        <f t="shared" si="13"/>
        <v>70</v>
      </c>
      <c r="K51" s="73">
        <f t="shared" si="1"/>
        <v>0</v>
      </c>
      <c r="L51" s="73">
        <f t="shared" si="2"/>
        <v>0</v>
      </c>
      <c r="M51" s="73">
        <f>SUM(J$6:J51)</f>
        <v>-2720</v>
      </c>
      <c r="N51" s="73">
        <f>SUM(J$6:J51)</f>
        <v>-2720</v>
      </c>
      <c r="P51" s="73">
        <f t="shared" si="3"/>
        <v>-1.510080999992788E-4</v>
      </c>
      <c r="Q51" s="73">
        <f t="shared" si="4"/>
        <v>0</v>
      </c>
      <c r="R51" s="73">
        <f t="shared" si="5"/>
        <v>0</v>
      </c>
      <c r="S51" s="71">
        <f t="shared" si="6"/>
        <v>7.0000000000000007E-2</v>
      </c>
      <c r="T51" s="71">
        <f t="shared" si="7"/>
        <v>0</v>
      </c>
      <c r="U51" s="71">
        <f t="shared" si="8"/>
        <v>-1.171</v>
      </c>
      <c r="V51" s="71">
        <f t="shared" si="9"/>
        <v>-2.72</v>
      </c>
      <c r="W51" s="71">
        <f t="shared" si="10"/>
        <v>-2.72</v>
      </c>
    </row>
    <row r="52" spans="1:23" hidden="1">
      <c r="A52" s="63">
        <f t="shared" si="11"/>
        <v>36938</v>
      </c>
      <c r="B52" s="65" t="str">
        <f>INDEX('[4]Master Data'!$A$2:$B$8,MATCH(WEEKDAY('TBS Gas MTM'!A52,3),'[4]Master Data'!$A$2:$A$8,0),2)</f>
        <v>F</v>
      </c>
      <c r="D52" s="73">
        <v>-151.00809999927878</v>
      </c>
      <c r="E52" s="73">
        <v>0</v>
      </c>
      <c r="F52" s="73">
        <v>0</v>
      </c>
      <c r="G52" s="73">
        <v>-1325</v>
      </c>
      <c r="I52" s="73">
        <f t="shared" si="14"/>
        <v>-1325</v>
      </c>
      <c r="J52" s="73">
        <f t="shared" si="13"/>
        <v>-154</v>
      </c>
      <c r="K52" s="73">
        <f t="shared" si="1"/>
        <v>0</v>
      </c>
      <c r="L52" s="73">
        <f t="shared" si="2"/>
        <v>0</v>
      </c>
      <c r="M52" s="73">
        <f>SUM(J$6:J52)</f>
        <v>-2874</v>
      </c>
      <c r="N52" s="73">
        <f>SUM(J$6:J52)</f>
        <v>-2874</v>
      </c>
      <c r="P52" s="73">
        <f t="shared" si="3"/>
        <v>-1.510080999992788E-4</v>
      </c>
      <c r="Q52" s="73">
        <f t="shared" si="4"/>
        <v>0</v>
      </c>
      <c r="R52" s="73">
        <f t="shared" si="5"/>
        <v>0</v>
      </c>
      <c r="S52" s="71">
        <f t="shared" si="6"/>
        <v>-0.154</v>
      </c>
      <c r="T52" s="71">
        <f t="shared" si="7"/>
        <v>0</v>
      </c>
      <c r="U52" s="71">
        <f t="shared" si="8"/>
        <v>-1.325</v>
      </c>
      <c r="V52" s="71">
        <f t="shared" si="9"/>
        <v>-2.8740000000000001</v>
      </c>
      <c r="W52" s="71">
        <f t="shared" si="10"/>
        <v>-2.8740000000000001</v>
      </c>
    </row>
    <row r="53" spans="1:23" hidden="1">
      <c r="A53" s="63">
        <f t="shared" si="11"/>
        <v>36939</v>
      </c>
      <c r="B53" s="65" t="str">
        <f>INDEX('[4]Master Data'!$A$2:$B$8,MATCH(WEEKDAY('TBS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-1325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-2874</v>
      </c>
      <c r="N53" s="73">
        <f>SUM(J$6:J53)</f>
        <v>-2874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-1.325</v>
      </c>
      <c r="V53" s="71">
        <f t="shared" si="9"/>
        <v>-2.8740000000000001</v>
      </c>
      <c r="W53" s="71">
        <f t="shared" si="10"/>
        <v>-2.8740000000000001</v>
      </c>
    </row>
    <row r="54" spans="1:23" hidden="1">
      <c r="A54" s="63">
        <f t="shared" si="11"/>
        <v>36940</v>
      </c>
      <c r="B54" s="65" t="str">
        <f>INDEX('[4]Master Data'!$A$2:$B$8,MATCH(WEEKDAY('TBS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-1325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-2874</v>
      </c>
      <c r="N54" s="73">
        <f>SUM(J$6:J54)</f>
        <v>-2874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-1.325</v>
      </c>
      <c r="V54" s="71">
        <f t="shared" si="9"/>
        <v>-2.8740000000000001</v>
      </c>
      <c r="W54" s="71">
        <f t="shared" si="10"/>
        <v>-2.8740000000000001</v>
      </c>
    </row>
    <row r="55" spans="1:23" hidden="1">
      <c r="A55" s="63">
        <f t="shared" si="11"/>
        <v>36941</v>
      </c>
      <c r="B55" s="65" t="str">
        <f>INDEX('[4]Master Data'!$A$2:$B$8,MATCH(WEEKDAY('TBS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-1325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-2874</v>
      </c>
      <c r="N55" s="73">
        <f>SUM(J$6:J55)</f>
        <v>-2874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-1.325</v>
      </c>
      <c r="V55" s="71">
        <f t="shared" si="9"/>
        <v>-2.8740000000000001</v>
      </c>
      <c r="W55" s="71">
        <f t="shared" si="10"/>
        <v>-2.8740000000000001</v>
      </c>
    </row>
    <row r="56" spans="1:23" hidden="1">
      <c r="A56" s="63">
        <f t="shared" si="11"/>
        <v>36942</v>
      </c>
      <c r="B56" s="65" t="str">
        <f>INDEX('[4]Master Data'!$A$2:$B$8,MATCH(WEEKDAY('TBS Gas MTM'!A56,3),'[4]Master Data'!$A$2:$A$8,0),2)</f>
        <v>T</v>
      </c>
      <c r="D56" s="73">
        <v>-543.73530000029132</v>
      </c>
      <c r="E56" s="73">
        <v>0</v>
      </c>
      <c r="F56" s="73">
        <v>0</v>
      </c>
      <c r="G56" s="73">
        <v>-1832</v>
      </c>
      <c r="I56" s="73">
        <f t="shared" si="14"/>
        <v>-1832</v>
      </c>
      <c r="J56" s="73">
        <f t="shared" si="13"/>
        <v>-507</v>
      </c>
      <c r="K56" s="73">
        <f t="shared" si="1"/>
        <v>0</v>
      </c>
      <c r="L56" s="73">
        <f t="shared" si="2"/>
        <v>0</v>
      </c>
      <c r="M56" s="73">
        <f>SUM(J$6:J56)</f>
        <v>-3381</v>
      </c>
      <c r="N56" s="73">
        <f>SUM(J$6:J56)</f>
        <v>-3381</v>
      </c>
      <c r="P56" s="73">
        <f t="shared" si="3"/>
        <v>-5.4373530000029137E-4</v>
      </c>
      <c r="Q56" s="73">
        <f t="shared" si="4"/>
        <v>0</v>
      </c>
      <c r="R56" s="73">
        <f t="shared" si="5"/>
        <v>0</v>
      </c>
      <c r="S56" s="71">
        <f t="shared" si="6"/>
        <v>-0.50700000000000001</v>
      </c>
      <c r="T56" s="71">
        <f t="shared" si="7"/>
        <v>0</v>
      </c>
      <c r="U56" s="71">
        <f t="shared" si="8"/>
        <v>-1.8320000000000001</v>
      </c>
      <c r="V56" s="71">
        <f t="shared" si="9"/>
        <v>-3.3809999999999998</v>
      </c>
      <c r="W56" s="71">
        <f t="shared" si="10"/>
        <v>-3.3809999999999998</v>
      </c>
    </row>
    <row r="57" spans="1:23" hidden="1">
      <c r="A57" s="63">
        <f t="shared" si="11"/>
        <v>36943</v>
      </c>
      <c r="B57" s="65" t="str">
        <f>INDEX('[4]Master Data'!$A$2:$B$8,MATCH(WEEKDAY('TBS Gas MTM'!A57,3),'[4]Master Data'!$A$2:$A$8,0),2)</f>
        <v>W</v>
      </c>
      <c r="D57" s="73">
        <v>-151</v>
      </c>
      <c r="E57" s="73">
        <v>0</v>
      </c>
      <c r="F57" s="73">
        <v>0</v>
      </c>
      <c r="G57" s="73">
        <v>-5198</v>
      </c>
      <c r="I57" s="73">
        <f t="shared" si="14"/>
        <v>-5198</v>
      </c>
      <c r="J57" s="73">
        <f t="shared" si="13"/>
        <v>-3366</v>
      </c>
      <c r="K57" s="73">
        <f t="shared" si="1"/>
        <v>0</v>
      </c>
      <c r="L57" s="73">
        <f t="shared" si="2"/>
        <v>0</v>
      </c>
      <c r="M57" s="73">
        <f>SUM(J$6:J57)</f>
        <v>-6747</v>
      </c>
      <c r="N57" s="73">
        <f>SUM(J$6:J57)</f>
        <v>-6747</v>
      </c>
      <c r="P57" s="73">
        <f t="shared" si="3"/>
        <v>-1.5100000000000001E-4</v>
      </c>
      <c r="Q57" s="73">
        <f t="shared" si="4"/>
        <v>0</v>
      </c>
      <c r="R57" s="73">
        <f t="shared" si="5"/>
        <v>0</v>
      </c>
      <c r="S57" s="71">
        <f t="shared" si="6"/>
        <v>-3.3660000000000001</v>
      </c>
      <c r="T57" s="71">
        <f t="shared" si="7"/>
        <v>0</v>
      </c>
      <c r="U57" s="71">
        <f t="shared" si="8"/>
        <v>-5.1980000000000004</v>
      </c>
      <c r="V57" s="71">
        <f t="shared" si="9"/>
        <v>-6.7469999999999999</v>
      </c>
      <c r="W57" s="71">
        <f t="shared" si="10"/>
        <v>-6.7469999999999999</v>
      </c>
    </row>
    <row r="58" spans="1:23" hidden="1">
      <c r="A58" s="63">
        <f t="shared" si="11"/>
        <v>36944</v>
      </c>
      <c r="B58" s="65" t="str">
        <f>INDEX('[4]Master Data'!$A$2:$B$8,MATCH(WEEKDAY('TBS Gas MTM'!A58,3),'[4]Master Data'!$A$2:$A$8,0),2)</f>
        <v>Th</v>
      </c>
      <c r="D58" s="73">
        <v>-151</v>
      </c>
      <c r="E58" s="73">
        <v>0</v>
      </c>
      <c r="F58" s="73">
        <v>0</v>
      </c>
      <c r="G58" s="73">
        <v>-5190</v>
      </c>
      <c r="I58" s="73">
        <f t="shared" si="14"/>
        <v>-5190</v>
      </c>
      <c r="J58" s="73">
        <f t="shared" si="13"/>
        <v>8</v>
      </c>
      <c r="K58" s="73">
        <f t="shared" si="1"/>
        <v>0</v>
      </c>
      <c r="L58" s="73">
        <f t="shared" si="2"/>
        <v>0</v>
      </c>
      <c r="M58" s="73">
        <f>SUM(J$6:J58)</f>
        <v>-6739</v>
      </c>
      <c r="N58" s="73">
        <f>SUM(J$6:J58)</f>
        <v>-6739</v>
      </c>
      <c r="P58" s="73">
        <f t="shared" si="3"/>
        <v>-1.5100000000000001E-4</v>
      </c>
      <c r="Q58" s="73">
        <f t="shared" si="4"/>
        <v>0</v>
      </c>
      <c r="R58" s="73">
        <f t="shared" si="5"/>
        <v>0</v>
      </c>
      <c r="S58" s="71">
        <f t="shared" si="6"/>
        <v>8.0000000000000002E-3</v>
      </c>
      <c r="T58" s="71">
        <f t="shared" si="7"/>
        <v>0</v>
      </c>
      <c r="U58" s="71">
        <f t="shared" si="8"/>
        <v>-5.19</v>
      </c>
      <c r="V58" s="71">
        <f t="shared" si="9"/>
        <v>-6.7389999999999999</v>
      </c>
      <c r="W58" s="71">
        <f t="shared" si="10"/>
        <v>-6.7389999999999999</v>
      </c>
    </row>
    <row r="59" spans="1:23" hidden="1">
      <c r="A59" s="63">
        <f t="shared" si="11"/>
        <v>36945</v>
      </c>
      <c r="B59" s="65" t="str">
        <f>INDEX('[4]Master Data'!$A$2:$B$8,MATCH(WEEKDAY('TBS Gas MTM'!A59,3),'[4]Master Data'!$A$2:$A$8,0),2)</f>
        <v>F</v>
      </c>
      <c r="D59" s="73">
        <v>-151.51340000191703</v>
      </c>
      <c r="E59" s="73">
        <v>0</v>
      </c>
      <c r="F59" s="73">
        <v>0</v>
      </c>
      <c r="G59" s="73">
        <v>-5276</v>
      </c>
      <c r="I59" s="73">
        <f t="shared" si="14"/>
        <v>-5276</v>
      </c>
      <c r="J59" s="73">
        <f t="shared" si="13"/>
        <v>-86</v>
      </c>
      <c r="K59" s="73">
        <f t="shared" si="1"/>
        <v>0</v>
      </c>
      <c r="L59" s="73">
        <f t="shared" si="2"/>
        <v>0</v>
      </c>
      <c r="M59" s="73">
        <f>SUM(J$6:J59)</f>
        <v>-6825</v>
      </c>
      <c r="N59" s="73">
        <f>SUM(J$6:J59)</f>
        <v>-6825</v>
      </c>
      <c r="P59" s="73">
        <f t="shared" si="3"/>
        <v>-1.5151340000191704E-4</v>
      </c>
      <c r="Q59" s="73">
        <f t="shared" si="4"/>
        <v>0</v>
      </c>
      <c r="R59" s="73">
        <f t="shared" si="5"/>
        <v>0</v>
      </c>
      <c r="S59" s="71">
        <f t="shared" si="6"/>
        <v>-8.5999999999999993E-2</v>
      </c>
      <c r="T59" s="71">
        <f t="shared" si="7"/>
        <v>0</v>
      </c>
      <c r="U59" s="71">
        <f t="shared" si="8"/>
        <v>-5.2759999999999998</v>
      </c>
      <c r="V59" s="71">
        <f t="shared" si="9"/>
        <v>-6.8250000000000002</v>
      </c>
      <c r="W59" s="71">
        <f t="shared" si="10"/>
        <v>-6.8250000000000002</v>
      </c>
    </row>
    <row r="60" spans="1:23" hidden="1">
      <c r="A60" s="63">
        <f t="shared" si="11"/>
        <v>36946</v>
      </c>
      <c r="B60" s="65" t="str">
        <f>INDEX('[4]Master Data'!$A$2:$B$8,MATCH(WEEKDAY('TBS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-5276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-6825</v>
      </c>
      <c r="N60" s="73">
        <f>SUM(J$6:J60)</f>
        <v>-6825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-5.2759999999999998</v>
      </c>
      <c r="V60" s="71">
        <f t="shared" si="9"/>
        <v>-6.8250000000000002</v>
      </c>
      <c r="W60" s="71">
        <f t="shared" si="10"/>
        <v>-6.8250000000000002</v>
      </c>
    </row>
    <row r="61" spans="1:23" hidden="1">
      <c r="A61" s="63">
        <f t="shared" si="11"/>
        <v>36947</v>
      </c>
      <c r="B61" s="65" t="str">
        <f>INDEX('[4]Master Data'!$A$2:$B$8,MATCH(WEEKDAY('TBS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-5276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-6825</v>
      </c>
      <c r="N61" s="73">
        <f>SUM(J$6:J61)</f>
        <v>-6825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-5.2759999999999998</v>
      </c>
      <c r="V61" s="71">
        <f t="shared" si="9"/>
        <v>-6.8250000000000002</v>
      </c>
      <c r="W61" s="71">
        <f t="shared" si="10"/>
        <v>-6.8250000000000002</v>
      </c>
    </row>
    <row r="62" spans="1:23" hidden="1">
      <c r="A62" s="63">
        <f t="shared" si="11"/>
        <v>36948</v>
      </c>
      <c r="B62" s="65" t="str">
        <f>INDEX('[4]Master Data'!$A$2:$B$8,MATCH(WEEKDAY('TBS Gas MTM'!A62,3),'[4]Master Data'!$A$2:$A$8,0),2)</f>
        <v>M</v>
      </c>
      <c r="D62" s="73">
        <v>-151.60660000192001</v>
      </c>
      <c r="E62" s="73">
        <v>0</v>
      </c>
      <c r="F62" s="73">
        <v>0</v>
      </c>
      <c r="G62" s="73">
        <v>-5483</v>
      </c>
      <c r="I62" s="73">
        <f t="shared" si="14"/>
        <v>-5483</v>
      </c>
      <c r="J62" s="73">
        <f t="shared" si="13"/>
        <v>-207</v>
      </c>
      <c r="K62" s="73">
        <f t="shared" si="1"/>
        <v>0</v>
      </c>
      <c r="L62" s="73">
        <f t="shared" si="2"/>
        <v>0</v>
      </c>
      <c r="M62" s="73">
        <f>SUM(J$6:J62)</f>
        <v>-7032</v>
      </c>
      <c r="N62" s="73">
        <f>SUM(J$6:J62)</f>
        <v>-7032</v>
      </c>
      <c r="P62" s="73">
        <f t="shared" si="3"/>
        <v>-1.5160660000192001E-4</v>
      </c>
      <c r="Q62" s="73">
        <f t="shared" si="4"/>
        <v>0</v>
      </c>
      <c r="R62" s="73">
        <f t="shared" si="5"/>
        <v>0</v>
      </c>
      <c r="S62" s="71">
        <f t="shared" si="6"/>
        <v>-0.20699999999999999</v>
      </c>
      <c r="T62" s="71">
        <f t="shared" si="7"/>
        <v>0</v>
      </c>
      <c r="U62" s="71">
        <f t="shared" si="8"/>
        <v>-5.4829999999999997</v>
      </c>
      <c r="V62" s="71">
        <f t="shared" si="9"/>
        <v>-7.032</v>
      </c>
      <c r="W62" s="71">
        <f t="shared" si="10"/>
        <v>-7.032</v>
      </c>
    </row>
    <row r="63" spans="1:23" hidden="1">
      <c r="A63" s="63">
        <f t="shared" si="11"/>
        <v>36949</v>
      </c>
      <c r="B63" s="65" t="str">
        <f>INDEX('[4]Master Data'!$A$2:$B$8,MATCH(WEEKDAY('TBS Gas MTM'!A63,3),'[4]Master Data'!$A$2:$A$8,0),2)</f>
        <v>T</v>
      </c>
      <c r="D63" s="73">
        <v>-151.60660000192001</v>
      </c>
      <c r="E63" s="73">
        <v>0</v>
      </c>
      <c r="F63" s="73">
        <v>0</v>
      </c>
      <c r="G63" s="73">
        <v>-5593</v>
      </c>
      <c r="I63" s="73">
        <f t="shared" si="14"/>
        <v>-5593</v>
      </c>
      <c r="J63" s="73">
        <f t="shared" si="13"/>
        <v>-110</v>
      </c>
      <c r="K63" s="73">
        <f t="shared" si="1"/>
        <v>0</v>
      </c>
      <c r="L63" s="73">
        <f t="shared" si="2"/>
        <v>0</v>
      </c>
      <c r="M63" s="73">
        <f>SUM(J$6:J63)</f>
        <v>-7142</v>
      </c>
      <c r="N63" s="73">
        <f>SUM(J$6:J63)</f>
        <v>-7142</v>
      </c>
      <c r="P63" s="73">
        <f t="shared" si="3"/>
        <v>-1.5160660000192001E-4</v>
      </c>
      <c r="Q63" s="73">
        <f t="shared" si="4"/>
        <v>0</v>
      </c>
      <c r="R63" s="73">
        <f t="shared" si="5"/>
        <v>0</v>
      </c>
      <c r="S63" s="71">
        <f t="shared" si="6"/>
        <v>-0.11</v>
      </c>
      <c r="T63" s="71">
        <f t="shared" si="7"/>
        <v>0</v>
      </c>
      <c r="U63" s="71">
        <f t="shared" si="8"/>
        <v>-5.593</v>
      </c>
      <c r="V63" s="71">
        <f t="shared" si="9"/>
        <v>-7.1420000000000003</v>
      </c>
      <c r="W63" s="71">
        <f t="shared" si="10"/>
        <v>-7.1420000000000003</v>
      </c>
    </row>
    <row r="64" spans="1:23">
      <c r="A64" s="63">
        <f t="shared" si="11"/>
        <v>36950</v>
      </c>
      <c r="B64" s="65" t="str">
        <f>INDEX('[4]Master Data'!$A$2:$B$8,MATCH(WEEKDAY('TBS Gas MTM'!A64,3),'[4]Master Data'!$A$2:$A$8,0),2)</f>
        <v>W</v>
      </c>
      <c r="D64" s="73">
        <v>-151.60660000192001</v>
      </c>
      <c r="E64" s="73">
        <v>0</v>
      </c>
      <c r="F64" s="73">
        <v>0</v>
      </c>
      <c r="G64" s="73">
        <v>-5685</v>
      </c>
      <c r="I64" s="73">
        <f t="shared" si="14"/>
        <v>-5685</v>
      </c>
      <c r="J64" s="73">
        <f t="shared" si="13"/>
        <v>-92</v>
      </c>
      <c r="K64" s="73">
        <f t="shared" si="1"/>
        <v>0</v>
      </c>
      <c r="L64" s="73">
        <f t="shared" si="2"/>
        <v>0</v>
      </c>
      <c r="M64" s="73">
        <f>SUM(J$6:J64)</f>
        <v>-7234</v>
      </c>
      <c r="N64" s="73">
        <f>SUM(J$6:J64)</f>
        <v>-7234</v>
      </c>
      <c r="P64" s="73">
        <f t="shared" si="3"/>
        <v>-1.5160660000192001E-4</v>
      </c>
      <c r="Q64" s="73">
        <f t="shared" si="4"/>
        <v>0</v>
      </c>
      <c r="R64" s="73">
        <f t="shared" si="5"/>
        <v>0</v>
      </c>
      <c r="S64" s="71">
        <f t="shared" si="6"/>
        <v>-9.1999999999999998E-2</v>
      </c>
      <c r="T64" s="71">
        <f t="shared" si="7"/>
        <v>0</v>
      </c>
      <c r="U64" s="71">
        <f t="shared" si="8"/>
        <v>-5.6849999999999996</v>
      </c>
      <c r="V64" s="71">
        <f t="shared" si="9"/>
        <v>-7.234</v>
      </c>
      <c r="W64" s="71">
        <f t="shared" si="10"/>
        <v>-7.234</v>
      </c>
    </row>
    <row r="65" spans="1:23">
      <c r="A65" s="63">
        <f t="shared" si="11"/>
        <v>36951</v>
      </c>
      <c r="B65" s="65" t="str">
        <f>INDEX('[4]Master Data'!$A$2:$B$8,MATCH(WEEKDAY('TBS Gas MTM'!A65,3),'[4]Master Data'!$A$2:$A$8,0),2)</f>
        <v>Th</v>
      </c>
      <c r="D65" s="73">
        <v>-151.68100000033155</v>
      </c>
      <c r="E65" s="73">
        <v>0</v>
      </c>
      <c r="F65" s="73">
        <v>0</v>
      </c>
      <c r="G65" s="73">
        <v>-31</v>
      </c>
      <c r="I65" s="73">
        <f t="shared" si="14"/>
        <v>-31</v>
      </c>
      <c r="J65" s="73">
        <f t="shared" si="13"/>
        <v>-31</v>
      </c>
      <c r="K65" s="73">
        <f t="shared" si="1"/>
        <v>0</v>
      </c>
      <c r="L65" s="73">
        <f t="shared" si="2"/>
        <v>0</v>
      </c>
      <c r="M65" s="73">
        <f>SUM(J$6:J65)</f>
        <v>-7265</v>
      </c>
      <c r="N65" s="73">
        <f>SUM(J$6:J65)</f>
        <v>-7265</v>
      </c>
      <c r="P65" s="73">
        <f t="shared" si="3"/>
        <v>-1.5168100000033155E-4</v>
      </c>
      <c r="Q65" s="73">
        <f t="shared" si="4"/>
        <v>0</v>
      </c>
      <c r="R65" s="73">
        <f t="shared" si="5"/>
        <v>0</v>
      </c>
      <c r="S65" s="71">
        <f t="shared" si="6"/>
        <v>-3.1E-2</v>
      </c>
      <c r="T65" s="71">
        <f t="shared" si="7"/>
        <v>0</v>
      </c>
      <c r="U65" s="71">
        <f t="shared" si="8"/>
        <v>-3.1E-2</v>
      </c>
      <c r="V65" s="71">
        <f t="shared" si="9"/>
        <v>-7.2649999999999997</v>
      </c>
      <c r="W65" s="71">
        <f t="shared" si="10"/>
        <v>-7.2649999999999997</v>
      </c>
    </row>
    <row r="66" spans="1:23">
      <c r="A66" s="63">
        <f t="shared" si="11"/>
        <v>36952</v>
      </c>
      <c r="B66" s="65" t="str">
        <f>INDEX('[4]Master Data'!$A$2:$B$8,MATCH(WEEKDAY('TBS Gas MTM'!A66,3),'[4]Master Data'!$A$2:$A$8,0),2)</f>
        <v>F</v>
      </c>
      <c r="D66" s="73">
        <v>-151.68100000033155</v>
      </c>
      <c r="E66" s="73">
        <v>0</v>
      </c>
      <c r="F66" s="73">
        <v>0</v>
      </c>
      <c r="G66" s="73">
        <v>55</v>
      </c>
      <c r="I66" s="73">
        <f t="shared" si="14"/>
        <v>55</v>
      </c>
      <c r="J66" s="73">
        <f t="shared" si="13"/>
        <v>86</v>
      </c>
      <c r="K66" s="73">
        <f t="shared" si="1"/>
        <v>0</v>
      </c>
      <c r="L66" s="73">
        <f t="shared" si="2"/>
        <v>0</v>
      </c>
      <c r="M66" s="73">
        <f>SUM(J$6:J66)</f>
        <v>-7179</v>
      </c>
      <c r="N66" s="73">
        <f>SUM(J$6:J66)</f>
        <v>-7179</v>
      </c>
      <c r="P66" s="73">
        <f t="shared" si="3"/>
        <v>-1.5168100000033155E-4</v>
      </c>
      <c r="Q66" s="73">
        <f t="shared" si="4"/>
        <v>0</v>
      </c>
      <c r="R66" s="73">
        <f t="shared" si="5"/>
        <v>0</v>
      </c>
      <c r="S66" s="71">
        <f t="shared" si="6"/>
        <v>8.5999999999999993E-2</v>
      </c>
      <c r="T66" s="71">
        <f t="shared" si="7"/>
        <v>0</v>
      </c>
      <c r="U66" s="71">
        <f t="shared" si="8"/>
        <v>5.5E-2</v>
      </c>
      <c r="V66" s="71">
        <f t="shared" si="9"/>
        <v>-7.1790000000000003</v>
      </c>
      <c r="W66" s="71">
        <f t="shared" si="10"/>
        <v>-7.1790000000000003</v>
      </c>
    </row>
    <row r="67" spans="1:23">
      <c r="A67" s="63">
        <f t="shared" si="11"/>
        <v>36953</v>
      </c>
      <c r="B67" s="65" t="str">
        <f>INDEX('[4]Master Data'!$A$2:$B$8,MATCH(WEEKDAY('TBS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55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-7179</v>
      </c>
      <c r="N67" s="73">
        <f>SUM(J$6:J67)</f>
        <v>-7179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5.5E-2</v>
      </c>
      <c r="V67" s="71">
        <f t="shared" si="9"/>
        <v>-7.1790000000000003</v>
      </c>
      <c r="W67" s="71">
        <f t="shared" si="10"/>
        <v>-7.1790000000000003</v>
      </c>
    </row>
    <row r="68" spans="1:23">
      <c r="A68" s="63">
        <f t="shared" si="11"/>
        <v>36954</v>
      </c>
      <c r="B68" s="65" t="str">
        <f>INDEX('[4]Master Data'!$A$2:$B$8,MATCH(WEEKDAY('TBS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55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-7179</v>
      </c>
      <c r="N68" s="73">
        <f>SUM(J$6:J68)</f>
        <v>-7179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5.5E-2</v>
      </c>
      <c r="V68" s="71">
        <f t="shared" si="9"/>
        <v>-7.1790000000000003</v>
      </c>
      <c r="W68" s="71">
        <f t="shared" si="10"/>
        <v>-7.1790000000000003</v>
      </c>
    </row>
    <row r="69" spans="1:23">
      <c r="A69" s="63">
        <f t="shared" si="11"/>
        <v>36955</v>
      </c>
      <c r="B69" s="65" t="str">
        <f>INDEX('[4]Master Data'!$A$2:$B$8,MATCH(WEEKDAY('TBS Gas MTM'!A69,3),'[4]Master Data'!$A$2:$A$8,0),2)</f>
        <v>M</v>
      </c>
      <c r="D69" s="73">
        <v>-151.68100000033155</v>
      </c>
      <c r="E69" s="73">
        <v>0</v>
      </c>
      <c r="F69" s="73">
        <v>0</v>
      </c>
      <c r="G69" s="73">
        <v>57</v>
      </c>
      <c r="I69" s="73">
        <f t="shared" si="14"/>
        <v>57</v>
      </c>
      <c r="J69" s="73">
        <f t="shared" si="13"/>
        <v>2</v>
      </c>
      <c r="K69" s="73">
        <f t="shared" si="1"/>
        <v>0</v>
      </c>
      <c r="L69" s="73">
        <f t="shared" si="2"/>
        <v>0</v>
      </c>
      <c r="M69" s="73">
        <f>SUM(J$6:J69)</f>
        <v>-7177</v>
      </c>
      <c r="N69" s="73">
        <f>SUM(J$6:J69)</f>
        <v>-7177</v>
      </c>
      <c r="P69" s="73">
        <f t="shared" si="3"/>
        <v>-1.5168100000033155E-4</v>
      </c>
      <c r="Q69" s="73">
        <f t="shared" si="4"/>
        <v>0</v>
      </c>
      <c r="R69" s="73">
        <f t="shared" si="5"/>
        <v>0</v>
      </c>
      <c r="S69" s="71">
        <f t="shared" si="6"/>
        <v>2E-3</v>
      </c>
      <c r="T69" s="71">
        <f t="shared" si="7"/>
        <v>0</v>
      </c>
      <c r="U69" s="71">
        <f t="shared" si="8"/>
        <v>5.7000000000000002E-2</v>
      </c>
      <c r="V69" s="71">
        <f t="shared" si="9"/>
        <v>-7.1769999999999996</v>
      </c>
      <c r="W69" s="71">
        <f t="shared" si="10"/>
        <v>-7.1769999999999996</v>
      </c>
    </row>
    <row r="70" spans="1:23">
      <c r="A70" s="63">
        <f t="shared" si="11"/>
        <v>36956</v>
      </c>
      <c r="B70" s="65" t="str">
        <f>INDEX('[4]Master Data'!$A$2:$B$8,MATCH(WEEKDAY('TBS Gas MTM'!A70,3),'[4]Master Data'!$A$2:$A$8,0),2)</f>
        <v>T</v>
      </c>
      <c r="D70" s="73">
        <v>-151.68100000033155</v>
      </c>
      <c r="E70" s="73">
        <v>0</v>
      </c>
      <c r="F70" s="73">
        <v>0</v>
      </c>
      <c r="G70" s="73">
        <v>96</v>
      </c>
      <c r="I70" s="73">
        <f t="shared" si="14"/>
        <v>96</v>
      </c>
      <c r="J70" s="73">
        <f t="shared" si="13"/>
        <v>39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-7138</v>
      </c>
      <c r="N70" s="73">
        <f>SUM(J$6:J70)</f>
        <v>-7138</v>
      </c>
      <c r="P70" s="73">
        <f t="shared" ref="P70:P133" si="17">D70/P$3</f>
        <v>-1.5168100000033155E-4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3.9E-2</v>
      </c>
      <c r="T70" s="71">
        <f t="shared" ref="T70:T133" si="21">L70/$R$3</f>
        <v>0</v>
      </c>
      <c r="U70" s="71">
        <f t="shared" ref="U70:U133" si="22">I70/$R$3</f>
        <v>9.6000000000000002E-2</v>
      </c>
      <c r="V70" s="71">
        <f t="shared" ref="V70:V133" si="23">M70/$R$3</f>
        <v>-7.1379999999999999</v>
      </c>
      <c r="W70" s="71">
        <f t="shared" ref="W70:W133" si="24">N70/$R$3</f>
        <v>-7.1379999999999999</v>
      </c>
    </row>
    <row r="71" spans="1:23">
      <c r="A71" s="63">
        <f t="shared" ref="A71:A134" si="25">A70+1</f>
        <v>36957</v>
      </c>
      <c r="B71" s="65" t="str">
        <f>INDEX('[4]Master Data'!$A$2:$B$8,MATCH(WEEKDAY('TBS Gas MTM'!A71,3),'[4]Master Data'!$A$2:$A$8,0),2)</f>
        <v>W</v>
      </c>
      <c r="D71" s="73">
        <v>-151.68100000033155</v>
      </c>
      <c r="E71" s="73">
        <v>0</v>
      </c>
      <c r="F71" s="73">
        <v>0</v>
      </c>
      <c r="G71" s="73">
        <v>31</v>
      </c>
      <c r="I71" s="73">
        <f t="shared" si="14"/>
        <v>31</v>
      </c>
      <c r="J71" s="73">
        <f t="shared" ref="J71:J134" si="26">IF(MONTH($A71)=MONTH($A70),SUM(I71-I70),I71)</f>
        <v>-65</v>
      </c>
      <c r="K71" s="73">
        <f t="shared" si="15"/>
        <v>0</v>
      </c>
      <c r="L71" s="73">
        <f t="shared" si="16"/>
        <v>0</v>
      </c>
      <c r="M71" s="73">
        <f>SUM(J$6:J71)</f>
        <v>-7203</v>
      </c>
      <c r="N71" s="73">
        <f>SUM(J$6:J71)</f>
        <v>-7203</v>
      </c>
      <c r="P71" s="73">
        <f t="shared" si="17"/>
        <v>-1.5168100000033155E-4</v>
      </c>
      <c r="Q71" s="73">
        <f t="shared" si="18"/>
        <v>0</v>
      </c>
      <c r="R71" s="73">
        <f t="shared" si="19"/>
        <v>0</v>
      </c>
      <c r="S71" s="71">
        <f t="shared" si="20"/>
        <v>-6.5000000000000002E-2</v>
      </c>
      <c r="T71" s="71">
        <f t="shared" si="21"/>
        <v>0</v>
      </c>
      <c r="U71" s="71">
        <f t="shared" si="22"/>
        <v>3.1E-2</v>
      </c>
      <c r="V71" s="71">
        <f t="shared" si="23"/>
        <v>-7.2030000000000003</v>
      </c>
      <c r="W71" s="71">
        <f t="shared" si="24"/>
        <v>-7.2030000000000003</v>
      </c>
    </row>
    <row r="72" spans="1:23">
      <c r="A72" s="63">
        <f t="shared" si="25"/>
        <v>36958</v>
      </c>
      <c r="B72" s="65" t="str">
        <f>INDEX('[4]Master Data'!$A$2:$B$8,MATCH(WEEKDAY('TBS Gas MTM'!A72,3),'[4]Master Data'!$A$2:$A$8,0),2)</f>
        <v>Th</v>
      </c>
      <c r="D72" s="73">
        <v>-151.80429999949411</v>
      </c>
      <c r="E72" s="73">
        <v>0</v>
      </c>
      <c r="F72" s="73">
        <v>0</v>
      </c>
      <c r="G72" s="73">
        <v>15</v>
      </c>
      <c r="I72" s="73">
        <f t="shared" si="14"/>
        <v>15</v>
      </c>
      <c r="J72" s="73">
        <f t="shared" si="26"/>
        <v>-16</v>
      </c>
      <c r="K72" s="73">
        <f t="shared" si="15"/>
        <v>0</v>
      </c>
      <c r="L72" s="73">
        <f t="shared" si="16"/>
        <v>0</v>
      </c>
      <c r="M72" s="73">
        <f>SUM(J$6:J72)</f>
        <v>-7219</v>
      </c>
      <c r="N72" s="73">
        <f>SUM(J$6:J72)</f>
        <v>-7219</v>
      </c>
      <c r="P72" s="73">
        <f t="shared" si="17"/>
        <v>-1.5180429999949412E-4</v>
      </c>
      <c r="Q72" s="73">
        <f t="shared" si="18"/>
        <v>0</v>
      </c>
      <c r="R72" s="73">
        <f t="shared" si="19"/>
        <v>0</v>
      </c>
      <c r="S72" s="71">
        <f t="shared" si="20"/>
        <v>-1.6E-2</v>
      </c>
      <c r="T72" s="71">
        <f t="shared" si="21"/>
        <v>0</v>
      </c>
      <c r="U72" s="71">
        <f t="shared" si="22"/>
        <v>1.4999999999999999E-2</v>
      </c>
      <c r="V72" s="71">
        <f t="shared" si="23"/>
        <v>-7.2190000000000003</v>
      </c>
      <c r="W72" s="71">
        <f t="shared" si="24"/>
        <v>-7.2190000000000003</v>
      </c>
    </row>
    <row r="73" spans="1:23">
      <c r="A73" s="63">
        <f t="shared" si="25"/>
        <v>36959</v>
      </c>
      <c r="B73" s="65" t="str">
        <f>INDEX('[4]Master Data'!$A$2:$B$8,MATCH(WEEKDAY('TBS Gas MTM'!A73,3),'[4]Master Data'!$A$2:$A$8,0),2)</f>
        <v>F</v>
      </c>
      <c r="D73" s="73">
        <v>-152</v>
      </c>
      <c r="E73" s="73">
        <v>0</v>
      </c>
      <c r="F73" s="73">
        <v>0</v>
      </c>
      <c r="G73" s="73">
        <v>-25</v>
      </c>
      <c r="I73" s="73">
        <f t="shared" si="14"/>
        <v>-25</v>
      </c>
      <c r="J73" s="73">
        <f t="shared" si="26"/>
        <v>-40</v>
      </c>
      <c r="K73" s="73">
        <f t="shared" si="15"/>
        <v>0</v>
      </c>
      <c r="L73" s="73">
        <f t="shared" si="16"/>
        <v>0</v>
      </c>
      <c r="M73" s="73">
        <f>SUM(J$6:J73)</f>
        <v>-7259</v>
      </c>
      <c r="N73" s="73">
        <f>SUM(J$6:J73)</f>
        <v>-7259</v>
      </c>
      <c r="P73" s="73">
        <f t="shared" si="17"/>
        <v>-1.5200000000000001E-4</v>
      </c>
      <c r="Q73" s="73">
        <f t="shared" si="18"/>
        <v>0</v>
      </c>
      <c r="R73" s="73">
        <f t="shared" si="19"/>
        <v>0</v>
      </c>
      <c r="S73" s="71">
        <f t="shared" si="20"/>
        <v>-0.04</v>
      </c>
      <c r="T73" s="71">
        <f t="shared" si="21"/>
        <v>0</v>
      </c>
      <c r="U73" s="71">
        <f t="shared" si="22"/>
        <v>-2.5000000000000001E-2</v>
      </c>
      <c r="V73" s="71">
        <f t="shared" si="23"/>
        <v>-7.2590000000000003</v>
      </c>
      <c r="W73" s="71">
        <f t="shared" si="24"/>
        <v>-7.2590000000000003</v>
      </c>
    </row>
    <row r="74" spans="1:23">
      <c r="A74" s="63">
        <f t="shared" si="25"/>
        <v>36960</v>
      </c>
      <c r="B74" s="65" t="str">
        <f>INDEX('[4]Master Data'!$A$2:$B$8,MATCH(WEEKDAY('TBS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-25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-7259</v>
      </c>
      <c r="N74" s="73">
        <f>SUM(J$6:J74)</f>
        <v>-7259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-2.5000000000000001E-2</v>
      </c>
      <c r="V74" s="71">
        <f t="shared" si="23"/>
        <v>-7.2590000000000003</v>
      </c>
      <c r="W74" s="71">
        <f t="shared" si="24"/>
        <v>-7.2590000000000003</v>
      </c>
    </row>
    <row r="75" spans="1:23">
      <c r="A75" s="63">
        <f t="shared" si="25"/>
        <v>36961</v>
      </c>
      <c r="B75" s="65" t="str">
        <f>INDEX('[4]Master Data'!$A$2:$B$8,MATCH(WEEKDAY('TBS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-25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-7259</v>
      </c>
      <c r="N75" s="73">
        <f>SUM(J$6:J75)</f>
        <v>-7259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-2.5000000000000001E-2</v>
      </c>
      <c r="V75" s="71">
        <f t="shared" si="23"/>
        <v>-7.2590000000000003</v>
      </c>
      <c r="W75" s="71">
        <f t="shared" si="24"/>
        <v>-7.2590000000000003</v>
      </c>
    </row>
    <row r="76" spans="1:23">
      <c r="A76" s="63">
        <f t="shared" si="25"/>
        <v>36962</v>
      </c>
      <c r="B76" s="65" t="str">
        <f>INDEX('[4]Master Data'!$A$2:$B$8,MATCH(WEEKDAY('TBS Gas MTM'!A76,3),'[4]Master Data'!$A$2:$A$8,0),2)</f>
        <v>M</v>
      </c>
      <c r="D76" s="73">
        <v>-152</v>
      </c>
      <c r="E76" s="73">
        <v>0</v>
      </c>
      <c r="F76" s="73">
        <v>0</v>
      </c>
      <c r="G76" s="73">
        <v>-86</v>
      </c>
      <c r="I76" s="73">
        <f t="shared" si="14"/>
        <v>-86</v>
      </c>
      <c r="J76" s="73">
        <f t="shared" si="26"/>
        <v>-61</v>
      </c>
      <c r="K76" s="73">
        <f t="shared" si="15"/>
        <v>0</v>
      </c>
      <c r="L76" s="73">
        <f t="shared" si="16"/>
        <v>0</v>
      </c>
      <c r="M76" s="73">
        <f>SUM(J$6:J76)</f>
        <v>-7320</v>
      </c>
      <c r="N76" s="73">
        <f>SUM(J$6:J76)</f>
        <v>-7320</v>
      </c>
      <c r="P76" s="73">
        <f t="shared" si="17"/>
        <v>-1.5200000000000001E-4</v>
      </c>
      <c r="Q76" s="73">
        <f t="shared" si="18"/>
        <v>0</v>
      </c>
      <c r="R76" s="73">
        <f t="shared" si="19"/>
        <v>0</v>
      </c>
      <c r="S76" s="71">
        <f t="shared" si="20"/>
        <v>-6.0999999999999999E-2</v>
      </c>
      <c r="T76" s="71">
        <f t="shared" si="21"/>
        <v>0</v>
      </c>
      <c r="U76" s="71">
        <f t="shared" si="22"/>
        <v>-8.5999999999999993E-2</v>
      </c>
      <c r="V76" s="71">
        <f t="shared" si="23"/>
        <v>-7.32</v>
      </c>
      <c r="W76" s="71">
        <f t="shared" si="24"/>
        <v>-7.32</v>
      </c>
    </row>
    <row r="77" spans="1:23">
      <c r="A77" s="63">
        <f t="shared" si="25"/>
        <v>36963</v>
      </c>
      <c r="B77" s="65" t="str">
        <f>INDEX('[4]Master Data'!$A$2:$B$8,MATCH(WEEKDAY('TBS Gas MTM'!A77,3),'[4]Master Data'!$A$2:$A$8,0),2)</f>
        <v>T</v>
      </c>
      <c r="D77" s="73">
        <v>-152</v>
      </c>
      <c r="E77" s="73">
        <v>0</v>
      </c>
      <c r="F77" s="73">
        <v>0</v>
      </c>
      <c r="G77" s="73">
        <v>-34</v>
      </c>
      <c r="I77" s="73">
        <f t="shared" si="14"/>
        <v>-34</v>
      </c>
      <c r="J77" s="73">
        <f t="shared" si="26"/>
        <v>52</v>
      </c>
      <c r="K77" s="73">
        <f t="shared" si="15"/>
        <v>0</v>
      </c>
      <c r="L77" s="73">
        <f t="shared" si="16"/>
        <v>0</v>
      </c>
      <c r="M77" s="73">
        <f>SUM(J$6:J77)</f>
        <v>-7268</v>
      </c>
      <c r="N77" s="73">
        <f>SUM(J$6:J77)</f>
        <v>-7268</v>
      </c>
      <c r="P77" s="73">
        <f t="shared" si="17"/>
        <v>-1.5200000000000001E-4</v>
      </c>
      <c r="Q77" s="73">
        <f t="shared" si="18"/>
        <v>0</v>
      </c>
      <c r="R77" s="73">
        <f t="shared" si="19"/>
        <v>0</v>
      </c>
      <c r="S77" s="71">
        <f t="shared" si="20"/>
        <v>5.1999999999999998E-2</v>
      </c>
      <c r="T77" s="71">
        <f t="shared" si="21"/>
        <v>0</v>
      </c>
      <c r="U77" s="71">
        <f t="shared" si="22"/>
        <v>-3.4000000000000002E-2</v>
      </c>
      <c r="V77" s="71">
        <f t="shared" si="23"/>
        <v>-7.2679999999999998</v>
      </c>
      <c r="W77" s="71">
        <f t="shared" si="24"/>
        <v>-7.2679999999999998</v>
      </c>
    </row>
    <row r="78" spans="1:23">
      <c r="A78" s="63">
        <f t="shared" si="25"/>
        <v>36964</v>
      </c>
      <c r="B78" s="65" t="str">
        <f>INDEX('[4]Master Data'!$A$2:$B$8,MATCH(WEEKDAY('TBS Gas MTM'!A78,3),'[4]Master Data'!$A$2:$A$8,0),2)</f>
        <v>W</v>
      </c>
      <c r="D78" s="73">
        <v>-152</v>
      </c>
      <c r="E78" s="73">
        <v>0</v>
      </c>
      <c r="F78" s="73">
        <v>0</v>
      </c>
      <c r="G78" s="73">
        <v>-189</v>
      </c>
      <c r="I78" s="73">
        <f t="shared" si="14"/>
        <v>-189</v>
      </c>
      <c r="J78" s="73">
        <f t="shared" si="26"/>
        <v>-155</v>
      </c>
      <c r="K78" s="73">
        <f t="shared" si="15"/>
        <v>0</v>
      </c>
      <c r="L78" s="73">
        <f t="shared" si="16"/>
        <v>0</v>
      </c>
      <c r="M78" s="73">
        <f>SUM(J$6:J78)</f>
        <v>-7423</v>
      </c>
      <c r="N78" s="73">
        <f>SUM(J$6:J78)</f>
        <v>-7423</v>
      </c>
      <c r="P78" s="73">
        <f t="shared" si="17"/>
        <v>-1.5200000000000001E-4</v>
      </c>
      <c r="Q78" s="73">
        <f t="shared" si="18"/>
        <v>0</v>
      </c>
      <c r="R78" s="73">
        <f t="shared" si="19"/>
        <v>0</v>
      </c>
      <c r="S78" s="71">
        <f t="shared" si="20"/>
        <v>-0.155</v>
      </c>
      <c r="T78" s="71">
        <f t="shared" si="21"/>
        <v>0</v>
      </c>
      <c r="U78" s="71">
        <f t="shared" si="22"/>
        <v>-0.189</v>
      </c>
      <c r="V78" s="71">
        <f t="shared" si="23"/>
        <v>-7.423</v>
      </c>
      <c r="W78" s="71">
        <f t="shared" si="24"/>
        <v>-7.423</v>
      </c>
    </row>
    <row r="79" spans="1:23">
      <c r="A79" s="63">
        <f t="shared" si="25"/>
        <v>36965</v>
      </c>
      <c r="B79" s="65" t="str">
        <f>INDEX('[4]Master Data'!$A$2:$B$8,MATCH(WEEKDAY('TBS Gas MTM'!A79,3),'[4]Master Data'!$A$2:$A$8,0),2)</f>
        <v>Th</v>
      </c>
      <c r="D79" s="73">
        <v>-152</v>
      </c>
      <c r="E79" s="73">
        <v>0</v>
      </c>
      <c r="F79" s="73">
        <v>0</v>
      </c>
      <c r="G79" s="73">
        <v>-309</v>
      </c>
      <c r="I79" s="73">
        <f t="shared" si="14"/>
        <v>-309</v>
      </c>
      <c r="J79" s="73">
        <f t="shared" si="26"/>
        <v>-120</v>
      </c>
      <c r="K79" s="73">
        <f t="shared" si="15"/>
        <v>0</v>
      </c>
      <c r="L79" s="73">
        <f t="shared" si="16"/>
        <v>0</v>
      </c>
      <c r="M79" s="73">
        <f>SUM(J$6:J79)</f>
        <v>-7543</v>
      </c>
      <c r="N79" s="73">
        <f>SUM(J$6:J79)</f>
        <v>-7543</v>
      </c>
      <c r="P79" s="73">
        <f t="shared" si="17"/>
        <v>-1.5200000000000001E-4</v>
      </c>
      <c r="Q79" s="73">
        <f t="shared" si="18"/>
        <v>0</v>
      </c>
      <c r="R79" s="73">
        <f t="shared" si="19"/>
        <v>0</v>
      </c>
      <c r="S79" s="71">
        <f t="shared" si="20"/>
        <v>-0.12</v>
      </c>
      <c r="T79" s="71">
        <f t="shared" si="21"/>
        <v>0</v>
      </c>
      <c r="U79" s="71">
        <f t="shared" si="22"/>
        <v>-0.309</v>
      </c>
      <c r="V79" s="71">
        <f t="shared" si="23"/>
        <v>-7.5430000000000001</v>
      </c>
      <c r="W79" s="71">
        <f t="shared" si="24"/>
        <v>-7.5430000000000001</v>
      </c>
    </row>
    <row r="80" spans="1:23">
      <c r="A80" s="63">
        <f t="shared" si="25"/>
        <v>36966</v>
      </c>
      <c r="B80" s="65" t="str">
        <f>INDEX('[4]Master Data'!$A$2:$B$8,MATCH(WEEKDAY('TBS Gas MTM'!A80,3),'[4]Master Data'!$A$2:$A$8,0),2)</f>
        <v>F</v>
      </c>
      <c r="D80" s="73">
        <v>-152</v>
      </c>
      <c r="E80" s="73">
        <v>0</v>
      </c>
      <c r="F80" s="73">
        <v>0</v>
      </c>
      <c r="G80" s="73">
        <v>-336</v>
      </c>
      <c r="I80" s="73">
        <f t="shared" si="14"/>
        <v>-336</v>
      </c>
      <c r="J80" s="73">
        <f t="shared" si="26"/>
        <v>-27</v>
      </c>
      <c r="K80" s="73">
        <f t="shared" si="15"/>
        <v>0</v>
      </c>
      <c r="L80" s="73">
        <f t="shared" si="16"/>
        <v>0</v>
      </c>
      <c r="M80" s="73">
        <f>SUM(J$6:J80)</f>
        <v>-7570</v>
      </c>
      <c r="N80" s="73">
        <f>SUM(J$6:J80)</f>
        <v>-7570</v>
      </c>
      <c r="P80" s="73">
        <f t="shared" si="17"/>
        <v>-1.5200000000000001E-4</v>
      </c>
      <c r="Q80" s="73">
        <f t="shared" si="18"/>
        <v>0</v>
      </c>
      <c r="R80" s="73">
        <f t="shared" si="19"/>
        <v>0</v>
      </c>
      <c r="S80" s="71">
        <f t="shared" si="20"/>
        <v>-2.7E-2</v>
      </c>
      <c r="T80" s="71">
        <f t="shared" si="21"/>
        <v>0</v>
      </c>
      <c r="U80" s="71">
        <f t="shared" si="22"/>
        <v>-0.33600000000000002</v>
      </c>
      <c r="V80" s="71">
        <f t="shared" si="23"/>
        <v>-7.57</v>
      </c>
      <c r="W80" s="71">
        <f t="shared" si="24"/>
        <v>-7.57</v>
      </c>
    </row>
    <row r="81" spans="1:23">
      <c r="A81" s="63">
        <f t="shared" si="25"/>
        <v>36967</v>
      </c>
      <c r="B81" s="65" t="str">
        <f>INDEX('[4]Master Data'!$A$2:$B$8,MATCH(WEEKDAY('TBS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-336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-7570</v>
      </c>
      <c r="N81" s="73">
        <f>SUM(J$6:J81)</f>
        <v>-7570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-0.33600000000000002</v>
      </c>
      <c r="V81" s="71">
        <f t="shared" si="23"/>
        <v>-7.57</v>
      </c>
      <c r="W81" s="71">
        <f t="shared" si="24"/>
        <v>-7.57</v>
      </c>
    </row>
    <row r="82" spans="1:23">
      <c r="A82" s="63">
        <f t="shared" si="25"/>
        <v>36968</v>
      </c>
      <c r="B82" s="65" t="str">
        <f>INDEX('[4]Master Data'!$A$2:$B$8,MATCH(WEEKDAY('TBS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-336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-7570</v>
      </c>
      <c r="N82" s="73">
        <f>SUM(J$6:J82)</f>
        <v>-7570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-0.33600000000000002</v>
      </c>
      <c r="V82" s="71">
        <f t="shared" si="23"/>
        <v>-7.57</v>
      </c>
      <c r="W82" s="71">
        <f t="shared" si="24"/>
        <v>-7.57</v>
      </c>
    </row>
    <row r="83" spans="1:23">
      <c r="A83" s="63">
        <f t="shared" si="25"/>
        <v>36969</v>
      </c>
      <c r="B83" s="65" t="str">
        <f>INDEX('[4]Master Data'!$A$2:$B$8,MATCH(WEEKDAY('TBS Gas MTM'!A83,3),'[4]Master Data'!$A$2:$A$8,0),2)</f>
        <v>M</v>
      </c>
      <c r="D83" s="73">
        <v>115812.35320000164</v>
      </c>
      <c r="E83" s="73">
        <v>0</v>
      </c>
      <c r="F83" s="73">
        <v>0</v>
      </c>
      <c r="G83" s="73">
        <v>-512615</v>
      </c>
      <c r="I83" s="73">
        <f t="shared" si="14"/>
        <v>-512615</v>
      </c>
      <c r="J83" s="73">
        <f t="shared" si="26"/>
        <v>-512279</v>
      </c>
      <c r="K83" s="73">
        <f t="shared" si="15"/>
        <v>0</v>
      </c>
      <c r="L83" s="73">
        <f t="shared" si="16"/>
        <v>0</v>
      </c>
      <c r="M83" s="73">
        <f>SUM(J$6:J83)</f>
        <v>-519849</v>
      </c>
      <c r="N83" s="73">
        <f>SUM(J$6:J83)</f>
        <v>-519849</v>
      </c>
      <c r="P83" s="73">
        <f t="shared" si="17"/>
        <v>0.11581235320000165</v>
      </c>
      <c r="Q83" s="73">
        <f t="shared" si="18"/>
        <v>0</v>
      </c>
      <c r="R83" s="73">
        <f t="shared" si="19"/>
        <v>0</v>
      </c>
      <c r="S83" s="71">
        <f t="shared" si="20"/>
        <v>-512.279</v>
      </c>
      <c r="T83" s="71">
        <f t="shared" si="21"/>
        <v>0</v>
      </c>
      <c r="U83" s="71">
        <f t="shared" si="22"/>
        <v>-512.61500000000001</v>
      </c>
      <c r="V83" s="71">
        <f t="shared" si="23"/>
        <v>-519.84900000000005</v>
      </c>
      <c r="W83" s="71">
        <f t="shared" si="24"/>
        <v>-519.84900000000005</v>
      </c>
    </row>
    <row r="84" spans="1:23">
      <c r="A84" s="63">
        <f t="shared" si="25"/>
        <v>36970</v>
      </c>
      <c r="B84" s="65" t="str">
        <f>INDEX('[4]Master Data'!$A$2:$B$8,MATCH(WEEKDAY('TBS Gas MTM'!A84,3),'[4]Master Data'!$A$2:$A$8,0),2)</f>
        <v>T</v>
      </c>
      <c r="D84" s="73">
        <v>-812.21099999872968</v>
      </c>
      <c r="E84" s="73">
        <v>0</v>
      </c>
      <c r="F84" s="73">
        <v>0</v>
      </c>
      <c r="G84" s="73">
        <v>-214613</v>
      </c>
      <c r="I84" s="73">
        <f t="shared" si="14"/>
        <v>-214613</v>
      </c>
      <c r="J84" s="73">
        <f t="shared" si="26"/>
        <v>298002</v>
      </c>
      <c r="K84" s="73">
        <f t="shared" si="15"/>
        <v>0</v>
      </c>
      <c r="L84" s="73">
        <f t="shared" si="16"/>
        <v>0</v>
      </c>
      <c r="M84" s="73">
        <f>SUM(J$6:J84)</f>
        <v>-221847</v>
      </c>
      <c r="N84" s="73">
        <f>SUM(J$6:J84)</f>
        <v>-221847</v>
      </c>
      <c r="P84" s="73">
        <f t="shared" si="17"/>
        <v>-8.1221099999872971E-4</v>
      </c>
      <c r="Q84" s="73">
        <f t="shared" si="18"/>
        <v>0</v>
      </c>
      <c r="R84" s="73">
        <f t="shared" si="19"/>
        <v>0</v>
      </c>
      <c r="S84" s="71">
        <f t="shared" si="20"/>
        <v>298.00200000000001</v>
      </c>
      <c r="T84" s="71">
        <f t="shared" si="21"/>
        <v>0</v>
      </c>
      <c r="U84" s="71">
        <f t="shared" si="22"/>
        <v>-214.613</v>
      </c>
      <c r="V84" s="71">
        <f t="shared" si="23"/>
        <v>-221.84700000000001</v>
      </c>
      <c r="W84" s="71">
        <f t="shared" si="24"/>
        <v>-221.84700000000001</v>
      </c>
    </row>
    <row r="85" spans="1:23">
      <c r="A85" s="63">
        <f t="shared" si="25"/>
        <v>36971</v>
      </c>
      <c r="B85" s="65" t="str">
        <f>INDEX('[4]Master Data'!$A$2:$B$8,MATCH(WEEKDAY('TBS Gas MTM'!A85,3),'[4]Master Data'!$A$2:$A$8,0),2)</f>
        <v>W</v>
      </c>
      <c r="D85" s="104">
        <v>-814.97140000062063</v>
      </c>
      <c r="E85" s="73">
        <v>0</v>
      </c>
      <c r="F85" s="73">
        <v>0</v>
      </c>
      <c r="G85" s="104">
        <v>-214682</v>
      </c>
      <c r="I85" s="73">
        <f t="shared" si="14"/>
        <v>-214682</v>
      </c>
      <c r="J85" s="73">
        <f t="shared" si="26"/>
        <v>-69</v>
      </c>
      <c r="K85" s="73">
        <f t="shared" si="15"/>
        <v>0</v>
      </c>
      <c r="L85" s="73">
        <f t="shared" si="16"/>
        <v>0</v>
      </c>
      <c r="M85" s="73">
        <f>SUM(J$6:J85)</f>
        <v>-221916</v>
      </c>
      <c r="N85" s="73">
        <f>SUM(J$6:J85)</f>
        <v>-221916</v>
      </c>
      <c r="P85" s="73">
        <f t="shared" si="17"/>
        <v>-8.1497140000062068E-4</v>
      </c>
      <c r="Q85" s="73">
        <f t="shared" si="18"/>
        <v>0</v>
      </c>
      <c r="R85" s="73">
        <f t="shared" si="19"/>
        <v>0</v>
      </c>
      <c r="S85" s="71">
        <f t="shared" si="20"/>
        <v>-6.9000000000000006E-2</v>
      </c>
      <c r="T85" s="71">
        <f t="shared" si="21"/>
        <v>0</v>
      </c>
      <c r="U85" s="71">
        <f t="shared" si="22"/>
        <v>-214.68199999999999</v>
      </c>
      <c r="V85" s="71">
        <f t="shared" si="23"/>
        <v>-221.916</v>
      </c>
      <c r="W85" s="71">
        <f t="shared" si="24"/>
        <v>-221.916</v>
      </c>
    </row>
    <row r="86" spans="1:23">
      <c r="A86" s="63">
        <f t="shared" si="25"/>
        <v>36972</v>
      </c>
      <c r="B86" s="65" t="str">
        <f>INDEX('[4]Master Data'!$A$2:$B$8,MATCH(WEEKDAY('TBS Gas MTM'!A86,3),'[4]Master Data'!$A$2:$A$8,0),2)</f>
        <v>Th</v>
      </c>
      <c r="D86" s="104">
        <v>0</v>
      </c>
      <c r="E86" s="73">
        <v>0</v>
      </c>
      <c r="F86" s="73">
        <v>0</v>
      </c>
      <c r="G86" s="73">
        <v>-214682</v>
      </c>
      <c r="I86" s="73">
        <f t="shared" si="14"/>
        <v>-214682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-221916</v>
      </c>
      <c r="N86" s="73">
        <f>SUM(J$6:J86)</f>
        <v>-221916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-214.68199999999999</v>
      </c>
      <c r="V86" s="71">
        <f t="shared" si="23"/>
        <v>-221.916</v>
      </c>
      <c r="W86" s="71">
        <f t="shared" si="24"/>
        <v>-221.916</v>
      </c>
    </row>
    <row r="87" spans="1:23">
      <c r="A87" s="63">
        <f t="shared" si="25"/>
        <v>36973</v>
      </c>
      <c r="B87" s="65" t="str">
        <f>INDEX('[4]Master Data'!$A$2:$B$8,MATCH(WEEKDAY('TBS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-214682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-221916</v>
      </c>
      <c r="N87" s="73">
        <f>SUM(J$6:J87)</f>
        <v>-221916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-214.68199999999999</v>
      </c>
      <c r="V87" s="71">
        <f t="shared" si="23"/>
        <v>-221.916</v>
      </c>
      <c r="W87" s="71">
        <f t="shared" si="24"/>
        <v>-221.916</v>
      </c>
    </row>
    <row r="88" spans="1:23">
      <c r="A88" s="63">
        <f t="shared" si="25"/>
        <v>36974</v>
      </c>
      <c r="B88" s="65" t="str">
        <f>INDEX('[4]Master Data'!$A$2:$B$8,MATCH(WEEKDAY('TBS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-214682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-221916</v>
      </c>
      <c r="N88" s="73">
        <f>SUM(J$6:J88)</f>
        <v>-221916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-214.68199999999999</v>
      </c>
      <c r="V88" s="71">
        <f t="shared" si="23"/>
        <v>-221.916</v>
      </c>
      <c r="W88" s="71">
        <f t="shared" si="24"/>
        <v>-221.916</v>
      </c>
    </row>
    <row r="89" spans="1:23">
      <c r="A89" s="63">
        <f t="shared" si="25"/>
        <v>36975</v>
      </c>
      <c r="B89" s="65" t="str">
        <f>INDEX('[4]Master Data'!$A$2:$B$8,MATCH(WEEKDAY('TBS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-214682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-221916</v>
      </c>
      <c r="N89" s="73">
        <f>SUM(J$6:J89)</f>
        <v>-221916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-214.68199999999999</v>
      </c>
      <c r="V89" s="71">
        <f t="shared" si="23"/>
        <v>-221.916</v>
      </c>
      <c r="W89" s="71">
        <f t="shared" si="24"/>
        <v>-221.916</v>
      </c>
    </row>
    <row r="90" spans="1:23">
      <c r="A90" s="63">
        <f t="shared" si="25"/>
        <v>36976</v>
      </c>
      <c r="B90" s="65" t="str">
        <f>INDEX('[4]Master Data'!$A$2:$B$8,MATCH(WEEKDAY('TBS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-214682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-221916</v>
      </c>
      <c r="N90" s="73">
        <f>SUM(J$6:J90)</f>
        <v>-221916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-214.68199999999999</v>
      </c>
      <c r="V90" s="71">
        <f t="shared" si="23"/>
        <v>-221.916</v>
      </c>
      <c r="W90" s="71">
        <f t="shared" si="24"/>
        <v>-221.916</v>
      </c>
    </row>
    <row r="91" spans="1:23">
      <c r="A91" s="63">
        <f t="shared" si="25"/>
        <v>36977</v>
      </c>
      <c r="B91" s="65" t="str">
        <f>INDEX('[4]Master Data'!$A$2:$B$8,MATCH(WEEKDAY('TBS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-214682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-221916</v>
      </c>
      <c r="N91" s="73">
        <f>SUM(J$6:J91)</f>
        <v>-221916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-214.68199999999999</v>
      </c>
      <c r="V91" s="71">
        <f t="shared" si="23"/>
        <v>-221.916</v>
      </c>
      <c r="W91" s="71">
        <f t="shared" si="24"/>
        <v>-221.916</v>
      </c>
    </row>
    <row r="92" spans="1:23">
      <c r="A92" s="63">
        <f t="shared" si="25"/>
        <v>36978</v>
      </c>
      <c r="B92" s="65" t="str">
        <f>INDEX('[4]Master Data'!$A$2:$B$8,MATCH(WEEKDAY('TBS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-214682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-221916</v>
      </c>
      <c r="N92" s="73">
        <f>SUM(J$6:J92)</f>
        <v>-221916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-214.68199999999999</v>
      </c>
      <c r="V92" s="71">
        <f t="shared" si="23"/>
        <v>-221.916</v>
      </c>
      <c r="W92" s="71">
        <f t="shared" si="24"/>
        <v>-221.916</v>
      </c>
    </row>
    <row r="93" spans="1:23">
      <c r="A93" s="63">
        <f t="shared" si="25"/>
        <v>36979</v>
      </c>
      <c r="B93" s="65" t="str">
        <f>INDEX('[4]Master Data'!$A$2:$B$8,MATCH(WEEKDAY('TBS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-214682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-221916</v>
      </c>
      <c r="N93" s="73">
        <f>SUM(J$6:J93)</f>
        <v>-221916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-214.68199999999999</v>
      </c>
      <c r="V93" s="71">
        <f t="shared" si="23"/>
        <v>-221.916</v>
      </c>
      <c r="W93" s="71">
        <f t="shared" si="24"/>
        <v>-221.916</v>
      </c>
    </row>
    <row r="94" spans="1:23">
      <c r="A94" s="63">
        <f t="shared" si="25"/>
        <v>36980</v>
      </c>
      <c r="B94" s="65" t="str">
        <f>INDEX('[4]Master Data'!$A$2:$B$8,MATCH(WEEKDAY('TBS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-214682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-221916</v>
      </c>
      <c r="N94" s="73">
        <f>SUM(J$6:J94)</f>
        <v>-221916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-214.68199999999999</v>
      </c>
      <c r="V94" s="71">
        <f t="shared" si="23"/>
        <v>-221.916</v>
      </c>
      <c r="W94" s="71">
        <f t="shared" si="24"/>
        <v>-221.916</v>
      </c>
    </row>
    <row r="95" spans="1:23">
      <c r="A95" s="63">
        <f t="shared" si="25"/>
        <v>36981</v>
      </c>
      <c r="B95" s="65" t="str">
        <f>INDEX('[4]Master Data'!$A$2:$B$8,MATCH(WEEKDAY('TBS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-214682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-221916</v>
      </c>
      <c r="N95" s="73">
        <f>SUM(J$6:J95)</f>
        <v>-221916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-214.68199999999999</v>
      </c>
      <c r="V95" s="71">
        <f t="shared" si="23"/>
        <v>-221.916</v>
      </c>
      <c r="W95" s="71">
        <f t="shared" si="24"/>
        <v>-221.916</v>
      </c>
    </row>
    <row r="96" spans="1:23">
      <c r="A96" s="63">
        <f t="shared" si="25"/>
        <v>36982</v>
      </c>
      <c r="B96" s="65" t="str">
        <f>INDEX('[4]Master Data'!$A$2:$B$8,MATCH(WEEKDAY('TBS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-221916</v>
      </c>
      <c r="N96" s="73">
        <f>SUM(J$6:J96)</f>
        <v>-221916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-221.916</v>
      </c>
      <c r="W96" s="71">
        <f t="shared" si="24"/>
        <v>-221.916</v>
      </c>
    </row>
    <row r="97" spans="1:23">
      <c r="A97" s="63">
        <f t="shared" si="25"/>
        <v>36983</v>
      </c>
      <c r="B97" s="65" t="str">
        <f>INDEX('[4]Master Data'!$A$2:$B$8,MATCH(WEEKDAY('TBS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-221916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-221.916</v>
      </c>
    </row>
    <row r="98" spans="1:23">
      <c r="A98" s="63">
        <f t="shared" si="25"/>
        <v>36984</v>
      </c>
      <c r="B98" s="65" t="str">
        <f>INDEX('[4]Master Data'!$A$2:$B$8,MATCH(WEEKDAY('TBS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-221916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-221.916</v>
      </c>
    </row>
    <row r="99" spans="1:23">
      <c r="A99" s="63">
        <f t="shared" si="25"/>
        <v>36985</v>
      </c>
      <c r="B99" s="65" t="str">
        <f>INDEX('[4]Master Data'!$A$2:$B$8,MATCH(WEEKDAY('TBS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-221916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-221.916</v>
      </c>
    </row>
    <row r="100" spans="1:23">
      <c r="A100" s="63">
        <f t="shared" si="25"/>
        <v>36986</v>
      </c>
      <c r="B100" s="65" t="str">
        <f>INDEX('[4]Master Data'!$A$2:$B$8,MATCH(WEEKDAY('TBS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-221916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-221.916</v>
      </c>
    </row>
    <row r="101" spans="1:23">
      <c r="A101" s="63">
        <f t="shared" si="25"/>
        <v>36987</v>
      </c>
      <c r="B101" s="65" t="str">
        <f>INDEX('[4]Master Data'!$A$2:$B$8,MATCH(WEEKDAY('TBS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-221916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-221.916</v>
      </c>
    </row>
    <row r="102" spans="1:23">
      <c r="A102" s="63">
        <f t="shared" si="25"/>
        <v>36988</v>
      </c>
      <c r="B102" s="65" t="str">
        <f>INDEX('[4]Master Data'!$A$2:$B$8,MATCH(WEEKDAY('TBS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-221916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-221.916</v>
      </c>
    </row>
    <row r="103" spans="1:23">
      <c r="A103" s="63">
        <f t="shared" si="25"/>
        <v>36989</v>
      </c>
      <c r="B103" s="65" t="str">
        <f>INDEX('[4]Master Data'!$A$2:$B$8,MATCH(WEEKDAY('TBS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-221916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-221.916</v>
      </c>
    </row>
    <row r="104" spans="1:23">
      <c r="A104" s="63">
        <f t="shared" si="25"/>
        <v>36990</v>
      </c>
      <c r="B104" s="65" t="str">
        <f>INDEX('[4]Master Data'!$A$2:$B$8,MATCH(WEEKDAY('TBS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-221916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-221.916</v>
      </c>
    </row>
    <row r="105" spans="1:23">
      <c r="A105" s="63">
        <f t="shared" si="25"/>
        <v>36991</v>
      </c>
      <c r="B105" s="65" t="str">
        <f>INDEX('[4]Master Data'!$A$2:$B$8,MATCH(WEEKDAY('TBS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-221916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-221.916</v>
      </c>
    </row>
    <row r="106" spans="1:23">
      <c r="A106" s="63">
        <f t="shared" si="25"/>
        <v>36992</v>
      </c>
      <c r="B106" s="65" t="str">
        <f>INDEX('[4]Master Data'!$A$2:$B$8,MATCH(WEEKDAY('TBS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-221916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-221.916</v>
      </c>
    </row>
    <row r="107" spans="1:23">
      <c r="A107" s="63">
        <f t="shared" si="25"/>
        <v>36993</v>
      </c>
      <c r="B107" s="65" t="str">
        <f>INDEX('[4]Master Data'!$A$2:$B$8,MATCH(WEEKDAY('TBS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-221916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-221.916</v>
      </c>
    </row>
    <row r="108" spans="1:23">
      <c r="A108" s="63">
        <f t="shared" si="25"/>
        <v>36994</v>
      </c>
      <c r="B108" s="65" t="str">
        <f>INDEX('[4]Master Data'!$A$2:$B$8,MATCH(WEEKDAY('TBS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-221916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-221.916</v>
      </c>
    </row>
    <row r="109" spans="1:23">
      <c r="A109" s="63">
        <f t="shared" si="25"/>
        <v>36995</v>
      </c>
      <c r="B109" s="65" t="str">
        <f>INDEX('[4]Master Data'!$A$2:$B$8,MATCH(WEEKDAY('TBS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-221916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-221.916</v>
      </c>
    </row>
    <row r="110" spans="1:23">
      <c r="A110" s="63">
        <f t="shared" si="25"/>
        <v>36996</v>
      </c>
      <c r="B110" s="65" t="str">
        <f>INDEX('[4]Master Data'!$A$2:$B$8,MATCH(WEEKDAY('TBS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-221916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-221.916</v>
      </c>
    </row>
    <row r="111" spans="1:23">
      <c r="A111" s="63">
        <f t="shared" si="25"/>
        <v>36997</v>
      </c>
      <c r="B111" s="65" t="str">
        <f>INDEX('[4]Master Data'!$A$2:$B$8,MATCH(WEEKDAY('TBS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-221916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-221.916</v>
      </c>
    </row>
    <row r="112" spans="1:23">
      <c r="A112" s="63">
        <f t="shared" si="25"/>
        <v>36998</v>
      </c>
      <c r="B112" s="65" t="str">
        <f>INDEX('[4]Master Data'!$A$2:$B$8,MATCH(WEEKDAY('TBS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-221916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-221.916</v>
      </c>
    </row>
    <row r="113" spans="1:23">
      <c r="A113" s="63">
        <f t="shared" si="25"/>
        <v>36999</v>
      </c>
      <c r="B113" s="65" t="str">
        <f>INDEX('[4]Master Data'!$A$2:$B$8,MATCH(WEEKDAY('TBS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-221916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-221.916</v>
      </c>
    </row>
    <row r="114" spans="1:23">
      <c r="A114" s="63">
        <f t="shared" si="25"/>
        <v>37000</v>
      </c>
      <c r="B114" s="65" t="str">
        <f>INDEX('[4]Master Data'!$A$2:$B$8,MATCH(WEEKDAY('TBS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-221916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-221.916</v>
      </c>
    </row>
    <row r="115" spans="1:23">
      <c r="A115" s="63">
        <f t="shared" si="25"/>
        <v>37001</v>
      </c>
      <c r="B115" s="65" t="str">
        <f>INDEX('[4]Master Data'!$A$2:$B$8,MATCH(WEEKDAY('TBS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-221916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-221.916</v>
      </c>
    </row>
    <row r="116" spans="1:23">
      <c r="A116" s="63">
        <f t="shared" si="25"/>
        <v>37002</v>
      </c>
      <c r="B116" s="65" t="str">
        <f>INDEX('[4]Master Data'!$A$2:$B$8,MATCH(WEEKDAY('TBS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-221916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-221.916</v>
      </c>
    </row>
    <row r="117" spans="1:23">
      <c r="A117" s="63">
        <f t="shared" si="25"/>
        <v>37003</v>
      </c>
      <c r="B117" s="65" t="str">
        <f>INDEX('[4]Master Data'!$A$2:$B$8,MATCH(WEEKDAY('TBS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-221916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-221.916</v>
      </c>
    </row>
    <row r="118" spans="1:23">
      <c r="A118" s="63">
        <f t="shared" si="25"/>
        <v>37004</v>
      </c>
      <c r="B118" s="65" t="str">
        <f>INDEX('[4]Master Data'!$A$2:$B$8,MATCH(WEEKDAY('TBS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-221916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-221.916</v>
      </c>
    </row>
    <row r="119" spans="1:23">
      <c r="A119" s="63">
        <f t="shared" si="25"/>
        <v>37005</v>
      </c>
      <c r="B119" s="65" t="str">
        <f>INDEX('[4]Master Data'!$A$2:$B$8,MATCH(WEEKDAY('TBS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-221916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-221.916</v>
      </c>
    </row>
    <row r="120" spans="1:23">
      <c r="A120" s="63">
        <f t="shared" si="25"/>
        <v>37006</v>
      </c>
      <c r="B120" s="65" t="str">
        <f>INDEX('[4]Master Data'!$A$2:$B$8,MATCH(WEEKDAY('TBS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-221916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-221.916</v>
      </c>
    </row>
    <row r="121" spans="1:23">
      <c r="A121" s="63">
        <f t="shared" si="25"/>
        <v>37007</v>
      </c>
      <c r="B121" s="65" t="str">
        <f>INDEX('[4]Master Data'!$A$2:$B$8,MATCH(WEEKDAY('TBS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-221916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-221.916</v>
      </c>
    </row>
    <row r="122" spans="1:23">
      <c r="A122" s="63">
        <f t="shared" si="25"/>
        <v>37008</v>
      </c>
      <c r="B122" s="65" t="str">
        <f>INDEX('[4]Master Data'!$A$2:$B$8,MATCH(WEEKDAY('TBS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-221916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-221.916</v>
      </c>
    </row>
    <row r="123" spans="1:23">
      <c r="A123" s="63">
        <f t="shared" si="25"/>
        <v>37009</v>
      </c>
      <c r="B123" s="65" t="str">
        <f>INDEX('[4]Master Data'!$A$2:$B$8,MATCH(WEEKDAY('TBS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-221916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-221.916</v>
      </c>
    </row>
    <row r="124" spans="1:23">
      <c r="A124" s="63">
        <f t="shared" si="25"/>
        <v>37010</v>
      </c>
      <c r="B124" s="65" t="str">
        <f>INDEX('[4]Master Data'!$A$2:$B$8,MATCH(WEEKDAY('TBS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-221916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-221.916</v>
      </c>
    </row>
    <row r="125" spans="1:23">
      <c r="A125" s="63">
        <f t="shared" si="25"/>
        <v>37011</v>
      </c>
      <c r="B125" s="65" t="str">
        <f>INDEX('[4]Master Data'!$A$2:$B$8,MATCH(WEEKDAY('TBS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-221916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-221.916</v>
      </c>
    </row>
    <row r="126" spans="1:23">
      <c r="A126" s="63">
        <f t="shared" si="25"/>
        <v>37012</v>
      </c>
      <c r="B126" s="65" t="str">
        <f>INDEX('[4]Master Data'!$A$2:$B$8,MATCH(WEEKDAY('TBS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-221916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-221.916</v>
      </c>
    </row>
    <row r="127" spans="1:23">
      <c r="A127" s="63">
        <f t="shared" si="25"/>
        <v>37013</v>
      </c>
      <c r="B127" s="65" t="str">
        <f>INDEX('[4]Master Data'!$A$2:$B$8,MATCH(WEEKDAY('TBS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-221916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-221.916</v>
      </c>
    </row>
    <row r="128" spans="1:23">
      <c r="A128" s="63">
        <f t="shared" si="25"/>
        <v>37014</v>
      </c>
      <c r="B128" s="65" t="str">
        <f>INDEX('[4]Master Data'!$A$2:$B$8,MATCH(WEEKDAY('TBS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-221916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-221.916</v>
      </c>
    </row>
    <row r="129" spans="1:23">
      <c r="A129" s="63">
        <f t="shared" si="25"/>
        <v>37015</v>
      </c>
      <c r="B129" s="65" t="str">
        <f>INDEX('[4]Master Data'!$A$2:$B$8,MATCH(WEEKDAY('TBS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-221916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-221.916</v>
      </c>
    </row>
    <row r="130" spans="1:23">
      <c r="A130" s="63">
        <f t="shared" si="25"/>
        <v>37016</v>
      </c>
      <c r="B130" s="65" t="str">
        <f>INDEX('[4]Master Data'!$A$2:$B$8,MATCH(WEEKDAY('TBS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-221916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-221.916</v>
      </c>
    </row>
    <row r="131" spans="1:23">
      <c r="A131" s="63">
        <f t="shared" si="25"/>
        <v>37017</v>
      </c>
      <c r="B131" s="65" t="str">
        <f>INDEX('[4]Master Data'!$A$2:$B$8,MATCH(WEEKDAY('TBS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-221916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-221.916</v>
      </c>
    </row>
    <row r="132" spans="1:23">
      <c r="A132" s="63">
        <f t="shared" si="25"/>
        <v>37018</v>
      </c>
      <c r="B132" s="65" t="str">
        <f>INDEX('[4]Master Data'!$A$2:$B$8,MATCH(WEEKDAY('TBS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-221916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-221.916</v>
      </c>
    </row>
    <row r="133" spans="1:23">
      <c r="A133" s="63">
        <f t="shared" si="25"/>
        <v>37019</v>
      </c>
      <c r="B133" s="65" t="str">
        <f>INDEX('[4]Master Data'!$A$2:$B$8,MATCH(WEEKDAY('TBS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-221916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-221.916</v>
      </c>
    </row>
    <row r="134" spans="1:23">
      <c r="A134" s="63">
        <f t="shared" si="25"/>
        <v>37020</v>
      </c>
      <c r="B134" s="65" t="str">
        <f>INDEX('[4]Master Data'!$A$2:$B$8,MATCH(WEEKDAY('TBS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-221916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-221.916</v>
      </c>
    </row>
    <row r="135" spans="1:23">
      <c r="A135" s="63">
        <f t="shared" ref="A135:A198" si="38">A134+1</f>
        <v>37021</v>
      </c>
      <c r="B135" s="65" t="str">
        <f>INDEX('[4]Master Data'!$A$2:$B$8,MATCH(WEEKDAY('TBS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-221916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-221.916</v>
      </c>
    </row>
    <row r="136" spans="1:23">
      <c r="A136" s="63">
        <f t="shared" si="38"/>
        <v>37022</v>
      </c>
      <c r="B136" s="65" t="str">
        <f>INDEX('[4]Master Data'!$A$2:$B$8,MATCH(WEEKDAY('TBS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-221916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-221.916</v>
      </c>
    </row>
    <row r="137" spans="1:23">
      <c r="A137" s="63">
        <f t="shared" si="38"/>
        <v>37023</v>
      </c>
      <c r="B137" s="65" t="str">
        <f>INDEX('[4]Master Data'!$A$2:$B$8,MATCH(WEEKDAY('TBS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-221916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-221.916</v>
      </c>
    </row>
    <row r="138" spans="1:23">
      <c r="A138" s="63">
        <f t="shared" si="38"/>
        <v>37024</v>
      </c>
      <c r="B138" s="65" t="str">
        <f>INDEX('[4]Master Data'!$A$2:$B$8,MATCH(WEEKDAY('TBS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-221916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-221.916</v>
      </c>
    </row>
    <row r="139" spans="1:23">
      <c r="A139" s="63">
        <f t="shared" si="38"/>
        <v>37025</v>
      </c>
      <c r="B139" s="65" t="str">
        <f>INDEX('[4]Master Data'!$A$2:$B$8,MATCH(WEEKDAY('TBS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-221916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-221.916</v>
      </c>
    </row>
    <row r="140" spans="1:23">
      <c r="A140" s="63">
        <f t="shared" si="38"/>
        <v>37026</v>
      </c>
      <c r="B140" s="65" t="str">
        <f>INDEX('[4]Master Data'!$A$2:$B$8,MATCH(WEEKDAY('TBS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-221916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-221.916</v>
      </c>
    </row>
    <row r="141" spans="1:23">
      <c r="A141" s="63">
        <f t="shared" si="38"/>
        <v>37027</v>
      </c>
      <c r="B141" s="65" t="str">
        <f>INDEX('[4]Master Data'!$A$2:$B$8,MATCH(WEEKDAY('TBS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-221916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-221.916</v>
      </c>
    </row>
    <row r="142" spans="1:23">
      <c r="A142" s="63">
        <f t="shared" si="38"/>
        <v>37028</v>
      </c>
      <c r="B142" s="65" t="str">
        <f>INDEX('[4]Master Data'!$A$2:$B$8,MATCH(WEEKDAY('TBS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-221916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-221.916</v>
      </c>
    </row>
    <row r="143" spans="1:23">
      <c r="A143" s="63">
        <f t="shared" si="38"/>
        <v>37029</v>
      </c>
      <c r="B143" s="65" t="str">
        <f>INDEX('[4]Master Data'!$A$2:$B$8,MATCH(WEEKDAY('TBS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-221916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-221.916</v>
      </c>
    </row>
    <row r="144" spans="1:23">
      <c r="A144" s="63">
        <f t="shared" si="38"/>
        <v>37030</v>
      </c>
      <c r="B144" s="65" t="str">
        <f>INDEX('[4]Master Data'!$A$2:$B$8,MATCH(WEEKDAY('TBS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-221916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-221.916</v>
      </c>
    </row>
    <row r="145" spans="1:23">
      <c r="A145" s="63">
        <f t="shared" si="38"/>
        <v>37031</v>
      </c>
      <c r="B145" s="65" t="str">
        <f>INDEX('[4]Master Data'!$A$2:$B$8,MATCH(WEEKDAY('TBS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-221916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-221.916</v>
      </c>
    </row>
    <row r="146" spans="1:23">
      <c r="A146" s="63">
        <f t="shared" si="38"/>
        <v>37032</v>
      </c>
      <c r="B146" s="65" t="str">
        <f>INDEX('[4]Master Data'!$A$2:$B$8,MATCH(WEEKDAY('TBS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-221916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-221.916</v>
      </c>
    </row>
    <row r="147" spans="1:23">
      <c r="A147" s="63">
        <f t="shared" si="38"/>
        <v>37033</v>
      </c>
      <c r="B147" s="65" t="str">
        <f>INDEX('[4]Master Data'!$A$2:$B$8,MATCH(WEEKDAY('TBS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-221916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-221.916</v>
      </c>
    </row>
    <row r="148" spans="1:23">
      <c r="A148" s="63">
        <f t="shared" si="38"/>
        <v>37034</v>
      </c>
      <c r="B148" s="65" t="str">
        <f>INDEX('[4]Master Data'!$A$2:$B$8,MATCH(WEEKDAY('TBS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-221916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-221.916</v>
      </c>
    </row>
    <row r="149" spans="1:23">
      <c r="A149" s="63">
        <f t="shared" si="38"/>
        <v>37035</v>
      </c>
      <c r="B149" s="65" t="str">
        <f>INDEX('[4]Master Data'!$A$2:$B$8,MATCH(WEEKDAY('TBS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-221916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-221.916</v>
      </c>
    </row>
    <row r="150" spans="1:23">
      <c r="A150" s="63">
        <f t="shared" si="38"/>
        <v>37036</v>
      </c>
      <c r="B150" s="65" t="str">
        <f>INDEX('[4]Master Data'!$A$2:$B$8,MATCH(WEEKDAY('TBS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-221916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-221.916</v>
      </c>
    </row>
    <row r="151" spans="1:23">
      <c r="A151" s="63">
        <f t="shared" si="38"/>
        <v>37037</v>
      </c>
      <c r="B151" s="65" t="str">
        <f>INDEX('[4]Master Data'!$A$2:$B$8,MATCH(WEEKDAY('TBS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-221916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-221.916</v>
      </c>
    </row>
    <row r="152" spans="1:23">
      <c r="A152" s="63">
        <f t="shared" si="38"/>
        <v>37038</v>
      </c>
      <c r="B152" s="65" t="str">
        <f>INDEX('[4]Master Data'!$A$2:$B$8,MATCH(WEEKDAY('TBS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-221916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-221.916</v>
      </c>
    </row>
    <row r="153" spans="1:23">
      <c r="A153" s="63">
        <f t="shared" si="38"/>
        <v>37039</v>
      </c>
      <c r="B153" s="65" t="str">
        <f>INDEX('[4]Master Data'!$A$2:$B$8,MATCH(WEEKDAY('TBS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-221916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-221.916</v>
      </c>
    </row>
    <row r="154" spans="1:23">
      <c r="A154" s="63">
        <f t="shared" si="38"/>
        <v>37040</v>
      </c>
      <c r="B154" s="65" t="str">
        <f>INDEX('[4]Master Data'!$A$2:$B$8,MATCH(WEEKDAY('TBS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-221916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-221.916</v>
      </c>
    </row>
    <row r="155" spans="1:23">
      <c r="A155" s="63">
        <f t="shared" si="38"/>
        <v>37041</v>
      </c>
      <c r="B155" s="65" t="str">
        <f>INDEX('[4]Master Data'!$A$2:$B$8,MATCH(WEEKDAY('TBS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-221916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-221.916</v>
      </c>
    </row>
    <row r="156" spans="1:23">
      <c r="A156" s="63">
        <f t="shared" si="38"/>
        <v>37042</v>
      </c>
      <c r="B156" s="65" t="str">
        <f>INDEX('[4]Master Data'!$A$2:$B$8,MATCH(WEEKDAY('TBS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-221916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-221.916</v>
      </c>
    </row>
    <row r="157" spans="1:23">
      <c r="A157" s="63">
        <f t="shared" si="38"/>
        <v>37043</v>
      </c>
      <c r="B157" s="65" t="str">
        <f>INDEX('[4]Master Data'!$A$2:$B$8,MATCH(WEEKDAY('TBS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-221916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-221.916</v>
      </c>
    </row>
    <row r="158" spans="1:23">
      <c r="A158" s="63">
        <f t="shared" si="38"/>
        <v>37044</v>
      </c>
      <c r="B158" s="65" t="str">
        <f>INDEX('[4]Master Data'!$A$2:$B$8,MATCH(WEEKDAY('TBS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-221916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-221.916</v>
      </c>
    </row>
    <row r="159" spans="1:23">
      <c r="A159" s="63">
        <f t="shared" si="38"/>
        <v>37045</v>
      </c>
      <c r="B159" s="65" t="str">
        <f>INDEX('[4]Master Data'!$A$2:$B$8,MATCH(WEEKDAY('TBS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-221916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-221.916</v>
      </c>
    </row>
    <row r="160" spans="1:23">
      <c r="A160" s="63">
        <f t="shared" si="38"/>
        <v>37046</v>
      </c>
      <c r="B160" s="65" t="str">
        <f>INDEX('[4]Master Data'!$A$2:$B$8,MATCH(WEEKDAY('TBS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-221916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-221.916</v>
      </c>
    </row>
    <row r="161" spans="1:23">
      <c r="A161" s="63">
        <f t="shared" si="38"/>
        <v>37047</v>
      </c>
      <c r="B161" s="65" t="str">
        <f>INDEX('[4]Master Data'!$A$2:$B$8,MATCH(WEEKDAY('TBS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-221916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-221.916</v>
      </c>
    </row>
    <row r="162" spans="1:23">
      <c r="A162" s="63">
        <f t="shared" si="38"/>
        <v>37048</v>
      </c>
      <c r="B162" s="65" t="str">
        <f>INDEX('[4]Master Data'!$A$2:$B$8,MATCH(WEEKDAY('TBS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-221916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-221.916</v>
      </c>
    </row>
    <row r="163" spans="1:23">
      <c r="A163" s="63">
        <f t="shared" si="38"/>
        <v>37049</v>
      </c>
      <c r="B163" s="65" t="str">
        <f>INDEX('[4]Master Data'!$A$2:$B$8,MATCH(WEEKDAY('TBS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-221916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-221.916</v>
      </c>
    </row>
    <row r="164" spans="1:23">
      <c r="A164" s="63">
        <f t="shared" si="38"/>
        <v>37050</v>
      </c>
      <c r="B164" s="65" t="str">
        <f>INDEX('[4]Master Data'!$A$2:$B$8,MATCH(WEEKDAY('TBS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-221916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-221.916</v>
      </c>
    </row>
    <row r="165" spans="1:23">
      <c r="A165" s="63">
        <f t="shared" si="38"/>
        <v>37051</v>
      </c>
      <c r="B165" s="65" t="str">
        <f>INDEX('[4]Master Data'!$A$2:$B$8,MATCH(WEEKDAY('TBS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-221916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-221.916</v>
      </c>
    </row>
    <row r="166" spans="1:23">
      <c r="A166" s="63">
        <f t="shared" si="38"/>
        <v>37052</v>
      </c>
      <c r="B166" s="65" t="str">
        <f>INDEX('[4]Master Data'!$A$2:$B$8,MATCH(WEEKDAY('TBS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-221916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-221.916</v>
      </c>
    </row>
    <row r="167" spans="1:23">
      <c r="A167" s="63">
        <f t="shared" si="38"/>
        <v>37053</v>
      </c>
      <c r="B167" s="65" t="str">
        <f>INDEX('[4]Master Data'!$A$2:$B$8,MATCH(WEEKDAY('TBS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-221916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-221.916</v>
      </c>
    </row>
    <row r="168" spans="1:23">
      <c r="A168" s="63">
        <f t="shared" si="38"/>
        <v>37054</v>
      </c>
      <c r="B168" s="65" t="str">
        <f>INDEX('[4]Master Data'!$A$2:$B$8,MATCH(WEEKDAY('TBS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-221916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-221.916</v>
      </c>
    </row>
    <row r="169" spans="1:23">
      <c r="A169" s="63">
        <f t="shared" si="38"/>
        <v>37055</v>
      </c>
      <c r="B169" s="65" t="str">
        <f>INDEX('[4]Master Data'!$A$2:$B$8,MATCH(WEEKDAY('TBS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-221916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-221.916</v>
      </c>
    </row>
    <row r="170" spans="1:23">
      <c r="A170" s="63">
        <f t="shared" si="38"/>
        <v>37056</v>
      </c>
      <c r="B170" s="65" t="str">
        <f>INDEX('[4]Master Data'!$A$2:$B$8,MATCH(WEEKDAY('TBS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-221916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-221.916</v>
      </c>
    </row>
    <row r="171" spans="1:23">
      <c r="A171" s="63">
        <f t="shared" si="38"/>
        <v>37057</v>
      </c>
      <c r="B171" s="65" t="str">
        <f>INDEX('[4]Master Data'!$A$2:$B$8,MATCH(WEEKDAY('TBS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-221916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-221.916</v>
      </c>
    </row>
    <row r="172" spans="1:23">
      <c r="A172" s="63">
        <f t="shared" si="38"/>
        <v>37058</v>
      </c>
      <c r="B172" s="65" t="str">
        <f>INDEX('[4]Master Data'!$A$2:$B$8,MATCH(WEEKDAY('TBS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-221916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-221.916</v>
      </c>
    </row>
    <row r="173" spans="1:23">
      <c r="A173" s="63">
        <f t="shared" si="38"/>
        <v>37059</v>
      </c>
      <c r="B173" s="65" t="str">
        <f>INDEX('[4]Master Data'!$A$2:$B$8,MATCH(WEEKDAY('TBS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-221916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-221.916</v>
      </c>
    </row>
    <row r="174" spans="1:23">
      <c r="A174" s="63">
        <f t="shared" si="38"/>
        <v>37060</v>
      </c>
      <c r="B174" s="65" t="str">
        <f>INDEX('[4]Master Data'!$A$2:$B$8,MATCH(WEEKDAY('TBS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-221916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-221.916</v>
      </c>
    </row>
    <row r="175" spans="1:23">
      <c r="A175" s="63">
        <f t="shared" si="38"/>
        <v>37061</v>
      </c>
      <c r="B175" s="65" t="str">
        <f>INDEX('[4]Master Data'!$A$2:$B$8,MATCH(WEEKDAY('TBS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-221916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-221.916</v>
      </c>
    </row>
    <row r="176" spans="1:23">
      <c r="A176" s="63">
        <f t="shared" si="38"/>
        <v>37062</v>
      </c>
      <c r="B176" s="65" t="str">
        <f>INDEX('[4]Master Data'!$A$2:$B$8,MATCH(WEEKDAY('TBS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-221916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-221.916</v>
      </c>
    </row>
    <row r="177" spans="1:23">
      <c r="A177" s="63">
        <f t="shared" si="38"/>
        <v>37063</v>
      </c>
      <c r="B177" s="65" t="str">
        <f>INDEX('[4]Master Data'!$A$2:$B$8,MATCH(WEEKDAY('TBS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-221916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-221.916</v>
      </c>
    </row>
    <row r="178" spans="1:23">
      <c r="A178" s="63">
        <f t="shared" si="38"/>
        <v>37064</v>
      </c>
      <c r="B178" s="65" t="str">
        <f>INDEX('[4]Master Data'!$A$2:$B$8,MATCH(WEEKDAY('TBS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-221916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-221.916</v>
      </c>
    </row>
    <row r="179" spans="1:23">
      <c r="A179" s="63">
        <f t="shared" si="38"/>
        <v>37065</v>
      </c>
      <c r="B179" s="65" t="str">
        <f>INDEX('[4]Master Data'!$A$2:$B$8,MATCH(WEEKDAY('TBS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-221916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-221.916</v>
      </c>
    </row>
    <row r="180" spans="1:23">
      <c r="A180" s="63">
        <f t="shared" si="38"/>
        <v>37066</v>
      </c>
      <c r="B180" s="65" t="str">
        <f>INDEX('[4]Master Data'!$A$2:$B$8,MATCH(WEEKDAY('TBS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-221916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-221.916</v>
      </c>
    </row>
    <row r="181" spans="1:23">
      <c r="A181" s="63">
        <f t="shared" si="38"/>
        <v>37067</v>
      </c>
      <c r="B181" s="65" t="str">
        <f>INDEX('[4]Master Data'!$A$2:$B$8,MATCH(WEEKDAY('TBS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-221916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-221.916</v>
      </c>
    </row>
    <row r="182" spans="1:23">
      <c r="A182" s="63">
        <f t="shared" si="38"/>
        <v>37068</v>
      </c>
      <c r="B182" s="65" t="str">
        <f>INDEX('[4]Master Data'!$A$2:$B$8,MATCH(WEEKDAY('TBS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-221916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-221.916</v>
      </c>
    </row>
    <row r="183" spans="1:23">
      <c r="A183" s="63">
        <f t="shared" si="38"/>
        <v>37069</v>
      </c>
      <c r="B183" s="65" t="str">
        <f>INDEX('[4]Master Data'!$A$2:$B$8,MATCH(WEEKDAY('TBS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-221916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-221.916</v>
      </c>
    </row>
    <row r="184" spans="1:23">
      <c r="A184" s="63">
        <f t="shared" si="38"/>
        <v>37070</v>
      </c>
      <c r="B184" s="65" t="str">
        <f>INDEX('[4]Master Data'!$A$2:$B$8,MATCH(WEEKDAY('TBS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-221916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-221.916</v>
      </c>
    </row>
    <row r="185" spans="1:23">
      <c r="A185" s="63">
        <f t="shared" si="38"/>
        <v>37071</v>
      </c>
      <c r="B185" s="65" t="str">
        <f>INDEX('[4]Master Data'!$A$2:$B$8,MATCH(WEEKDAY('TBS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-221916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-221.916</v>
      </c>
    </row>
    <row r="186" spans="1:23">
      <c r="A186" s="63">
        <f t="shared" si="38"/>
        <v>37072</v>
      </c>
      <c r="B186" s="65" t="str">
        <f>INDEX('[4]Master Data'!$A$2:$B$8,MATCH(WEEKDAY('TBS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-221916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-221.916</v>
      </c>
    </row>
    <row r="187" spans="1:23">
      <c r="A187" s="63">
        <f t="shared" si="38"/>
        <v>37073</v>
      </c>
      <c r="B187" s="65" t="str">
        <f>INDEX('[4]Master Data'!$A$2:$B$8,MATCH(WEEKDAY('TBS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-221916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-221.916</v>
      </c>
    </row>
    <row r="188" spans="1:23">
      <c r="A188" s="63">
        <f t="shared" si="38"/>
        <v>37074</v>
      </c>
      <c r="B188" s="65" t="str">
        <f>INDEX('[4]Master Data'!$A$2:$B$8,MATCH(WEEKDAY('TBS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-221916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-221.916</v>
      </c>
    </row>
    <row r="189" spans="1:23">
      <c r="A189" s="63">
        <f t="shared" si="38"/>
        <v>37075</v>
      </c>
      <c r="B189" s="65" t="str">
        <f>INDEX('[4]Master Data'!$A$2:$B$8,MATCH(WEEKDAY('TBS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-221916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-221.916</v>
      </c>
    </row>
    <row r="190" spans="1:23">
      <c r="A190" s="63">
        <f t="shared" si="38"/>
        <v>37076</v>
      </c>
      <c r="B190" s="65" t="str">
        <f>INDEX('[4]Master Data'!$A$2:$B$8,MATCH(WEEKDAY('TBS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-221916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-221.916</v>
      </c>
    </row>
    <row r="191" spans="1:23">
      <c r="A191" s="63">
        <f t="shared" si="38"/>
        <v>37077</v>
      </c>
      <c r="B191" s="65" t="str">
        <f>INDEX('[4]Master Data'!$A$2:$B$8,MATCH(WEEKDAY('TBS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-221916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-221.916</v>
      </c>
    </row>
    <row r="192" spans="1:23">
      <c r="A192" s="63">
        <f t="shared" si="38"/>
        <v>37078</v>
      </c>
      <c r="B192" s="65" t="str">
        <f>INDEX('[4]Master Data'!$A$2:$B$8,MATCH(WEEKDAY('TBS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-221916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-221.916</v>
      </c>
    </row>
    <row r="193" spans="1:23">
      <c r="A193" s="63">
        <f t="shared" si="38"/>
        <v>37079</v>
      </c>
      <c r="B193" s="65" t="str">
        <f>INDEX('[4]Master Data'!$A$2:$B$8,MATCH(WEEKDAY('TBS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-221916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-221.916</v>
      </c>
    </row>
    <row r="194" spans="1:23">
      <c r="A194" s="63">
        <f t="shared" si="38"/>
        <v>37080</v>
      </c>
      <c r="B194" s="65" t="str">
        <f>INDEX('[4]Master Data'!$A$2:$B$8,MATCH(WEEKDAY('TBS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-221916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-221.916</v>
      </c>
    </row>
    <row r="195" spans="1:23">
      <c r="A195" s="63">
        <f t="shared" si="38"/>
        <v>37081</v>
      </c>
      <c r="B195" s="65" t="str">
        <f>INDEX('[4]Master Data'!$A$2:$B$8,MATCH(WEEKDAY('TBS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-221916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-221.916</v>
      </c>
    </row>
    <row r="196" spans="1:23">
      <c r="A196" s="63">
        <f t="shared" si="38"/>
        <v>37082</v>
      </c>
      <c r="B196" s="65" t="str">
        <f>INDEX('[4]Master Data'!$A$2:$B$8,MATCH(WEEKDAY('TBS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-221916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-221.916</v>
      </c>
    </row>
    <row r="197" spans="1:23">
      <c r="A197" s="63">
        <f t="shared" si="38"/>
        <v>37083</v>
      </c>
      <c r="B197" s="65" t="str">
        <f>INDEX('[4]Master Data'!$A$2:$B$8,MATCH(WEEKDAY('TBS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-221916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-221.916</v>
      </c>
    </row>
    <row r="198" spans="1:23">
      <c r="A198" s="63">
        <f t="shared" si="38"/>
        <v>37084</v>
      </c>
      <c r="B198" s="65" t="str">
        <f>INDEX('[4]Master Data'!$A$2:$B$8,MATCH(WEEKDAY('TBS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-221916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-221.916</v>
      </c>
    </row>
    <row r="199" spans="1:23">
      <c r="A199" s="63">
        <f t="shared" ref="A199:A262" si="51">A198+1</f>
        <v>37085</v>
      </c>
      <c r="B199" s="65" t="str">
        <f>INDEX('[4]Master Data'!$A$2:$B$8,MATCH(WEEKDAY('TBS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-221916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-221.916</v>
      </c>
    </row>
    <row r="200" spans="1:23">
      <c r="A200" s="63">
        <f t="shared" si="51"/>
        <v>37086</v>
      </c>
      <c r="B200" s="65" t="str">
        <f>INDEX('[4]Master Data'!$A$2:$B$8,MATCH(WEEKDAY('TBS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-221916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-221.916</v>
      </c>
    </row>
    <row r="201" spans="1:23">
      <c r="A201" s="63">
        <f t="shared" si="51"/>
        <v>37087</v>
      </c>
      <c r="B201" s="65" t="str">
        <f>INDEX('[4]Master Data'!$A$2:$B$8,MATCH(WEEKDAY('TBS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-221916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-221.916</v>
      </c>
    </row>
    <row r="202" spans="1:23">
      <c r="A202" s="63">
        <f t="shared" si="51"/>
        <v>37088</v>
      </c>
      <c r="B202" s="65" t="str">
        <f>INDEX('[4]Master Data'!$A$2:$B$8,MATCH(WEEKDAY('TBS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-221916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-221.916</v>
      </c>
    </row>
    <row r="203" spans="1:23">
      <c r="A203" s="63">
        <f t="shared" si="51"/>
        <v>37089</v>
      </c>
      <c r="B203" s="65" t="str">
        <f>INDEX('[4]Master Data'!$A$2:$B$8,MATCH(WEEKDAY('TBS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-221916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-221.916</v>
      </c>
    </row>
    <row r="204" spans="1:23">
      <c r="A204" s="63">
        <f t="shared" si="51"/>
        <v>37090</v>
      </c>
      <c r="B204" s="65" t="str">
        <f>INDEX('[4]Master Data'!$A$2:$B$8,MATCH(WEEKDAY('TBS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-221916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-221.916</v>
      </c>
    </row>
    <row r="205" spans="1:23">
      <c r="A205" s="63">
        <f t="shared" si="51"/>
        <v>37091</v>
      </c>
      <c r="B205" s="65" t="str">
        <f>INDEX('[4]Master Data'!$A$2:$B$8,MATCH(WEEKDAY('TBS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-221916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-221.916</v>
      </c>
    </row>
    <row r="206" spans="1:23">
      <c r="A206" s="63">
        <f t="shared" si="51"/>
        <v>37092</v>
      </c>
      <c r="B206" s="65" t="str">
        <f>INDEX('[4]Master Data'!$A$2:$B$8,MATCH(WEEKDAY('TBS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-221916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-221.916</v>
      </c>
    </row>
    <row r="207" spans="1:23">
      <c r="A207" s="63">
        <f t="shared" si="51"/>
        <v>37093</v>
      </c>
      <c r="B207" s="65" t="str">
        <f>INDEX('[4]Master Data'!$A$2:$B$8,MATCH(WEEKDAY('TBS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-221916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-221.916</v>
      </c>
    </row>
    <row r="208" spans="1:23">
      <c r="A208" s="63">
        <f t="shared" si="51"/>
        <v>37094</v>
      </c>
      <c r="B208" s="65" t="str">
        <f>INDEX('[4]Master Data'!$A$2:$B$8,MATCH(WEEKDAY('TBS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-221916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-221.916</v>
      </c>
    </row>
    <row r="209" spans="1:23">
      <c r="A209" s="63">
        <f t="shared" si="51"/>
        <v>37095</v>
      </c>
      <c r="B209" s="65" t="str">
        <f>INDEX('[4]Master Data'!$A$2:$B$8,MATCH(WEEKDAY('TBS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-221916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-221.916</v>
      </c>
    </row>
    <row r="210" spans="1:23">
      <c r="A210" s="63">
        <f t="shared" si="51"/>
        <v>37096</v>
      </c>
      <c r="B210" s="65" t="str">
        <f>INDEX('[4]Master Data'!$A$2:$B$8,MATCH(WEEKDAY('TBS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-221916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-221.916</v>
      </c>
    </row>
    <row r="211" spans="1:23">
      <c r="A211" s="63">
        <f t="shared" si="51"/>
        <v>37097</v>
      </c>
      <c r="B211" s="65" t="str">
        <f>INDEX('[4]Master Data'!$A$2:$B$8,MATCH(WEEKDAY('TBS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-221916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-221.916</v>
      </c>
    </row>
    <row r="212" spans="1:23">
      <c r="A212" s="63">
        <f t="shared" si="51"/>
        <v>37098</v>
      </c>
      <c r="B212" s="65" t="str">
        <f>INDEX('[4]Master Data'!$A$2:$B$8,MATCH(WEEKDAY('TBS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-221916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-221.916</v>
      </c>
    </row>
    <row r="213" spans="1:23">
      <c r="A213" s="63">
        <f t="shared" si="51"/>
        <v>37099</v>
      </c>
      <c r="B213" s="65" t="str">
        <f>INDEX('[4]Master Data'!$A$2:$B$8,MATCH(WEEKDAY('TBS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-221916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-221.916</v>
      </c>
    </row>
    <row r="214" spans="1:23">
      <c r="A214" s="63">
        <f t="shared" si="51"/>
        <v>37100</v>
      </c>
      <c r="B214" s="65" t="str">
        <f>INDEX('[4]Master Data'!$A$2:$B$8,MATCH(WEEKDAY('TBS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-221916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-221.916</v>
      </c>
    </row>
    <row r="215" spans="1:23">
      <c r="A215" s="63">
        <f t="shared" si="51"/>
        <v>37101</v>
      </c>
      <c r="B215" s="65" t="str">
        <f>INDEX('[4]Master Data'!$A$2:$B$8,MATCH(WEEKDAY('TBS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-221916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-221.916</v>
      </c>
    </row>
    <row r="216" spans="1:23">
      <c r="A216" s="63">
        <f t="shared" si="51"/>
        <v>37102</v>
      </c>
      <c r="B216" s="65" t="str">
        <f>INDEX('[4]Master Data'!$A$2:$B$8,MATCH(WEEKDAY('TBS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-221916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-221.916</v>
      </c>
    </row>
    <row r="217" spans="1:23">
      <c r="A217" s="63">
        <f t="shared" si="51"/>
        <v>37103</v>
      </c>
      <c r="B217" s="65" t="str">
        <f>INDEX('[4]Master Data'!$A$2:$B$8,MATCH(WEEKDAY('TBS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-221916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-221.916</v>
      </c>
    </row>
    <row r="218" spans="1:23">
      <c r="A218" s="63">
        <f t="shared" si="51"/>
        <v>37104</v>
      </c>
      <c r="B218" s="65" t="str">
        <f>INDEX('[4]Master Data'!$A$2:$B$8,MATCH(WEEKDAY('TBS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-221916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-221.916</v>
      </c>
    </row>
    <row r="219" spans="1:23">
      <c r="A219" s="63">
        <f t="shared" si="51"/>
        <v>37105</v>
      </c>
      <c r="B219" s="65" t="str">
        <f>INDEX('[4]Master Data'!$A$2:$B$8,MATCH(WEEKDAY('TBS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-221916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-221.916</v>
      </c>
    </row>
    <row r="220" spans="1:23">
      <c r="A220" s="63">
        <f t="shared" si="51"/>
        <v>37106</v>
      </c>
      <c r="B220" s="65" t="str">
        <f>INDEX('[4]Master Data'!$A$2:$B$8,MATCH(WEEKDAY('TBS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-221916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-221.916</v>
      </c>
    </row>
    <row r="221" spans="1:23">
      <c r="A221" s="63">
        <f t="shared" si="51"/>
        <v>37107</v>
      </c>
      <c r="B221" s="65" t="str">
        <f>INDEX('[4]Master Data'!$A$2:$B$8,MATCH(WEEKDAY('TBS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-221916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-221.916</v>
      </c>
    </row>
    <row r="222" spans="1:23">
      <c r="A222" s="63">
        <f t="shared" si="51"/>
        <v>37108</v>
      </c>
      <c r="B222" s="65" t="str">
        <f>INDEX('[4]Master Data'!$A$2:$B$8,MATCH(WEEKDAY('TBS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-221916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-221.916</v>
      </c>
    </row>
    <row r="223" spans="1:23">
      <c r="A223" s="63">
        <f t="shared" si="51"/>
        <v>37109</v>
      </c>
      <c r="B223" s="65" t="str">
        <f>INDEX('[4]Master Data'!$A$2:$B$8,MATCH(WEEKDAY('TBS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-221916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-221.916</v>
      </c>
    </row>
    <row r="224" spans="1:23">
      <c r="A224" s="63">
        <f t="shared" si="51"/>
        <v>37110</v>
      </c>
      <c r="B224" s="65" t="str">
        <f>INDEX('[4]Master Data'!$A$2:$B$8,MATCH(WEEKDAY('TBS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-221916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-221.916</v>
      </c>
    </row>
    <row r="225" spans="1:23">
      <c r="A225" s="63">
        <f t="shared" si="51"/>
        <v>37111</v>
      </c>
      <c r="B225" s="65" t="str">
        <f>INDEX('[4]Master Data'!$A$2:$B$8,MATCH(WEEKDAY('TBS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-221916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-221.916</v>
      </c>
    </row>
    <row r="226" spans="1:23">
      <c r="A226" s="63">
        <f t="shared" si="51"/>
        <v>37112</v>
      </c>
      <c r="B226" s="65" t="str">
        <f>INDEX('[4]Master Data'!$A$2:$B$8,MATCH(WEEKDAY('TBS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-221916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-221.916</v>
      </c>
    </row>
    <row r="227" spans="1:23">
      <c r="A227" s="63">
        <f t="shared" si="51"/>
        <v>37113</v>
      </c>
      <c r="B227" s="65" t="str">
        <f>INDEX('[4]Master Data'!$A$2:$B$8,MATCH(WEEKDAY('TBS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-221916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-221.916</v>
      </c>
    </row>
    <row r="228" spans="1:23">
      <c r="A228" s="63">
        <f t="shared" si="51"/>
        <v>37114</v>
      </c>
      <c r="B228" s="65" t="str">
        <f>INDEX('[4]Master Data'!$A$2:$B$8,MATCH(WEEKDAY('TBS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-221916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-221.916</v>
      </c>
    </row>
    <row r="229" spans="1:23">
      <c r="A229" s="63">
        <f t="shared" si="51"/>
        <v>37115</v>
      </c>
      <c r="B229" s="65" t="str">
        <f>INDEX('[4]Master Data'!$A$2:$B$8,MATCH(WEEKDAY('TBS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-221916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-221.916</v>
      </c>
    </row>
    <row r="230" spans="1:23">
      <c r="A230" s="63">
        <f t="shared" si="51"/>
        <v>37116</v>
      </c>
      <c r="B230" s="65" t="str">
        <f>INDEX('[4]Master Data'!$A$2:$B$8,MATCH(WEEKDAY('TBS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-221916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-221.916</v>
      </c>
    </row>
    <row r="231" spans="1:23">
      <c r="A231" s="63">
        <f t="shared" si="51"/>
        <v>37117</v>
      </c>
      <c r="B231" s="65" t="str">
        <f>INDEX('[4]Master Data'!$A$2:$B$8,MATCH(WEEKDAY('TBS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-221916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-221.916</v>
      </c>
    </row>
    <row r="232" spans="1:23">
      <c r="A232" s="63">
        <f t="shared" si="51"/>
        <v>37118</v>
      </c>
      <c r="B232" s="65" t="str">
        <f>INDEX('[4]Master Data'!$A$2:$B$8,MATCH(WEEKDAY('TBS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-221916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-221.916</v>
      </c>
    </row>
    <row r="233" spans="1:23">
      <c r="A233" s="63">
        <f t="shared" si="51"/>
        <v>37119</v>
      </c>
      <c r="B233" s="65" t="str">
        <f>INDEX('[4]Master Data'!$A$2:$B$8,MATCH(WEEKDAY('TBS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-221916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-221.916</v>
      </c>
    </row>
    <row r="234" spans="1:23">
      <c r="A234" s="63">
        <f t="shared" si="51"/>
        <v>37120</v>
      </c>
      <c r="B234" s="65" t="str">
        <f>INDEX('[4]Master Data'!$A$2:$B$8,MATCH(WEEKDAY('TBS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-221916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-221.916</v>
      </c>
    </row>
    <row r="235" spans="1:23">
      <c r="A235" s="63">
        <f t="shared" si="51"/>
        <v>37121</v>
      </c>
      <c r="B235" s="65" t="str">
        <f>INDEX('[4]Master Data'!$A$2:$B$8,MATCH(WEEKDAY('TBS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-221916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-221.916</v>
      </c>
    </row>
    <row r="236" spans="1:23">
      <c r="A236" s="63">
        <f t="shared" si="51"/>
        <v>37122</v>
      </c>
      <c r="B236" s="65" t="str">
        <f>INDEX('[4]Master Data'!$A$2:$B$8,MATCH(WEEKDAY('TBS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-221916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-221.916</v>
      </c>
    </row>
    <row r="237" spans="1:23">
      <c r="A237" s="63">
        <f t="shared" si="51"/>
        <v>37123</v>
      </c>
      <c r="B237" s="65" t="str">
        <f>INDEX('[4]Master Data'!$A$2:$B$8,MATCH(WEEKDAY('TBS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-221916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-221.916</v>
      </c>
    </row>
    <row r="238" spans="1:23">
      <c r="A238" s="63">
        <f t="shared" si="51"/>
        <v>37124</v>
      </c>
      <c r="B238" s="65" t="str">
        <f>INDEX('[4]Master Data'!$A$2:$B$8,MATCH(WEEKDAY('TBS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-221916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-221.916</v>
      </c>
    </row>
    <row r="239" spans="1:23">
      <c r="A239" s="63">
        <f t="shared" si="51"/>
        <v>37125</v>
      </c>
      <c r="B239" s="65" t="str">
        <f>INDEX('[4]Master Data'!$A$2:$B$8,MATCH(WEEKDAY('TBS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-221916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-221.916</v>
      </c>
    </row>
    <row r="240" spans="1:23">
      <c r="A240" s="63">
        <f t="shared" si="51"/>
        <v>37126</v>
      </c>
      <c r="B240" s="65" t="str">
        <f>INDEX('[4]Master Data'!$A$2:$B$8,MATCH(WEEKDAY('TBS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-221916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-221.916</v>
      </c>
    </row>
    <row r="241" spans="1:23">
      <c r="A241" s="63">
        <f t="shared" si="51"/>
        <v>37127</v>
      </c>
      <c r="B241" s="65" t="str">
        <f>INDEX('[4]Master Data'!$A$2:$B$8,MATCH(WEEKDAY('TBS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-221916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-221.916</v>
      </c>
    </row>
    <row r="242" spans="1:23">
      <c r="A242" s="63">
        <f t="shared" si="51"/>
        <v>37128</v>
      </c>
      <c r="B242" s="65" t="str">
        <f>INDEX('[4]Master Data'!$A$2:$B$8,MATCH(WEEKDAY('TBS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-221916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-221.916</v>
      </c>
    </row>
    <row r="243" spans="1:23">
      <c r="A243" s="63">
        <f t="shared" si="51"/>
        <v>37129</v>
      </c>
      <c r="B243" s="65" t="str">
        <f>INDEX('[4]Master Data'!$A$2:$B$8,MATCH(WEEKDAY('TBS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-221916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-221.916</v>
      </c>
    </row>
    <row r="244" spans="1:23">
      <c r="A244" s="63">
        <f t="shared" si="51"/>
        <v>37130</v>
      </c>
      <c r="B244" s="65" t="str">
        <f>INDEX('[4]Master Data'!$A$2:$B$8,MATCH(WEEKDAY('TBS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-221916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-221.916</v>
      </c>
    </row>
    <row r="245" spans="1:23">
      <c r="A245" s="63">
        <f t="shared" si="51"/>
        <v>37131</v>
      </c>
      <c r="B245" s="65" t="str">
        <f>INDEX('[4]Master Data'!$A$2:$B$8,MATCH(WEEKDAY('TBS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-221916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-221.916</v>
      </c>
    </row>
    <row r="246" spans="1:23">
      <c r="A246" s="63">
        <f t="shared" si="51"/>
        <v>37132</v>
      </c>
      <c r="B246" s="65" t="str">
        <f>INDEX('[4]Master Data'!$A$2:$B$8,MATCH(WEEKDAY('TBS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-221916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-221.916</v>
      </c>
    </row>
    <row r="247" spans="1:23">
      <c r="A247" s="63">
        <f t="shared" si="51"/>
        <v>37133</v>
      </c>
      <c r="B247" s="65" t="str">
        <f>INDEX('[4]Master Data'!$A$2:$B$8,MATCH(WEEKDAY('TBS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-221916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-221.916</v>
      </c>
    </row>
    <row r="248" spans="1:23">
      <c r="A248" s="63">
        <f t="shared" si="51"/>
        <v>37134</v>
      </c>
      <c r="B248" s="65" t="str">
        <f>INDEX('[4]Master Data'!$A$2:$B$8,MATCH(WEEKDAY('TBS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-221916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-221.916</v>
      </c>
    </row>
    <row r="249" spans="1:23">
      <c r="A249" s="63">
        <f t="shared" si="51"/>
        <v>37135</v>
      </c>
      <c r="B249" s="65" t="str">
        <f>INDEX('[4]Master Data'!$A$2:$B$8,MATCH(WEEKDAY('TBS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-221916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-221.916</v>
      </c>
    </row>
    <row r="250" spans="1:23">
      <c r="A250" s="63">
        <f t="shared" si="51"/>
        <v>37136</v>
      </c>
      <c r="B250" s="65" t="str">
        <f>INDEX('[4]Master Data'!$A$2:$B$8,MATCH(WEEKDAY('TBS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-221916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-221.916</v>
      </c>
    </row>
    <row r="251" spans="1:23">
      <c r="A251" s="63">
        <f t="shared" si="51"/>
        <v>37137</v>
      </c>
      <c r="B251" s="65" t="str">
        <f>INDEX('[4]Master Data'!$A$2:$B$8,MATCH(WEEKDAY('TBS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-221916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-221.916</v>
      </c>
    </row>
    <row r="252" spans="1:23">
      <c r="A252" s="63">
        <f t="shared" si="51"/>
        <v>37138</v>
      </c>
      <c r="B252" s="65" t="str">
        <f>INDEX('[4]Master Data'!$A$2:$B$8,MATCH(WEEKDAY('TBS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-221916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-221.916</v>
      </c>
    </row>
    <row r="253" spans="1:23">
      <c r="A253" s="63">
        <f t="shared" si="51"/>
        <v>37139</v>
      </c>
      <c r="B253" s="65" t="str">
        <f>INDEX('[4]Master Data'!$A$2:$B$8,MATCH(WEEKDAY('TBS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-221916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-221.916</v>
      </c>
    </row>
    <row r="254" spans="1:23">
      <c r="A254" s="63">
        <f t="shared" si="51"/>
        <v>37140</v>
      </c>
      <c r="B254" s="65" t="str">
        <f>INDEX('[4]Master Data'!$A$2:$B$8,MATCH(WEEKDAY('TBS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-221916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-221.916</v>
      </c>
    </row>
    <row r="255" spans="1:23">
      <c r="A255" s="63">
        <f t="shared" si="51"/>
        <v>37141</v>
      </c>
      <c r="B255" s="65" t="str">
        <f>INDEX('[4]Master Data'!$A$2:$B$8,MATCH(WEEKDAY('TBS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-221916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-221.916</v>
      </c>
    </row>
    <row r="256" spans="1:23">
      <c r="A256" s="63">
        <f t="shared" si="51"/>
        <v>37142</v>
      </c>
      <c r="B256" s="65" t="str">
        <f>INDEX('[4]Master Data'!$A$2:$B$8,MATCH(WEEKDAY('TBS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-221916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-221.916</v>
      </c>
    </row>
    <row r="257" spans="1:23">
      <c r="A257" s="63">
        <f t="shared" si="51"/>
        <v>37143</v>
      </c>
      <c r="B257" s="65" t="str">
        <f>INDEX('[4]Master Data'!$A$2:$B$8,MATCH(WEEKDAY('TBS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-221916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-221.916</v>
      </c>
    </row>
    <row r="258" spans="1:23">
      <c r="A258" s="63">
        <f t="shared" si="51"/>
        <v>37144</v>
      </c>
      <c r="B258" s="65" t="str">
        <f>INDEX('[4]Master Data'!$A$2:$B$8,MATCH(WEEKDAY('TBS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-221916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-221.916</v>
      </c>
    </row>
    <row r="259" spans="1:23">
      <c r="A259" s="63">
        <f t="shared" si="51"/>
        <v>37145</v>
      </c>
      <c r="B259" s="65" t="str">
        <f>INDEX('[4]Master Data'!$A$2:$B$8,MATCH(WEEKDAY('TBS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-221916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-221.916</v>
      </c>
    </row>
    <row r="260" spans="1:23">
      <c r="A260" s="63">
        <f t="shared" si="51"/>
        <v>37146</v>
      </c>
      <c r="B260" s="65" t="str">
        <f>INDEX('[4]Master Data'!$A$2:$B$8,MATCH(WEEKDAY('TBS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-221916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-221.916</v>
      </c>
    </row>
    <row r="261" spans="1:23">
      <c r="A261" s="63">
        <f t="shared" si="51"/>
        <v>37147</v>
      </c>
      <c r="B261" s="65" t="str">
        <f>INDEX('[4]Master Data'!$A$2:$B$8,MATCH(WEEKDAY('TBS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-221916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-221.916</v>
      </c>
    </row>
    <row r="262" spans="1:23">
      <c r="A262" s="63">
        <f t="shared" si="51"/>
        <v>37148</v>
      </c>
      <c r="B262" s="65" t="str">
        <f>INDEX('[4]Master Data'!$A$2:$B$8,MATCH(WEEKDAY('TBS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-221916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-221.916</v>
      </c>
    </row>
    <row r="263" spans="1:23">
      <c r="A263" s="63">
        <f t="shared" ref="A263:A326" si="64">A262+1</f>
        <v>37149</v>
      </c>
      <c r="B263" s="65" t="str">
        <f>INDEX('[4]Master Data'!$A$2:$B$8,MATCH(WEEKDAY('TBS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-221916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-221.916</v>
      </c>
    </row>
    <row r="264" spans="1:23">
      <c r="A264" s="63">
        <f t="shared" si="64"/>
        <v>37150</v>
      </c>
      <c r="B264" s="65" t="str">
        <f>INDEX('[4]Master Data'!$A$2:$B$8,MATCH(WEEKDAY('TBS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-221916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-221.916</v>
      </c>
    </row>
    <row r="265" spans="1:23">
      <c r="A265" s="63">
        <f t="shared" si="64"/>
        <v>37151</v>
      </c>
      <c r="B265" s="65" t="str">
        <f>INDEX('[4]Master Data'!$A$2:$B$8,MATCH(WEEKDAY('TBS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-221916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-221.916</v>
      </c>
    </row>
    <row r="266" spans="1:23">
      <c r="A266" s="63">
        <f t="shared" si="64"/>
        <v>37152</v>
      </c>
      <c r="B266" s="65" t="str">
        <f>INDEX('[4]Master Data'!$A$2:$B$8,MATCH(WEEKDAY('TBS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-221916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-221.916</v>
      </c>
    </row>
    <row r="267" spans="1:23">
      <c r="A267" s="63">
        <f t="shared" si="64"/>
        <v>37153</v>
      </c>
      <c r="B267" s="65" t="str">
        <f>INDEX('[4]Master Data'!$A$2:$B$8,MATCH(WEEKDAY('TBS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-221916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-221.916</v>
      </c>
    </row>
    <row r="268" spans="1:23">
      <c r="A268" s="63">
        <f t="shared" si="64"/>
        <v>37154</v>
      </c>
      <c r="B268" s="65" t="str">
        <f>INDEX('[4]Master Data'!$A$2:$B$8,MATCH(WEEKDAY('TBS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-221916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-221.916</v>
      </c>
    </row>
    <row r="269" spans="1:23">
      <c r="A269" s="63">
        <f t="shared" si="64"/>
        <v>37155</v>
      </c>
      <c r="B269" s="65" t="str">
        <f>INDEX('[4]Master Data'!$A$2:$B$8,MATCH(WEEKDAY('TBS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-221916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-221.916</v>
      </c>
    </row>
    <row r="270" spans="1:23">
      <c r="A270" s="63">
        <f t="shared" si="64"/>
        <v>37156</v>
      </c>
      <c r="B270" s="65" t="str">
        <f>INDEX('[4]Master Data'!$A$2:$B$8,MATCH(WEEKDAY('TBS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-221916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-221.916</v>
      </c>
    </row>
    <row r="271" spans="1:23">
      <c r="A271" s="63">
        <f t="shared" si="64"/>
        <v>37157</v>
      </c>
      <c r="B271" s="65" t="str">
        <f>INDEX('[4]Master Data'!$A$2:$B$8,MATCH(WEEKDAY('TBS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-221916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-221.916</v>
      </c>
    </row>
    <row r="272" spans="1:23">
      <c r="A272" s="63">
        <f t="shared" si="64"/>
        <v>37158</v>
      </c>
      <c r="B272" s="65" t="str">
        <f>INDEX('[4]Master Data'!$A$2:$B$8,MATCH(WEEKDAY('TBS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-221916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-221.916</v>
      </c>
    </row>
    <row r="273" spans="1:23">
      <c r="A273" s="63">
        <f t="shared" si="64"/>
        <v>37159</v>
      </c>
      <c r="B273" s="65" t="str">
        <f>INDEX('[4]Master Data'!$A$2:$B$8,MATCH(WEEKDAY('TBS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-221916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-221.916</v>
      </c>
    </row>
    <row r="274" spans="1:23">
      <c r="A274" s="63">
        <f t="shared" si="64"/>
        <v>37160</v>
      </c>
      <c r="B274" s="65" t="str">
        <f>INDEX('[4]Master Data'!$A$2:$B$8,MATCH(WEEKDAY('TBS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-221916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-221.916</v>
      </c>
    </row>
    <row r="275" spans="1:23">
      <c r="A275" s="63">
        <f t="shared" si="64"/>
        <v>37161</v>
      </c>
      <c r="B275" s="65" t="str">
        <f>INDEX('[4]Master Data'!$A$2:$B$8,MATCH(WEEKDAY('TBS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-221916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-221.916</v>
      </c>
    </row>
    <row r="276" spans="1:23">
      <c r="A276" s="63">
        <f t="shared" si="64"/>
        <v>37162</v>
      </c>
      <c r="B276" s="65" t="str">
        <f>INDEX('[4]Master Data'!$A$2:$B$8,MATCH(WEEKDAY('TBS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-221916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-221.916</v>
      </c>
    </row>
    <row r="277" spans="1:23">
      <c r="A277" s="63">
        <f t="shared" si="64"/>
        <v>37163</v>
      </c>
      <c r="B277" s="65" t="str">
        <f>INDEX('[4]Master Data'!$A$2:$B$8,MATCH(WEEKDAY('TBS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-221916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-221.916</v>
      </c>
    </row>
    <row r="278" spans="1:23">
      <c r="A278" s="63">
        <f t="shared" si="64"/>
        <v>37164</v>
      </c>
      <c r="B278" s="65" t="str">
        <f>INDEX('[4]Master Data'!$A$2:$B$8,MATCH(WEEKDAY('TBS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-221916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-221.916</v>
      </c>
    </row>
    <row r="279" spans="1:23">
      <c r="A279" s="63">
        <f t="shared" si="64"/>
        <v>37165</v>
      </c>
      <c r="B279" s="65" t="str">
        <f>INDEX('[4]Master Data'!$A$2:$B$8,MATCH(WEEKDAY('TBS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-221916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-221.916</v>
      </c>
    </row>
    <row r="280" spans="1:23">
      <c r="A280" s="63">
        <f t="shared" si="64"/>
        <v>37166</v>
      </c>
      <c r="B280" s="65" t="str">
        <f>INDEX('[4]Master Data'!$A$2:$B$8,MATCH(WEEKDAY('TBS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-221916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-221.916</v>
      </c>
    </row>
    <row r="281" spans="1:23">
      <c r="A281" s="63">
        <f t="shared" si="64"/>
        <v>37167</v>
      </c>
      <c r="B281" s="65" t="str">
        <f>INDEX('[4]Master Data'!$A$2:$B$8,MATCH(WEEKDAY('TBS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-221916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-221.916</v>
      </c>
    </row>
    <row r="282" spans="1:23">
      <c r="A282" s="63">
        <f t="shared" si="64"/>
        <v>37168</v>
      </c>
      <c r="B282" s="65" t="str">
        <f>INDEX('[4]Master Data'!$A$2:$B$8,MATCH(WEEKDAY('TBS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-221916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-221.916</v>
      </c>
    </row>
    <row r="283" spans="1:23">
      <c r="A283" s="63">
        <f t="shared" si="64"/>
        <v>37169</v>
      </c>
      <c r="B283" s="65" t="str">
        <f>INDEX('[4]Master Data'!$A$2:$B$8,MATCH(WEEKDAY('TBS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-221916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-221.916</v>
      </c>
    </row>
    <row r="284" spans="1:23">
      <c r="A284" s="63">
        <f t="shared" si="64"/>
        <v>37170</v>
      </c>
      <c r="B284" s="65" t="str">
        <f>INDEX('[4]Master Data'!$A$2:$B$8,MATCH(WEEKDAY('TBS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-221916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-221.916</v>
      </c>
    </row>
    <row r="285" spans="1:23">
      <c r="A285" s="63">
        <f t="shared" si="64"/>
        <v>37171</v>
      </c>
      <c r="B285" s="65" t="str">
        <f>INDEX('[4]Master Data'!$A$2:$B$8,MATCH(WEEKDAY('TBS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-221916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-221.916</v>
      </c>
    </row>
    <row r="286" spans="1:23">
      <c r="A286" s="63">
        <f t="shared" si="64"/>
        <v>37172</v>
      </c>
      <c r="B286" s="65" t="str">
        <f>INDEX('[4]Master Data'!$A$2:$B$8,MATCH(WEEKDAY('TBS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-221916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-221.916</v>
      </c>
    </row>
    <row r="287" spans="1:23">
      <c r="A287" s="63">
        <f t="shared" si="64"/>
        <v>37173</v>
      </c>
      <c r="B287" s="65" t="str">
        <f>INDEX('[4]Master Data'!$A$2:$B$8,MATCH(WEEKDAY('TBS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-221916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-221.916</v>
      </c>
    </row>
    <row r="288" spans="1:23">
      <c r="A288" s="63">
        <f t="shared" si="64"/>
        <v>37174</v>
      </c>
      <c r="B288" s="65" t="str">
        <f>INDEX('[4]Master Data'!$A$2:$B$8,MATCH(WEEKDAY('TBS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-221916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-221.916</v>
      </c>
    </row>
    <row r="289" spans="1:23">
      <c r="A289" s="63">
        <f t="shared" si="64"/>
        <v>37175</v>
      </c>
      <c r="B289" s="65" t="str">
        <f>INDEX('[4]Master Data'!$A$2:$B$8,MATCH(WEEKDAY('TBS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-221916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-221.916</v>
      </c>
    </row>
    <row r="290" spans="1:23">
      <c r="A290" s="63">
        <f t="shared" si="64"/>
        <v>37176</v>
      </c>
      <c r="B290" s="65" t="str">
        <f>INDEX('[4]Master Data'!$A$2:$B$8,MATCH(WEEKDAY('TBS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SUM(J$280:J290)</f>
        <v>0</v>
      </c>
      <c r="N290" s="73">
        <f>SUM(J$6:J290)</f>
        <v>-221916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-221.916</v>
      </c>
    </row>
    <row r="291" spans="1:23">
      <c r="A291" s="63">
        <f t="shared" si="64"/>
        <v>37177</v>
      </c>
      <c r="B291" s="65" t="str">
        <f>INDEX('[4]Master Data'!$A$2:$B$8,MATCH(WEEKDAY('TBS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-221916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-221.916</v>
      </c>
    </row>
    <row r="292" spans="1:23">
      <c r="A292" s="63">
        <f t="shared" si="64"/>
        <v>37178</v>
      </c>
      <c r="B292" s="65" t="str">
        <f>INDEX('[4]Master Data'!$A$2:$B$8,MATCH(WEEKDAY('TBS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-221916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-221.916</v>
      </c>
    </row>
    <row r="293" spans="1:23">
      <c r="A293" s="63">
        <f t="shared" si="64"/>
        <v>37179</v>
      </c>
      <c r="B293" s="65" t="str">
        <f>INDEX('[4]Master Data'!$A$2:$B$8,MATCH(WEEKDAY('TBS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-221916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-221.916</v>
      </c>
    </row>
    <row r="294" spans="1:23">
      <c r="A294" s="63">
        <f t="shared" si="64"/>
        <v>37180</v>
      </c>
      <c r="B294" s="65" t="str">
        <f>INDEX('[4]Master Data'!$A$2:$B$8,MATCH(WEEKDAY('TBS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-221916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-221.916</v>
      </c>
    </row>
    <row r="295" spans="1:23">
      <c r="A295" s="63">
        <f t="shared" si="64"/>
        <v>37181</v>
      </c>
      <c r="B295" s="65" t="str">
        <f>INDEX('[4]Master Data'!$A$2:$B$8,MATCH(WEEKDAY('TBS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-221916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-221.916</v>
      </c>
    </row>
    <row r="296" spans="1:23">
      <c r="A296" s="63">
        <f t="shared" si="64"/>
        <v>37182</v>
      </c>
      <c r="B296" s="65" t="str">
        <f>INDEX('[4]Master Data'!$A$2:$B$8,MATCH(WEEKDAY('TBS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-221916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-221.916</v>
      </c>
    </row>
    <row r="297" spans="1:23">
      <c r="A297" s="63">
        <f t="shared" si="64"/>
        <v>37183</v>
      </c>
      <c r="B297" s="65" t="str">
        <f>INDEX('[4]Master Data'!$A$2:$B$8,MATCH(WEEKDAY('TBS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-221916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-221.916</v>
      </c>
    </row>
    <row r="298" spans="1:23">
      <c r="A298" s="63">
        <f t="shared" si="64"/>
        <v>37184</v>
      </c>
      <c r="B298" s="65" t="str">
        <f>INDEX('[4]Master Data'!$A$2:$B$8,MATCH(WEEKDAY('TBS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-221916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-221.916</v>
      </c>
    </row>
    <row r="299" spans="1:23">
      <c r="A299" s="63">
        <f t="shared" si="64"/>
        <v>37185</v>
      </c>
      <c r="B299" s="65" t="str">
        <f>INDEX('[4]Master Data'!$A$2:$B$8,MATCH(WEEKDAY('TBS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-221916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-221.916</v>
      </c>
    </row>
    <row r="300" spans="1:23">
      <c r="A300" s="63">
        <f t="shared" si="64"/>
        <v>37186</v>
      </c>
      <c r="B300" s="65" t="str">
        <f>INDEX('[4]Master Data'!$A$2:$B$8,MATCH(WEEKDAY('TBS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-221916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-221.916</v>
      </c>
    </row>
    <row r="301" spans="1:23">
      <c r="A301" s="63">
        <f t="shared" si="64"/>
        <v>37187</v>
      </c>
      <c r="B301" s="65" t="str">
        <f>INDEX('[4]Master Data'!$A$2:$B$8,MATCH(WEEKDAY('TBS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-221916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-221.916</v>
      </c>
    </row>
    <row r="302" spans="1:23">
      <c r="A302" s="63">
        <f t="shared" si="64"/>
        <v>37188</v>
      </c>
      <c r="B302" s="65" t="str">
        <f>INDEX('[4]Master Data'!$A$2:$B$8,MATCH(WEEKDAY('TBS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-221916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-221.916</v>
      </c>
    </row>
    <row r="303" spans="1:23">
      <c r="A303" s="63">
        <f t="shared" si="64"/>
        <v>37189</v>
      </c>
      <c r="B303" s="65" t="str">
        <f>INDEX('[4]Master Data'!$A$2:$B$8,MATCH(WEEKDAY('TBS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-221916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-221.916</v>
      </c>
    </row>
    <row r="304" spans="1:23">
      <c r="A304" s="63">
        <f t="shared" si="64"/>
        <v>37190</v>
      </c>
      <c r="B304" s="65" t="str">
        <f>INDEX('[4]Master Data'!$A$2:$B$8,MATCH(WEEKDAY('TBS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-221916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-221.916</v>
      </c>
    </row>
    <row r="305" spans="1:23">
      <c r="A305" s="63">
        <f t="shared" si="64"/>
        <v>37191</v>
      </c>
      <c r="B305" s="65" t="str">
        <f>INDEX('[4]Master Data'!$A$2:$B$8,MATCH(WEEKDAY('TBS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-221916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-221.916</v>
      </c>
    </row>
    <row r="306" spans="1:23">
      <c r="A306" s="63">
        <f t="shared" si="64"/>
        <v>37192</v>
      </c>
      <c r="B306" s="65" t="str">
        <f>INDEX('[4]Master Data'!$A$2:$B$8,MATCH(WEEKDAY('TBS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-221916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-221.916</v>
      </c>
    </row>
    <row r="307" spans="1:23">
      <c r="A307" s="63">
        <f t="shared" si="64"/>
        <v>37193</v>
      </c>
      <c r="B307" s="65" t="str">
        <f>INDEX('[4]Master Data'!$A$2:$B$8,MATCH(WEEKDAY('TBS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-221916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-221.916</v>
      </c>
    </row>
    <row r="308" spans="1:23">
      <c r="A308" s="63">
        <f t="shared" si="64"/>
        <v>37194</v>
      </c>
      <c r="B308" s="65" t="str">
        <f>INDEX('[4]Master Data'!$A$2:$B$8,MATCH(WEEKDAY('TBS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-221916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-221.916</v>
      </c>
    </row>
    <row r="309" spans="1:23">
      <c r="A309" s="63">
        <f t="shared" si="64"/>
        <v>37195</v>
      </c>
      <c r="B309" s="65" t="str">
        <f>INDEX('[4]Master Data'!$A$2:$B$8,MATCH(WEEKDAY('TBS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-221916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-221.916</v>
      </c>
    </row>
    <row r="310" spans="1:23">
      <c r="A310" s="63">
        <f t="shared" si="64"/>
        <v>37196</v>
      </c>
      <c r="B310" s="65" t="str">
        <f>INDEX('[4]Master Data'!$A$2:$B$8,MATCH(WEEKDAY('TBS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-221916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-221.916</v>
      </c>
    </row>
    <row r="311" spans="1:23">
      <c r="A311" s="63">
        <f t="shared" si="64"/>
        <v>37197</v>
      </c>
      <c r="B311" s="65" t="str">
        <f>INDEX('[4]Master Data'!$A$2:$B$8,MATCH(WEEKDAY('TBS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-221916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-221.916</v>
      </c>
    </row>
    <row r="312" spans="1:23">
      <c r="A312" s="63">
        <f t="shared" si="64"/>
        <v>37198</v>
      </c>
      <c r="B312" s="65" t="str">
        <f>INDEX('[4]Master Data'!$A$2:$B$8,MATCH(WEEKDAY('TBS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-221916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-221.916</v>
      </c>
    </row>
    <row r="313" spans="1:23">
      <c r="A313" s="63">
        <f t="shared" si="64"/>
        <v>37199</v>
      </c>
      <c r="B313" s="65" t="str">
        <f>INDEX('[4]Master Data'!$A$2:$B$8,MATCH(WEEKDAY('TBS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-221916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-221.916</v>
      </c>
    </row>
    <row r="314" spans="1:23">
      <c r="A314" s="63">
        <f t="shared" si="64"/>
        <v>37200</v>
      </c>
      <c r="B314" s="65" t="str">
        <f>INDEX('[4]Master Data'!$A$2:$B$8,MATCH(WEEKDAY('TBS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-221916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-221.916</v>
      </c>
    </row>
    <row r="315" spans="1:23">
      <c r="A315" s="63">
        <f t="shared" si="64"/>
        <v>37201</v>
      </c>
      <c r="B315" s="65" t="str">
        <f>INDEX('[4]Master Data'!$A$2:$B$8,MATCH(WEEKDAY('TBS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-221916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-221.916</v>
      </c>
    </row>
    <row r="316" spans="1:23">
      <c r="A316" s="63">
        <f t="shared" si="64"/>
        <v>37202</v>
      </c>
      <c r="B316" s="65" t="str">
        <f>INDEX('[4]Master Data'!$A$2:$B$8,MATCH(WEEKDAY('TBS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-221916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-221.916</v>
      </c>
    </row>
    <row r="317" spans="1:23">
      <c r="A317" s="63">
        <f t="shared" si="64"/>
        <v>37203</v>
      </c>
      <c r="B317" s="65" t="str">
        <f>INDEX('[4]Master Data'!$A$2:$B$8,MATCH(WEEKDAY('TBS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-221916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-221.916</v>
      </c>
    </row>
    <row r="318" spans="1:23">
      <c r="A318" s="63">
        <f t="shared" si="64"/>
        <v>37204</v>
      </c>
      <c r="B318" s="65" t="str">
        <f>INDEX('[4]Master Data'!$A$2:$B$8,MATCH(WEEKDAY('TBS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-221916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-221.916</v>
      </c>
    </row>
    <row r="319" spans="1:23">
      <c r="A319" s="63">
        <f t="shared" si="64"/>
        <v>37205</v>
      </c>
      <c r="B319" s="65" t="str">
        <f>INDEX('[4]Master Data'!$A$2:$B$8,MATCH(WEEKDAY('TBS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-221916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-221.916</v>
      </c>
    </row>
    <row r="320" spans="1:23">
      <c r="A320" s="63">
        <f t="shared" si="64"/>
        <v>37206</v>
      </c>
      <c r="B320" s="65" t="str">
        <f>INDEX('[4]Master Data'!$A$2:$B$8,MATCH(WEEKDAY('TBS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-221916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-221.916</v>
      </c>
    </row>
    <row r="321" spans="1:23">
      <c r="A321" s="63">
        <f t="shared" si="64"/>
        <v>37207</v>
      </c>
      <c r="B321" s="65" t="str">
        <f>INDEX('[4]Master Data'!$A$2:$B$8,MATCH(WEEKDAY('TBS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-221916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-221.916</v>
      </c>
    </row>
    <row r="322" spans="1:23">
      <c r="A322" s="63">
        <f t="shared" si="64"/>
        <v>37208</v>
      </c>
      <c r="B322" s="65" t="str">
        <f>INDEX('[4]Master Data'!$A$2:$B$8,MATCH(WEEKDAY('TBS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-221916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-221.916</v>
      </c>
    </row>
    <row r="323" spans="1:23">
      <c r="A323" s="63">
        <f t="shared" si="64"/>
        <v>37209</v>
      </c>
      <c r="B323" s="65" t="str">
        <f>INDEX('[4]Master Data'!$A$2:$B$8,MATCH(WEEKDAY('TBS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-221916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-221.916</v>
      </c>
    </row>
    <row r="324" spans="1:23">
      <c r="A324" s="63">
        <f t="shared" si="64"/>
        <v>37210</v>
      </c>
      <c r="B324" s="65" t="str">
        <f>INDEX('[4]Master Data'!$A$2:$B$8,MATCH(WEEKDAY('TBS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-221916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-221.916</v>
      </c>
    </row>
    <row r="325" spans="1:23">
      <c r="A325" s="63">
        <f t="shared" si="64"/>
        <v>37211</v>
      </c>
      <c r="B325" s="65" t="str">
        <f>INDEX('[4]Master Data'!$A$2:$B$8,MATCH(WEEKDAY('TBS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-221916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-221.916</v>
      </c>
    </row>
    <row r="326" spans="1:23">
      <c r="A326" s="63">
        <f t="shared" si="64"/>
        <v>37212</v>
      </c>
      <c r="B326" s="65" t="str">
        <f>INDEX('[4]Master Data'!$A$2:$B$8,MATCH(WEEKDAY('TBS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-221916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-221.916</v>
      </c>
    </row>
    <row r="327" spans="1:23">
      <c r="A327" s="63">
        <f t="shared" ref="A327:A371" si="77">A326+1</f>
        <v>37213</v>
      </c>
      <c r="B327" s="65" t="str">
        <f>INDEX('[4]Master Data'!$A$2:$B$8,MATCH(WEEKDAY('TBS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-221916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-221.916</v>
      </c>
    </row>
    <row r="328" spans="1:23">
      <c r="A328" s="63">
        <f t="shared" si="77"/>
        <v>37214</v>
      </c>
      <c r="B328" s="65" t="str">
        <f>INDEX('[4]Master Data'!$A$2:$B$8,MATCH(WEEKDAY('TBS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-221916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-221.916</v>
      </c>
    </row>
    <row r="329" spans="1:23">
      <c r="A329" s="63">
        <f t="shared" si="77"/>
        <v>37215</v>
      </c>
      <c r="B329" s="65" t="str">
        <f>INDEX('[4]Master Data'!$A$2:$B$8,MATCH(WEEKDAY('TBS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-221916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-221.916</v>
      </c>
    </row>
    <row r="330" spans="1:23">
      <c r="A330" s="63">
        <f t="shared" si="77"/>
        <v>37216</v>
      </c>
      <c r="B330" s="65" t="str">
        <f>INDEX('[4]Master Data'!$A$2:$B$8,MATCH(WEEKDAY('TBS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-221916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-221.916</v>
      </c>
    </row>
    <row r="331" spans="1:23">
      <c r="A331" s="63">
        <f t="shared" si="77"/>
        <v>37217</v>
      </c>
      <c r="B331" s="65" t="str">
        <f>INDEX('[4]Master Data'!$A$2:$B$8,MATCH(WEEKDAY('TBS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-221916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-221.916</v>
      </c>
    </row>
    <row r="332" spans="1:23">
      <c r="A332" s="63">
        <f t="shared" si="77"/>
        <v>37218</v>
      </c>
      <c r="B332" s="65" t="str">
        <f>INDEX('[4]Master Data'!$A$2:$B$8,MATCH(WEEKDAY('TBS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-221916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-221.916</v>
      </c>
    </row>
    <row r="333" spans="1:23">
      <c r="A333" s="63">
        <f t="shared" si="77"/>
        <v>37219</v>
      </c>
      <c r="B333" s="65" t="str">
        <f>INDEX('[4]Master Data'!$A$2:$B$8,MATCH(WEEKDAY('TBS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-221916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-221.916</v>
      </c>
    </row>
    <row r="334" spans="1:23">
      <c r="A334" s="63">
        <f t="shared" si="77"/>
        <v>37220</v>
      </c>
      <c r="B334" s="65" t="str">
        <f>INDEX('[4]Master Data'!$A$2:$B$8,MATCH(WEEKDAY('TBS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-221916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-221.916</v>
      </c>
    </row>
    <row r="335" spans="1:23">
      <c r="A335" s="63">
        <f t="shared" si="77"/>
        <v>37221</v>
      </c>
      <c r="B335" s="65" t="str">
        <f>INDEX('[4]Master Data'!$A$2:$B$8,MATCH(WEEKDAY('TBS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-221916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-221.916</v>
      </c>
    </row>
    <row r="336" spans="1:23">
      <c r="A336" s="63">
        <f t="shared" si="77"/>
        <v>37222</v>
      </c>
      <c r="B336" s="65" t="str">
        <f>INDEX('[4]Master Data'!$A$2:$B$8,MATCH(WEEKDAY('TBS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-221916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-221.916</v>
      </c>
    </row>
    <row r="337" spans="1:23">
      <c r="A337" s="63">
        <f t="shared" si="77"/>
        <v>37223</v>
      </c>
      <c r="B337" s="65" t="str">
        <f>INDEX('[4]Master Data'!$A$2:$B$8,MATCH(WEEKDAY('TBS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-221916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-221.916</v>
      </c>
    </row>
    <row r="338" spans="1:23">
      <c r="A338" s="63">
        <f t="shared" si="77"/>
        <v>37224</v>
      </c>
      <c r="B338" s="65" t="str">
        <f>INDEX('[4]Master Data'!$A$2:$B$8,MATCH(WEEKDAY('TBS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-221916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-221.916</v>
      </c>
    </row>
    <row r="339" spans="1:23">
      <c r="A339" s="63">
        <f t="shared" si="77"/>
        <v>37225</v>
      </c>
      <c r="B339" s="65" t="str">
        <f>INDEX('[4]Master Data'!$A$2:$B$8,MATCH(WEEKDAY('TBS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-221916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-221.916</v>
      </c>
    </row>
    <row r="340" spans="1:23">
      <c r="A340" s="63">
        <f t="shared" si="77"/>
        <v>37226</v>
      </c>
      <c r="B340" s="65" t="str">
        <f>INDEX('[4]Master Data'!$A$2:$B$8,MATCH(WEEKDAY('TBS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-221916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-221.916</v>
      </c>
    </row>
    <row r="341" spans="1:23">
      <c r="A341" s="63">
        <f t="shared" si="77"/>
        <v>37227</v>
      </c>
      <c r="B341" s="65" t="str">
        <f>INDEX('[4]Master Data'!$A$2:$B$8,MATCH(WEEKDAY('TBS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-221916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-221.916</v>
      </c>
    </row>
    <row r="342" spans="1:23">
      <c r="A342" s="63">
        <f t="shared" si="77"/>
        <v>37228</v>
      </c>
      <c r="B342" s="65" t="str">
        <f>INDEX('[4]Master Data'!$A$2:$B$8,MATCH(WEEKDAY('TBS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-221916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-221.916</v>
      </c>
    </row>
    <row r="343" spans="1:23">
      <c r="A343" s="63">
        <f t="shared" si="77"/>
        <v>37229</v>
      </c>
      <c r="B343" s="65" t="str">
        <f>INDEX('[4]Master Data'!$A$2:$B$8,MATCH(WEEKDAY('TBS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-221916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-221.916</v>
      </c>
    </row>
    <row r="344" spans="1:23">
      <c r="A344" s="63">
        <f t="shared" si="77"/>
        <v>37230</v>
      </c>
      <c r="B344" s="65" t="str">
        <f>INDEX('[4]Master Data'!$A$2:$B$8,MATCH(WEEKDAY('TBS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-221916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-221.916</v>
      </c>
    </row>
    <row r="345" spans="1:23">
      <c r="A345" s="63">
        <f t="shared" si="77"/>
        <v>37231</v>
      </c>
      <c r="B345" s="65" t="str">
        <f>INDEX('[4]Master Data'!$A$2:$B$8,MATCH(WEEKDAY('TBS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-221916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-221.916</v>
      </c>
    </row>
    <row r="346" spans="1:23">
      <c r="A346" s="63">
        <f t="shared" si="77"/>
        <v>37232</v>
      </c>
      <c r="B346" s="65" t="str">
        <f>INDEX('[4]Master Data'!$A$2:$B$8,MATCH(WEEKDAY('TBS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-221916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-221.916</v>
      </c>
    </row>
    <row r="347" spans="1:23">
      <c r="A347" s="63">
        <f t="shared" si="77"/>
        <v>37233</v>
      </c>
      <c r="B347" s="65" t="str">
        <f>INDEX('[4]Master Data'!$A$2:$B$8,MATCH(WEEKDAY('TBS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-221916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-221.916</v>
      </c>
    </row>
    <row r="348" spans="1:23">
      <c r="A348" s="63">
        <f t="shared" si="77"/>
        <v>37234</v>
      </c>
      <c r="B348" s="65" t="str">
        <f>INDEX('[4]Master Data'!$A$2:$B$8,MATCH(WEEKDAY('TBS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-221916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-221.916</v>
      </c>
    </row>
    <row r="349" spans="1:23">
      <c r="A349" s="63">
        <f t="shared" si="77"/>
        <v>37235</v>
      </c>
      <c r="B349" s="65" t="str">
        <f>INDEX('[4]Master Data'!$A$2:$B$8,MATCH(WEEKDAY('TBS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-221916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-221.916</v>
      </c>
    </row>
    <row r="350" spans="1:23">
      <c r="A350" s="63">
        <f t="shared" si="77"/>
        <v>37236</v>
      </c>
      <c r="B350" s="65" t="str">
        <f>INDEX('[4]Master Data'!$A$2:$B$8,MATCH(WEEKDAY('TBS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-221916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-221.916</v>
      </c>
    </row>
    <row r="351" spans="1:23">
      <c r="A351" s="63">
        <f t="shared" si="77"/>
        <v>37237</v>
      </c>
      <c r="B351" s="65" t="str">
        <f>INDEX('[4]Master Data'!$A$2:$B$8,MATCH(WEEKDAY('TBS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-221916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-221.916</v>
      </c>
    </row>
    <row r="352" spans="1:23">
      <c r="A352" s="63">
        <f t="shared" si="77"/>
        <v>37238</v>
      </c>
      <c r="B352" s="65" t="str">
        <f>INDEX('[4]Master Data'!$A$2:$B$8,MATCH(WEEKDAY('TBS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-221916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-221.916</v>
      </c>
    </row>
    <row r="353" spans="1:23">
      <c r="A353" s="63">
        <f t="shared" si="77"/>
        <v>37239</v>
      </c>
      <c r="B353" s="65" t="str">
        <f>INDEX('[4]Master Data'!$A$2:$B$8,MATCH(WEEKDAY('TBS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-221916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-221.916</v>
      </c>
    </row>
    <row r="354" spans="1:23">
      <c r="A354" s="63">
        <f t="shared" si="77"/>
        <v>37240</v>
      </c>
      <c r="B354" s="65" t="str">
        <f>INDEX('[4]Master Data'!$A$2:$B$8,MATCH(WEEKDAY('TBS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-221916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-221.916</v>
      </c>
    </row>
    <row r="355" spans="1:23">
      <c r="A355" s="63">
        <f t="shared" si="77"/>
        <v>37241</v>
      </c>
      <c r="B355" s="65" t="str">
        <f>INDEX('[4]Master Data'!$A$2:$B$8,MATCH(WEEKDAY('TBS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-221916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-221.916</v>
      </c>
    </row>
    <row r="356" spans="1:23">
      <c r="A356" s="63">
        <f t="shared" si="77"/>
        <v>37242</v>
      </c>
      <c r="B356" s="65" t="str">
        <f>INDEX('[4]Master Data'!$A$2:$B$8,MATCH(WEEKDAY('TBS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-221916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-221.916</v>
      </c>
    </row>
    <row r="357" spans="1:23">
      <c r="A357" s="63">
        <f t="shared" si="77"/>
        <v>37243</v>
      </c>
      <c r="B357" s="65" t="str">
        <f>INDEX('[4]Master Data'!$A$2:$B$8,MATCH(WEEKDAY('TBS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-221916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-221.916</v>
      </c>
    </row>
    <row r="358" spans="1:23">
      <c r="A358" s="63">
        <f t="shared" si="77"/>
        <v>37244</v>
      </c>
      <c r="B358" s="65" t="str">
        <f>INDEX('[4]Master Data'!$A$2:$B$8,MATCH(WEEKDAY('TBS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-221916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-221.916</v>
      </c>
    </row>
    <row r="359" spans="1:23">
      <c r="A359" s="63">
        <f t="shared" si="77"/>
        <v>37245</v>
      </c>
      <c r="B359" s="65" t="str">
        <f>INDEX('[4]Master Data'!$A$2:$B$8,MATCH(WEEKDAY('TBS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-221916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-221.916</v>
      </c>
    </row>
    <row r="360" spans="1:23">
      <c r="A360" s="63">
        <f t="shared" si="77"/>
        <v>37246</v>
      </c>
      <c r="B360" s="65" t="str">
        <f>INDEX('[4]Master Data'!$A$2:$B$8,MATCH(WEEKDAY('TBS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-221916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-221.916</v>
      </c>
    </row>
    <row r="361" spans="1:23">
      <c r="A361" s="63">
        <f t="shared" si="77"/>
        <v>37247</v>
      </c>
      <c r="B361" s="65" t="str">
        <f>INDEX('[4]Master Data'!$A$2:$B$8,MATCH(WEEKDAY('TBS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-221916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-221.916</v>
      </c>
    </row>
    <row r="362" spans="1:23">
      <c r="A362" s="63">
        <f t="shared" si="77"/>
        <v>37248</v>
      </c>
      <c r="B362" s="65" t="str">
        <f>INDEX('[4]Master Data'!$A$2:$B$8,MATCH(WEEKDAY('TBS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-221916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-221.916</v>
      </c>
    </row>
    <row r="363" spans="1:23">
      <c r="A363" s="63">
        <f t="shared" si="77"/>
        <v>37249</v>
      </c>
      <c r="B363" s="65" t="str">
        <f>INDEX('[4]Master Data'!$A$2:$B$8,MATCH(WEEKDAY('TBS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-221916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-221.916</v>
      </c>
    </row>
    <row r="364" spans="1:23">
      <c r="A364" s="63">
        <f t="shared" si="77"/>
        <v>37250</v>
      </c>
      <c r="B364" s="65" t="str">
        <f>INDEX('[4]Master Data'!$A$2:$B$8,MATCH(WEEKDAY('TBS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-221916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-221.916</v>
      </c>
    </row>
    <row r="365" spans="1:23">
      <c r="A365" s="63">
        <f t="shared" si="77"/>
        <v>37251</v>
      </c>
      <c r="B365" s="65" t="str">
        <f>INDEX('[4]Master Data'!$A$2:$B$8,MATCH(WEEKDAY('TBS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-221916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-221.916</v>
      </c>
    </row>
    <row r="366" spans="1:23">
      <c r="A366" s="63">
        <f t="shared" si="77"/>
        <v>37252</v>
      </c>
      <c r="B366" s="65" t="str">
        <f>INDEX('[4]Master Data'!$A$2:$B$8,MATCH(WEEKDAY('TBS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-221916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-221.916</v>
      </c>
    </row>
    <row r="367" spans="1:23">
      <c r="A367" s="63">
        <f t="shared" si="77"/>
        <v>37253</v>
      </c>
      <c r="B367" s="65" t="str">
        <f>INDEX('[4]Master Data'!$A$2:$B$8,MATCH(WEEKDAY('TBS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-221916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-221.916</v>
      </c>
    </row>
    <row r="368" spans="1:23">
      <c r="A368" s="63">
        <f t="shared" si="77"/>
        <v>37254</v>
      </c>
      <c r="B368" s="65" t="str">
        <f>INDEX('[4]Master Data'!$A$2:$B$8,MATCH(WEEKDAY('TBS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-221916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-221.916</v>
      </c>
    </row>
    <row r="369" spans="1:23">
      <c r="A369" s="63">
        <f t="shared" si="77"/>
        <v>37255</v>
      </c>
      <c r="B369" s="65" t="str">
        <f>INDEX('[4]Master Data'!$A$2:$B$8,MATCH(WEEKDAY('TBS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-221916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-221.916</v>
      </c>
    </row>
    <row r="370" spans="1:23">
      <c r="A370" s="63">
        <f t="shared" si="77"/>
        <v>37256</v>
      </c>
      <c r="B370" s="65" t="str">
        <f>INDEX('[4]Master Data'!$A$2:$B$8,MATCH(WEEKDAY('TBS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-221916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-221.916</v>
      </c>
    </row>
    <row r="371" spans="1:23">
      <c r="A371" s="63">
        <f t="shared" si="77"/>
        <v>37257</v>
      </c>
      <c r="B371" s="65" t="str">
        <f>INDEX('[4]Master Data'!$A$2:$B$8,MATCH(WEEKDAY('TBS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-221916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-221.916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37176</v>
      </c>
    </row>
    <row r="3" spans="1:23">
      <c r="K3" s="75">
        <f>Summary!B8</f>
        <v>37182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CRD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CRD MTM'!A7,3),'[4]Master Data'!$A$2:$A$8,0),2)</f>
        <v>T</v>
      </c>
      <c r="D7" s="73">
        <v>-369</v>
      </c>
      <c r="E7" s="73">
        <v>0</v>
      </c>
      <c r="F7" s="73">
        <v>0</v>
      </c>
      <c r="G7" s="73">
        <v>-20216</v>
      </c>
      <c r="I7" s="73">
        <f t="shared" ref="I7:I36" si="12">IF(MONTH($A7)=MONTH($A6),IF(G7=0,I6,G7),0)</f>
        <v>-20216</v>
      </c>
      <c r="J7" s="73">
        <f t="shared" ref="J7:J70" si="13">IF(MONTH($A7)=MONTH($A6),SUM(I7-I6),I7)</f>
        <v>-20216</v>
      </c>
      <c r="K7" s="73">
        <f t="shared" si="1"/>
        <v>0</v>
      </c>
      <c r="L7" s="73">
        <f t="shared" si="2"/>
        <v>0</v>
      </c>
      <c r="M7" s="73">
        <f>SUM(J$6:J7)</f>
        <v>-20216</v>
      </c>
      <c r="N7" s="73">
        <f>SUM(J$6:J7)</f>
        <v>-20216</v>
      </c>
      <c r="P7" s="73">
        <f t="shared" si="3"/>
        <v>-0.36899999999999999</v>
      </c>
      <c r="Q7" s="73">
        <f t="shared" si="4"/>
        <v>0</v>
      </c>
      <c r="R7" s="73">
        <f t="shared" si="5"/>
        <v>0</v>
      </c>
      <c r="S7" s="71">
        <f t="shared" si="6"/>
        <v>-20.216000000000001</v>
      </c>
      <c r="T7" s="71">
        <f t="shared" si="7"/>
        <v>0</v>
      </c>
      <c r="U7" s="71">
        <f t="shared" si="8"/>
        <v>-20.216000000000001</v>
      </c>
      <c r="V7" s="71">
        <f t="shared" si="9"/>
        <v>-20.216000000000001</v>
      </c>
      <c r="W7" s="71">
        <f t="shared" si="10"/>
        <v>-20.216000000000001</v>
      </c>
    </row>
    <row r="8" spans="1:23" hidden="1">
      <c r="A8" s="63">
        <f t="shared" si="11"/>
        <v>36894</v>
      </c>
      <c r="B8" s="65" t="str">
        <f>INDEX('[4]Master Data'!$A$2:$B$8,MATCH(WEEKDAY('TBS CRD MTM'!A8,3),'[4]Master Data'!$A$2:$A$8,0),2)</f>
        <v>W</v>
      </c>
      <c r="D8" s="73">
        <v>-350</v>
      </c>
      <c r="E8" s="73">
        <v>0</v>
      </c>
      <c r="F8" s="73">
        <v>0</v>
      </c>
      <c r="G8" s="73">
        <v>-543377</v>
      </c>
      <c r="I8" s="73">
        <f t="shared" si="12"/>
        <v>-543377</v>
      </c>
      <c r="J8" s="73">
        <f t="shared" si="13"/>
        <v>-523161</v>
      </c>
      <c r="K8" s="73">
        <f t="shared" si="1"/>
        <v>0</v>
      </c>
      <c r="L8" s="73">
        <f t="shared" si="2"/>
        <v>0</v>
      </c>
      <c r="M8" s="73">
        <f>SUM(J$6:J8)</f>
        <v>-543377</v>
      </c>
      <c r="N8" s="73">
        <f>SUM(J$6:J8)</f>
        <v>-543377</v>
      </c>
      <c r="P8" s="73">
        <f t="shared" si="3"/>
        <v>-0.35</v>
      </c>
      <c r="Q8" s="73">
        <f t="shared" si="4"/>
        <v>0</v>
      </c>
      <c r="R8" s="73">
        <f t="shared" si="5"/>
        <v>0</v>
      </c>
      <c r="S8" s="71">
        <f t="shared" si="6"/>
        <v>-523.16099999999994</v>
      </c>
      <c r="T8" s="71">
        <f t="shared" si="7"/>
        <v>0</v>
      </c>
      <c r="U8" s="71">
        <f t="shared" si="8"/>
        <v>-543.37699999999995</v>
      </c>
      <c r="V8" s="71">
        <f t="shared" si="9"/>
        <v>-543.37699999999995</v>
      </c>
      <c r="W8" s="71">
        <f t="shared" si="10"/>
        <v>-543.37699999999995</v>
      </c>
    </row>
    <row r="9" spans="1:23" hidden="1">
      <c r="A9" s="63">
        <f t="shared" si="11"/>
        <v>36895</v>
      </c>
      <c r="B9" s="65" t="str">
        <f>INDEX('[4]Master Data'!$A$2:$B$8,MATCH(WEEKDAY('TBS CRD MTM'!A9,3),'[4]Master Data'!$A$2:$A$8,0),2)</f>
        <v>Th</v>
      </c>
      <c r="D9" s="73">
        <v>-353</v>
      </c>
      <c r="E9" s="73">
        <v>0</v>
      </c>
      <c r="F9" s="73">
        <v>0</v>
      </c>
      <c r="G9" s="73">
        <v>-579834</v>
      </c>
      <c r="I9" s="73">
        <f t="shared" si="12"/>
        <v>-579834</v>
      </c>
      <c r="J9" s="73">
        <f t="shared" si="13"/>
        <v>-36457</v>
      </c>
      <c r="K9" s="73">
        <f t="shared" si="1"/>
        <v>0</v>
      </c>
      <c r="L9" s="73">
        <f t="shared" si="2"/>
        <v>0</v>
      </c>
      <c r="M9" s="73">
        <f>SUM(J$6:J9)</f>
        <v>-579834</v>
      </c>
      <c r="N9" s="73">
        <f>SUM(J$6:J9)</f>
        <v>-579834</v>
      </c>
      <c r="P9" s="73">
        <f t="shared" si="3"/>
        <v>-0.35299999999999998</v>
      </c>
      <c r="Q9" s="73">
        <f t="shared" si="4"/>
        <v>0</v>
      </c>
      <c r="R9" s="73">
        <f t="shared" si="5"/>
        <v>0</v>
      </c>
      <c r="S9" s="71">
        <f t="shared" si="6"/>
        <v>-36.457000000000001</v>
      </c>
      <c r="T9" s="71">
        <f t="shared" si="7"/>
        <v>0</v>
      </c>
      <c r="U9" s="71">
        <f t="shared" si="8"/>
        <v>-579.83399999999995</v>
      </c>
      <c r="V9" s="71">
        <f t="shared" si="9"/>
        <v>-579.83399999999995</v>
      </c>
      <c r="W9" s="71">
        <f t="shared" si="10"/>
        <v>-579.83399999999995</v>
      </c>
    </row>
    <row r="10" spans="1:23" hidden="1">
      <c r="A10" s="63">
        <f t="shared" si="11"/>
        <v>36896</v>
      </c>
      <c r="B10" s="65" t="str">
        <f>INDEX('[4]Master Data'!$A$2:$B$8,MATCH(WEEKDAY('TBS CRD MTM'!A10,3),'[4]Master Data'!$A$2:$A$8,0),2)</f>
        <v>F</v>
      </c>
      <c r="D10" s="73">
        <v>-380</v>
      </c>
      <c r="E10" s="73">
        <v>0</v>
      </c>
      <c r="F10" s="73">
        <v>0</v>
      </c>
      <c r="G10" s="73">
        <v>-99538</v>
      </c>
      <c r="I10" s="73">
        <f t="shared" si="12"/>
        <v>-99538</v>
      </c>
      <c r="J10" s="73">
        <f t="shared" si="13"/>
        <v>480296</v>
      </c>
      <c r="K10" s="73">
        <f t="shared" si="1"/>
        <v>0</v>
      </c>
      <c r="L10" s="73">
        <f t="shared" si="2"/>
        <v>0</v>
      </c>
      <c r="M10" s="73">
        <f>SUM(J$6:J10)</f>
        <v>-99538</v>
      </c>
      <c r="N10" s="73">
        <f>SUM(J$6:J10)</f>
        <v>-99538</v>
      </c>
      <c r="P10" s="73">
        <f t="shared" si="3"/>
        <v>-0.38</v>
      </c>
      <c r="Q10" s="73">
        <f t="shared" si="4"/>
        <v>0</v>
      </c>
      <c r="R10" s="73">
        <f t="shared" si="5"/>
        <v>0</v>
      </c>
      <c r="S10" s="71">
        <f t="shared" si="6"/>
        <v>480.29599999999999</v>
      </c>
      <c r="T10" s="71">
        <f t="shared" si="7"/>
        <v>0</v>
      </c>
      <c r="U10" s="71">
        <f t="shared" si="8"/>
        <v>-99.537999999999997</v>
      </c>
      <c r="V10" s="71">
        <f t="shared" si="9"/>
        <v>-99.537999999999997</v>
      </c>
      <c r="W10" s="71">
        <f t="shared" si="10"/>
        <v>-99.537999999999997</v>
      </c>
    </row>
    <row r="11" spans="1:23" hidden="1">
      <c r="A11" s="63">
        <f t="shared" si="11"/>
        <v>36897</v>
      </c>
      <c r="B11" s="65" t="str">
        <f>INDEX('[4]Master Data'!$A$2:$B$8,MATCH(WEEKDAY('TBS CRD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-99538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-99538</v>
      </c>
      <c r="N11" s="73">
        <f>SUM(J$6:J11)</f>
        <v>-99538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-99.537999999999997</v>
      </c>
      <c r="V11" s="71">
        <f t="shared" si="9"/>
        <v>-99.537999999999997</v>
      </c>
      <c r="W11" s="71">
        <f t="shared" si="10"/>
        <v>-99.537999999999997</v>
      </c>
    </row>
    <row r="12" spans="1:23" hidden="1">
      <c r="A12" s="63">
        <f t="shared" si="11"/>
        <v>36898</v>
      </c>
      <c r="B12" s="65" t="str">
        <f>INDEX('[4]Master Data'!$A$2:$B$8,MATCH(WEEKDAY('TBS CRD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-99538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-99538</v>
      </c>
      <c r="N12" s="73">
        <f>SUM(J$6:J12)</f>
        <v>-99538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-99.537999999999997</v>
      </c>
      <c r="V12" s="71">
        <f t="shared" si="9"/>
        <v>-99.537999999999997</v>
      </c>
      <c r="W12" s="71">
        <f t="shared" si="10"/>
        <v>-99.537999999999997</v>
      </c>
    </row>
    <row r="13" spans="1:23" hidden="1">
      <c r="A13" s="63">
        <f t="shared" si="11"/>
        <v>36899</v>
      </c>
      <c r="B13" s="65" t="str">
        <f>INDEX('[4]Master Data'!$A$2:$B$8,MATCH(WEEKDAY('TBS CRD MTM'!A13,3),'[4]Master Data'!$A$2:$A$8,0),2)</f>
        <v>M</v>
      </c>
      <c r="D13" s="73">
        <v>-412</v>
      </c>
      <c r="E13" s="73">
        <v>0</v>
      </c>
      <c r="F13" s="73">
        <v>0</v>
      </c>
      <c r="G13" s="73">
        <v>181741</v>
      </c>
      <c r="I13" s="73">
        <f t="shared" si="12"/>
        <v>181741</v>
      </c>
      <c r="J13" s="73">
        <f t="shared" si="13"/>
        <v>281279</v>
      </c>
      <c r="K13" s="73">
        <f t="shared" si="1"/>
        <v>0</v>
      </c>
      <c r="L13" s="73">
        <f t="shared" si="2"/>
        <v>0</v>
      </c>
      <c r="M13" s="73">
        <f>SUM(J$6:J13)</f>
        <v>181741</v>
      </c>
      <c r="N13" s="73">
        <f>SUM(J$6:J13)</f>
        <v>181741</v>
      </c>
      <c r="P13" s="73">
        <f t="shared" si="3"/>
        <v>-0.41199999999999998</v>
      </c>
      <c r="Q13" s="73">
        <f t="shared" si="4"/>
        <v>0</v>
      </c>
      <c r="R13" s="73">
        <f t="shared" si="5"/>
        <v>0</v>
      </c>
      <c r="S13" s="71">
        <f t="shared" si="6"/>
        <v>281.279</v>
      </c>
      <c r="T13" s="71">
        <f t="shared" si="7"/>
        <v>0</v>
      </c>
      <c r="U13" s="71">
        <f t="shared" si="8"/>
        <v>181.74100000000001</v>
      </c>
      <c r="V13" s="71">
        <f t="shared" si="9"/>
        <v>181.74100000000001</v>
      </c>
      <c r="W13" s="71">
        <f t="shared" si="10"/>
        <v>181.74100000000001</v>
      </c>
    </row>
    <row r="14" spans="1:23" hidden="1">
      <c r="A14" s="63">
        <f t="shared" si="11"/>
        <v>36900</v>
      </c>
      <c r="B14" s="65" t="str">
        <f>INDEX('[4]Master Data'!$A$2:$B$8,MATCH(WEEKDAY('TBS CRD MTM'!A14,3),'[4]Master Data'!$A$2:$A$8,0),2)</f>
        <v>T</v>
      </c>
      <c r="D14" s="73">
        <v>-392</v>
      </c>
      <c r="E14" s="73">
        <v>0</v>
      </c>
      <c r="F14" s="73">
        <v>0</v>
      </c>
      <c r="G14" s="73">
        <v>898</v>
      </c>
      <c r="I14" s="73">
        <f t="shared" si="12"/>
        <v>898</v>
      </c>
      <c r="J14" s="73">
        <f t="shared" si="13"/>
        <v>-180843</v>
      </c>
      <c r="K14" s="73">
        <f t="shared" si="1"/>
        <v>0</v>
      </c>
      <c r="L14" s="73">
        <f t="shared" si="2"/>
        <v>0</v>
      </c>
      <c r="M14" s="73">
        <f>SUM(J$6:J14)</f>
        <v>898</v>
      </c>
      <c r="N14" s="73">
        <f>SUM(J$6:J14)</f>
        <v>898</v>
      </c>
      <c r="P14" s="73">
        <f t="shared" si="3"/>
        <v>-0.39200000000000002</v>
      </c>
      <c r="Q14" s="73">
        <f t="shared" si="4"/>
        <v>0</v>
      </c>
      <c r="R14" s="73">
        <f t="shared" si="5"/>
        <v>0</v>
      </c>
      <c r="S14" s="71">
        <f t="shared" si="6"/>
        <v>-180.84299999999999</v>
      </c>
      <c r="T14" s="71">
        <f t="shared" si="7"/>
        <v>0</v>
      </c>
      <c r="U14" s="71">
        <f t="shared" si="8"/>
        <v>0.89800000000000002</v>
      </c>
      <c r="V14" s="71">
        <f t="shared" si="9"/>
        <v>0.89800000000000002</v>
      </c>
      <c r="W14" s="71">
        <f t="shared" si="10"/>
        <v>0.89800000000000002</v>
      </c>
    </row>
    <row r="15" spans="1:23" hidden="1">
      <c r="A15" s="63">
        <f t="shared" si="11"/>
        <v>36901</v>
      </c>
      <c r="B15" s="65" t="str">
        <f>INDEX('[4]Master Data'!$A$2:$B$8,MATCH(WEEKDAY('TBS CRD MTM'!A15,3),'[4]Master Data'!$A$2:$A$8,0),2)</f>
        <v>W</v>
      </c>
      <c r="D15" s="73">
        <v>-352</v>
      </c>
      <c r="E15" s="73">
        <v>0</v>
      </c>
      <c r="F15" s="73">
        <v>0</v>
      </c>
      <c r="G15" s="73">
        <v>-270340</v>
      </c>
      <c r="I15" s="73">
        <f t="shared" si="12"/>
        <v>-270340</v>
      </c>
      <c r="J15" s="73">
        <f t="shared" si="13"/>
        <v>-271238</v>
      </c>
      <c r="K15" s="73">
        <f t="shared" si="1"/>
        <v>0</v>
      </c>
      <c r="L15" s="73">
        <f t="shared" si="2"/>
        <v>0</v>
      </c>
      <c r="M15" s="73">
        <f>SUM(J$6:J15)</f>
        <v>-270340</v>
      </c>
      <c r="N15" s="73">
        <f>SUM(J$6:J15)</f>
        <v>-270340</v>
      </c>
      <c r="P15" s="73">
        <f t="shared" si="3"/>
        <v>-0.35199999999999998</v>
      </c>
      <c r="Q15" s="73">
        <f t="shared" si="4"/>
        <v>0</v>
      </c>
      <c r="R15" s="73">
        <f t="shared" si="5"/>
        <v>0</v>
      </c>
      <c r="S15" s="71">
        <f t="shared" si="6"/>
        <v>-271.238</v>
      </c>
      <c r="T15" s="71">
        <f t="shared" si="7"/>
        <v>0</v>
      </c>
      <c r="U15" s="71">
        <f t="shared" si="8"/>
        <v>-270.33999999999997</v>
      </c>
      <c r="V15" s="71">
        <f t="shared" si="9"/>
        <v>-270.33999999999997</v>
      </c>
      <c r="W15" s="71">
        <f t="shared" si="10"/>
        <v>-270.33999999999997</v>
      </c>
    </row>
    <row r="16" spans="1:23" hidden="1">
      <c r="A16" s="63">
        <f t="shared" si="11"/>
        <v>36902</v>
      </c>
      <c r="B16" s="65" t="str">
        <f>INDEX('[4]Master Data'!$A$2:$B$8,MATCH(WEEKDAY('TBS CRD MTM'!A16,3),'[4]Master Data'!$A$2:$A$8,0),2)</f>
        <v>Th</v>
      </c>
      <c r="D16" s="73">
        <v>-348</v>
      </c>
      <c r="E16" s="73">
        <v>0</v>
      </c>
      <c r="F16" s="73">
        <v>0</v>
      </c>
      <c r="G16" s="73">
        <v>-300418</v>
      </c>
      <c r="I16" s="73">
        <f t="shared" si="12"/>
        <v>-300418</v>
      </c>
      <c r="J16" s="73">
        <f t="shared" si="13"/>
        <v>-30078</v>
      </c>
      <c r="K16" s="73">
        <f t="shared" si="1"/>
        <v>0</v>
      </c>
      <c r="L16" s="73">
        <f t="shared" si="2"/>
        <v>0</v>
      </c>
      <c r="M16" s="73">
        <f>SUM(J$6:J16)</f>
        <v>-300418</v>
      </c>
      <c r="N16" s="73">
        <f>SUM(J$6:J16)</f>
        <v>-300418</v>
      </c>
      <c r="P16" s="73">
        <f t="shared" si="3"/>
        <v>-0.34799999999999998</v>
      </c>
      <c r="Q16" s="73">
        <f t="shared" si="4"/>
        <v>0</v>
      </c>
      <c r="R16" s="73">
        <f t="shared" si="5"/>
        <v>0</v>
      </c>
      <c r="S16" s="71">
        <f t="shared" si="6"/>
        <v>-30.077999999999999</v>
      </c>
      <c r="T16" s="71">
        <f t="shared" si="7"/>
        <v>0</v>
      </c>
      <c r="U16" s="71">
        <f t="shared" si="8"/>
        <v>-300.41800000000001</v>
      </c>
      <c r="V16" s="71">
        <f t="shared" si="9"/>
        <v>-300.41800000000001</v>
      </c>
      <c r="W16" s="71">
        <f t="shared" si="10"/>
        <v>-300.41800000000001</v>
      </c>
    </row>
    <row r="17" spans="1:23" hidden="1">
      <c r="A17" s="63">
        <f t="shared" si="11"/>
        <v>36903</v>
      </c>
      <c r="B17" s="65" t="str">
        <f>INDEX('[4]Master Data'!$A$2:$B$8,MATCH(WEEKDAY('TBS CRD MTM'!A17,3),'[4]Master Data'!$A$2:$A$8,0),2)</f>
        <v>F</v>
      </c>
      <c r="D17" s="73">
        <v>-341</v>
      </c>
      <c r="E17" s="73">
        <v>0</v>
      </c>
      <c r="F17" s="73">
        <v>0</v>
      </c>
      <c r="G17" s="73">
        <v>-233367</v>
      </c>
      <c r="I17" s="73">
        <f t="shared" si="12"/>
        <v>-233367</v>
      </c>
      <c r="J17" s="73">
        <f t="shared" si="13"/>
        <v>67051</v>
      </c>
      <c r="K17" s="73">
        <f t="shared" si="1"/>
        <v>0</v>
      </c>
      <c r="L17" s="73">
        <f t="shared" si="2"/>
        <v>0</v>
      </c>
      <c r="M17" s="73">
        <f>SUM(J$6:J17)</f>
        <v>-233367</v>
      </c>
      <c r="N17" s="73">
        <f>SUM(J$6:J17)</f>
        <v>-233367</v>
      </c>
      <c r="P17" s="73">
        <f t="shared" si="3"/>
        <v>-0.34100000000000003</v>
      </c>
      <c r="Q17" s="73">
        <f t="shared" si="4"/>
        <v>0</v>
      </c>
      <c r="R17" s="73">
        <f t="shared" si="5"/>
        <v>0</v>
      </c>
      <c r="S17" s="71">
        <f t="shared" si="6"/>
        <v>67.051000000000002</v>
      </c>
      <c r="T17" s="71">
        <f t="shared" si="7"/>
        <v>0</v>
      </c>
      <c r="U17" s="71">
        <f t="shared" si="8"/>
        <v>-233.36699999999999</v>
      </c>
      <c r="V17" s="71">
        <f t="shared" si="9"/>
        <v>-233.36699999999999</v>
      </c>
      <c r="W17" s="71">
        <f t="shared" si="10"/>
        <v>-233.36699999999999</v>
      </c>
    </row>
    <row r="18" spans="1:23" hidden="1">
      <c r="A18" s="63">
        <f t="shared" si="11"/>
        <v>36904</v>
      </c>
      <c r="B18" s="65" t="str">
        <f>INDEX('[4]Master Data'!$A$2:$B$8,MATCH(WEEKDAY('TBS CRD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-233367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-233367</v>
      </c>
      <c r="N18" s="73">
        <f>SUM(J$6:J18)</f>
        <v>-233367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-233.36699999999999</v>
      </c>
      <c r="V18" s="71">
        <f t="shared" si="9"/>
        <v>-233.36699999999999</v>
      </c>
      <c r="W18" s="71">
        <f t="shared" si="10"/>
        <v>-233.36699999999999</v>
      </c>
    </row>
    <row r="19" spans="1:23" hidden="1">
      <c r="A19" s="63">
        <f t="shared" si="11"/>
        <v>36905</v>
      </c>
      <c r="B19" s="65" t="str">
        <f>INDEX('[4]Master Data'!$A$2:$B$8,MATCH(WEEKDAY('TBS CRD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-233367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-233367</v>
      </c>
      <c r="N19" s="73">
        <f>SUM(J$6:J19)</f>
        <v>-233367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-233.36699999999999</v>
      </c>
      <c r="V19" s="71">
        <f t="shared" si="9"/>
        <v>-233.36699999999999</v>
      </c>
      <c r="W19" s="71">
        <f t="shared" si="10"/>
        <v>-233.36699999999999</v>
      </c>
    </row>
    <row r="20" spans="1:23" hidden="1">
      <c r="A20" s="63">
        <f t="shared" si="11"/>
        <v>36906</v>
      </c>
      <c r="B20" s="65" t="str">
        <f>INDEX('[4]Master Data'!$A$2:$B$8,MATCH(WEEKDAY('TBS CRD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-233367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-233367</v>
      </c>
      <c r="N20" s="73">
        <f>SUM(J$6:J20)</f>
        <v>-233367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-233.36699999999999</v>
      </c>
      <c r="V20" s="71">
        <f t="shared" si="9"/>
        <v>-233.36699999999999</v>
      </c>
      <c r="W20" s="71">
        <f t="shared" si="10"/>
        <v>-233.36699999999999</v>
      </c>
    </row>
    <row r="21" spans="1:23" hidden="1">
      <c r="A21" s="63">
        <f t="shared" si="11"/>
        <v>36907</v>
      </c>
      <c r="B21" s="65" t="str">
        <f>INDEX('[4]Master Data'!$A$2:$B$8,MATCH(WEEKDAY('TBS CRD MTM'!A21,3),'[4]Master Data'!$A$2:$A$8,0),2)</f>
        <v>T</v>
      </c>
      <c r="D21" s="73">
        <v>-343</v>
      </c>
      <c r="E21" s="73">
        <v>0</v>
      </c>
      <c r="F21" s="73">
        <v>0</v>
      </c>
      <c r="G21" s="73">
        <v>-306468</v>
      </c>
      <c r="I21" s="73">
        <f t="shared" si="12"/>
        <v>-306468</v>
      </c>
      <c r="J21" s="73">
        <f t="shared" si="13"/>
        <v>-73101</v>
      </c>
      <c r="K21" s="73">
        <f t="shared" si="1"/>
        <v>0</v>
      </c>
      <c r="L21" s="73">
        <f t="shared" si="2"/>
        <v>0</v>
      </c>
      <c r="M21" s="73">
        <f>SUM(J$6:J21)</f>
        <v>-306468</v>
      </c>
      <c r="N21" s="73">
        <f>SUM(J$6:J21)</f>
        <v>-306468</v>
      </c>
      <c r="P21" s="73">
        <f t="shared" si="3"/>
        <v>-0.34300000000000003</v>
      </c>
      <c r="Q21" s="73">
        <f t="shared" si="4"/>
        <v>0</v>
      </c>
      <c r="R21" s="73">
        <f t="shared" si="5"/>
        <v>0</v>
      </c>
      <c r="S21" s="71">
        <f t="shared" si="6"/>
        <v>-73.100999999999999</v>
      </c>
      <c r="T21" s="71">
        <f t="shared" si="7"/>
        <v>0</v>
      </c>
      <c r="U21" s="71">
        <f t="shared" si="8"/>
        <v>-306.46800000000002</v>
      </c>
      <c r="V21" s="71">
        <f t="shared" si="9"/>
        <v>-306.46800000000002</v>
      </c>
      <c r="W21" s="71">
        <f t="shared" si="10"/>
        <v>-306.46800000000002</v>
      </c>
    </row>
    <row r="22" spans="1:23" hidden="1">
      <c r="A22" s="63">
        <f t="shared" si="11"/>
        <v>36908</v>
      </c>
      <c r="B22" s="65" t="str">
        <f>INDEX('[4]Master Data'!$A$2:$B$8,MATCH(WEEKDAY('TBS CRD MTM'!A22,3),'[4]Master Data'!$A$2:$A$8,0),2)</f>
        <v>W</v>
      </c>
      <c r="D22" s="73">
        <v>-358</v>
      </c>
      <c r="E22" s="73">
        <v>0</v>
      </c>
      <c r="F22" s="73">
        <v>0</v>
      </c>
      <c r="G22" s="73">
        <v>-345500</v>
      </c>
      <c r="I22" s="73">
        <f t="shared" si="12"/>
        <v>-345500</v>
      </c>
      <c r="J22" s="73">
        <f t="shared" si="13"/>
        <v>-39032</v>
      </c>
      <c r="K22" s="73">
        <f t="shared" si="1"/>
        <v>0</v>
      </c>
      <c r="L22" s="73">
        <f t="shared" si="2"/>
        <v>0</v>
      </c>
      <c r="M22" s="73">
        <f>SUM(J$6:J22)</f>
        <v>-345500</v>
      </c>
      <c r="N22" s="73">
        <f>SUM(J$6:J22)</f>
        <v>-345500</v>
      </c>
      <c r="P22" s="73">
        <f t="shared" si="3"/>
        <v>-0.35799999999999998</v>
      </c>
      <c r="Q22" s="73">
        <f t="shared" si="4"/>
        <v>0</v>
      </c>
      <c r="R22" s="73">
        <f t="shared" si="5"/>
        <v>0</v>
      </c>
      <c r="S22" s="71">
        <f t="shared" si="6"/>
        <v>-39.031999999999996</v>
      </c>
      <c r="T22" s="71">
        <f t="shared" si="7"/>
        <v>0</v>
      </c>
      <c r="U22" s="71">
        <f t="shared" si="8"/>
        <v>-345.5</v>
      </c>
      <c r="V22" s="71">
        <f t="shared" si="9"/>
        <v>-345.5</v>
      </c>
      <c r="W22" s="71">
        <f t="shared" si="10"/>
        <v>-345.5</v>
      </c>
    </row>
    <row r="23" spans="1:23" hidden="1">
      <c r="A23" s="63">
        <f t="shared" si="11"/>
        <v>36909</v>
      </c>
      <c r="B23" s="65" t="str">
        <f>INDEX('[4]Master Data'!$A$2:$B$8,MATCH(WEEKDAY('TBS CRD MTM'!A23,3),'[4]Master Data'!$A$2:$A$8,0),2)</f>
        <v>Th</v>
      </c>
      <c r="D23" s="73">
        <v>-349</v>
      </c>
      <c r="E23" s="73">
        <v>0</v>
      </c>
      <c r="F23" s="73">
        <v>0</v>
      </c>
      <c r="G23" s="73">
        <v>-415223</v>
      </c>
      <c r="I23" s="73">
        <f t="shared" si="12"/>
        <v>-415223</v>
      </c>
      <c r="J23" s="73">
        <f t="shared" si="13"/>
        <v>-69723</v>
      </c>
      <c r="K23" s="73">
        <f t="shared" si="1"/>
        <v>0</v>
      </c>
      <c r="L23" s="73">
        <f t="shared" si="2"/>
        <v>0</v>
      </c>
      <c r="M23" s="73">
        <f>SUM(J$6:J23)</f>
        <v>-415223</v>
      </c>
      <c r="N23" s="73">
        <f>SUM(J$6:J23)</f>
        <v>-415223</v>
      </c>
      <c r="P23" s="73">
        <f t="shared" si="3"/>
        <v>-0.34899999999999998</v>
      </c>
      <c r="Q23" s="73">
        <f t="shared" si="4"/>
        <v>0</v>
      </c>
      <c r="R23" s="73">
        <f t="shared" si="5"/>
        <v>0</v>
      </c>
      <c r="S23" s="71">
        <f t="shared" si="6"/>
        <v>-69.722999999999999</v>
      </c>
      <c r="T23" s="71">
        <f t="shared" si="7"/>
        <v>0</v>
      </c>
      <c r="U23" s="71">
        <f t="shared" si="8"/>
        <v>-415.22300000000001</v>
      </c>
      <c r="V23" s="71">
        <f t="shared" si="9"/>
        <v>-415.22300000000001</v>
      </c>
      <c r="W23" s="71">
        <f t="shared" si="10"/>
        <v>-415.22300000000001</v>
      </c>
    </row>
    <row r="24" spans="1:23" hidden="1">
      <c r="A24" s="63">
        <f t="shared" si="11"/>
        <v>36910</v>
      </c>
      <c r="B24" s="65" t="str">
        <f>INDEX('[4]Master Data'!$A$2:$B$8,MATCH(WEEKDAY('TBS CRD MTM'!A24,3),'[4]Master Data'!$A$2:$A$8,0),2)</f>
        <v>F</v>
      </c>
      <c r="D24" s="73">
        <v>-346</v>
      </c>
      <c r="E24" s="73">
        <v>0</v>
      </c>
      <c r="F24" s="73">
        <v>0</v>
      </c>
      <c r="G24" s="73">
        <v>-697754</v>
      </c>
      <c r="I24" s="73">
        <f t="shared" si="12"/>
        <v>-697754</v>
      </c>
      <c r="J24" s="73">
        <f t="shared" si="13"/>
        <v>-282531</v>
      </c>
      <c r="K24" s="73">
        <f t="shared" si="1"/>
        <v>0</v>
      </c>
      <c r="L24" s="73">
        <f t="shared" si="2"/>
        <v>0</v>
      </c>
      <c r="M24" s="73">
        <f>SUM(J$6:J24)</f>
        <v>-697754</v>
      </c>
      <c r="N24" s="73">
        <f>SUM(J$6:J24)</f>
        <v>-697754</v>
      </c>
      <c r="P24" s="73">
        <f t="shared" si="3"/>
        <v>-0.34599999999999997</v>
      </c>
      <c r="Q24" s="73">
        <f t="shared" si="4"/>
        <v>0</v>
      </c>
      <c r="R24" s="73">
        <f t="shared" si="5"/>
        <v>0</v>
      </c>
      <c r="S24" s="71">
        <f t="shared" si="6"/>
        <v>-282.53100000000001</v>
      </c>
      <c r="T24" s="71">
        <f t="shared" si="7"/>
        <v>0</v>
      </c>
      <c r="U24" s="71">
        <f t="shared" si="8"/>
        <v>-697.75400000000002</v>
      </c>
      <c r="V24" s="71">
        <f t="shared" si="9"/>
        <v>-697.75400000000002</v>
      </c>
      <c r="W24" s="71">
        <f t="shared" si="10"/>
        <v>-697.75400000000002</v>
      </c>
    </row>
    <row r="25" spans="1:23" hidden="1">
      <c r="A25" s="63">
        <f t="shared" si="11"/>
        <v>36911</v>
      </c>
      <c r="B25" s="65" t="str">
        <f>INDEX('[4]Master Data'!$A$2:$B$8,MATCH(WEEKDAY('TBS CRD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-697754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-697754</v>
      </c>
      <c r="N25" s="73">
        <f>SUM(J$6:J25)</f>
        <v>-697754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-697.75400000000002</v>
      </c>
      <c r="V25" s="71">
        <f t="shared" si="9"/>
        <v>-697.75400000000002</v>
      </c>
      <c r="W25" s="71">
        <f t="shared" si="10"/>
        <v>-697.75400000000002</v>
      </c>
    </row>
    <row r="26" spans="1:23" hidden="1">
      <c r="A26" s="63">
        <f t="shared" si="11"/>
        <v>36912</v>
      </c>
      <c r="B26" s="65" t="str">
        <f>INDEX('[4]Master Data'!$A$2:$B$8,MATCH(WEEKDAY('TBS CRD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-697754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-697754</v>
      </c>
      <c r="N26" s="73">
        <f>SUM(J$6:J26)</f>
        <v>-697754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-697.75400000000002</v>
      </c>
      <c r="V26" s="71">
        <f t="shared" si="9"/>
        <v>-697.75400000000002</v>
      </c>
      <c r="W26" s="71">
        <f t="shared" si="10"/>
        <v>-697.75400000000002</v>
      </c>
    </row>
    <row r="27" spans="1:23" hidden="1">
      <c r="A27" s="63">
        <f t="shared" si="11"/>
        <v>36913</v>
      </c>
      <c r="B27" s="65" t="str">
        <f>INDEX('[4]Master Data'!$A$2:$B$8,MATCH(WEEKDAY('TBS CRD MTM'!A27,3),'[4]Master Data'!$A$2:$A$8,0),2)</f>
        <v>M</v>
      </c>
      <c r="D27" s="73">
        <v>-379</v>
      </c>
      <c r="E27" s="73">
        <v>0</v>
      </c>
      <c r="F27" s="73">
        <v>0</v>
      </c>
      <c r="G27" s="73">
        <v>-289833</v>
      </c>
      <c r="I27" s="73">
        <f t="shared" si="12"/>
        <v>-289833</v>
      </c>
      <c r="J27" s="73">
        <f t="shared" si="13"/>
        <v>407921</v>
      </c>
      <c r="K27" s="73">
        <f t="shared" si="1"/>
        <v>0</v>
      </c>
      <c r="L27" s="73">
        <f t="shared" si="2"/>
        <v>0</v>
      </c>
      <c r="M27" s="73">
        <f>SUM(J$6:J27)</f>
        <v>-289833</v>
      </c>
      <c r="N27" s="73">
        <f>SUM(J$6:J27)</f>
        <v>-289833</v>
      </c>
      <c r="P27" s="73">
        <f t="shared" si="3"/>
        <v>-0.379</v>
      </c>
      <c r="Q27" s="73">
        <f t="shared" si="4"/>
        <v>0</v>
      </c>
      <c r="R27" s="73">
        <f t="shared" si="5"/>
        <v>0</v>
      </c>
      <c r="S27" s="71">
        <f t="shared" si="6"/>
        <v>407.92099999999999</v>
      </c>
      <c r="T27" s="71">
        <f t="shared" si="7"/>
        <v>0</v>
      </c>
      <c r="U27" s="71">
        <f t="shared" si="8"/>
        <v>-289.83300000000003</v>
      </c>
      <c r="V27" s="71">
        <f t="shared" si="9"/>
        <v>-289.83300000000003</v>
      </c>
      <c r="W27" s="71">
        <f t="shared" si="10"/>
        <v>-289.83300000000003</v>
      </c>
    </row>
    <row r="28" spans="1:23" hidden="1">
      <c r="A28" s="63">
        <f t="shared" si="11"/>
        <v>36914</v>
      </c>
      <c r="B28" s="65" t="str">
        <f>INDEX('[4]Master Data'!$A$2:$B$8,MATCH(WEEKDAY('TBS CRD MTM'!A28,3),'[4]Master Data'!$A$2:$A$8,0),2)</f>
        <v>T</v>
      </c>
      <c r="D28" s="73">
        <v>-364</v>
      </c>
      <c r="E28" s="73">
        <v>0</v>
      </c>
      <c r="F28" s="73">
        <v>0</v>
      </c>
      <c r="G28" s="73">
        <v>-424641</v>
      </c>
      <c r="I28" s="73">
        <f t="shared" si="12"/>
        <v>-424641</v>
      </c>
      <c r="J28" s="73">
        <f t="shared" si="13"/>
        <v>-134808</v>
      </c>
      <c r="K28" s="73">
        <f t="shared" si="1"/>
        <v>0</v>
      </c>
      <c r="L28" s="73">
        <f t="shared" si="2"/>
        <v>0</v>
      </c>
      <c r="M28" s="73">
        <f>SUM(J$6:J28)</f>
        <v>-424641</v>
      </c>
      <c r="N28" s="73">
        <f>SUM(J$6:J28)</f>
        <v>-424641</v>
      </c>
      <c r="P28" s="73">
        <f t="shared" si="3"/>
        <v>-0.36399999999999999</v>
      </c>
      <c r="Q28" s="73">
        <f t="shared" si="4"/>
        <v>0</v>
      </c>
      <c r="R28" s="73">
        <f t="shared" si="5"/>
        <v>0</v>
      </c>
      <c r="S28" s="71">
        <f t="shared" si="6"/>
        <v>-134.80799999999999</v>
      </c>
      <c r="T28" s="71">
        <f t="shared" si="7"/>
        <v>0</v>
      </c>
      <c r="U28" s="71">
        <f t="shared" si="8"/>
        <v>-424.64100000000002</v>
      </c>
      <c r="V28" s="71">
        <f t="shared" si="9"/>
        <v>-424.64100000000002</v>
      </c>
      <c r="W28" s="71">
        <f t="shared" si="10"/>
        <v>-424.64100000000002</v>
      </c>
    </row>
    <row r="29" spans="1:23" hidden="1">
      <c r="A29" s="63">
        <f t="shared" si="11"/>
        <v>36915</v>
      </c>
      <c r="B29" s="65" t="str">
        <f>INDEX('[4]Master Data'!$A$2:$B$8,MATCH(WEEKDAY('TBS CRD MTM'!A29,3),'[4]Master Data'!$A$2:$A$8,0),2)</f>
        <v>W</v>
      </c>
      <c r="D29" s="73">
        <v>-372</v>
      </c>
      <c r="E29" s="73">
        <v>0</v>
      </c>
      <c r="F29" s="73">
        <v>0</v>
      </c>
      <c r="G29" s="73">
        <v>-341315</v>
      </c>
      <c r="I29" s="73">
        <f t="shared" si="12"/>
        <v>-341315</v>
      </c>
      <c r="J29" s="73">
        <f t="shared" si="13"/>
        <v>83326</v>
      </c>
      <c r="K29" s="73">
        <f t="shared" si="1"/>
        <v>0</v>
      </c>
      <c r="L29" s="73">
        <f t="shared" si="2"/>
        <v>0</v>
      </c>
      <c r="M29" s="73">
        <f>SUM(J$6:J29)</f>
        <v>-341315</v>
      </c>
      <c r="N29" s="73">
        <f>SUM(J$6:J29)</f>
        <v>-341315</v>
      </c>
      <c r="P29" s="73">
        <f t="shared" si="3"/>
        <v>-0.372</v>
      </c>
      <c r="Q29" s="73">
        <f t="shared" si="4"/>
        <v>0</v>
      </c>
      <c r="R29" s="73">
        <f t="shared" si="5"/>
        <v>0</v>
      </c>
      <c r="S29" s="71">
        <f t="shared" si="6"/>
        <v>83.325999999999993</v>
      </c>
      <c r="T29" s="71">
        <f t="shared" si="7"/>
        <v>0</v>
      </c>
      <c r="U29" s="71">
        <f t="shared" si="8"/>
        <v>-341.315</v>
      </c>
      <c r="V29" s="71">
        <f t="shared" si="9"/>
        <v>-341.315</v>
      </c>
      <c r="W29" s="71">
        <f t="shared" si="10"/>
        <v>-341.315</v>
      </c>
    </row>
    <row r="30" spans="1:23" hidden="1">
      <c r="A30" s="63">
        <f t="shared" si="11"/>
        <v>36916</v>
      </c>
      <c r="B30" s="65" t="str">
        <f>INDEX('[4]Master Data'!$A$2:$B$8,MATCH(WEEKDAY('TBS CRD MTM'!A30,3),'[4]Master Data'!$A$2:$A$8,0),2)</f>
        <v>Th</v>
      </c>
      <c r="D30" s="73">
        <v>-368</v>
      </c>
      <c r="E30" s="73">
        <v>0</v>
      </c>
      <c r="F30" s="73">
        <v>0</v>
      </c>
      <c r="G30" s="73">
        <v>-429128</v>
      </c>
      <c r="I30" s="73">
        <f t="shared" si="12"/>
        <v>-429128</v>
      </c>
      <c r="J30" s="73">
        <f t="shared" si="13"/>
        <v>-87813</v>
      </c>
      <c r="K30" s="73">
        <f t="shared" si="1"/>
        <v>0</v>
      </c>
      <c r="L30" s="73">
        <f t="shared" si="2"/>
        <v>0</v>
      </c>
      <c r="M30" s="73">
        <f>SUM(J$6:J30)</f>
        <v>-429128</v>
      </c>
      <c r="N30" s="73">
        <f>SUM(J$6:J30)</f>
        <v>-429128</v>
      </c>
      <c r="P30" s="73">
        <f t="shared" si="3"/>
        <v>-0.36799999999999999</v>
      </c>
      <c r="Q30" s="73">
        <f t="shared" si="4"/>
        <v>0</v>
      </c>
      <c r="R30" s="73">
        <f t="shared" si="5"/>
        <v>0</v>
      </c>
      <c r="S30" s="71">
        <f t="shared" si="6"/>
        <v>-87.813000000000002</v>
      </c>
      <c r="T30" s="71">
        <f t="shared" si="7"/>
        <v>0</v>
      </c>
      <c r="U30" s="71">
        <f t="shared" si="8"/>
        <v>-429.12799999999999</v>
      </c>
      <c r="V30" s="71">
        <f t="shared" si="9"/>
        <v>-429.12799999999999</v>
      </c>
      <c r="W30" s="71">
        <f t="shared" si="10"/>
        <v>-429.12799999999999</v>
      </c>
    </row>
    <row r="31" spans="1:23" hidden="1">
      <c r="A31" s="63">
        <f t="shared" si="11"/>
        <v>36917</v>
      </c>
      <c r="B31" s="65" t="str">
        <f>INDEX('[4]Master Data'!$A$2:$B$8,MATCH(WEEKDAY('TBS CRD MTM'!A31,3),'[4]Master Data'!$A$2:$A$8,0),2)</f>
        <v>F</v>
      </c>
      <c r="D31" s="73">
        <v>-362</v>
      </c>
      <c r="E31" s="73">
        <v>0</v>
      </c>
      <c r="F31" s="73">
        <v>0</v>
      </c>
      <c r="G31" s="73">
        <v>-487401</v>
      </c>
      <c r="I31" s="73">
        <f t="shared" si="12"/>
        <v>-487401</v>
      </c>
      <c r="J31" s="73">
        <f t="shared" si="13"/>
        <v>-58273</v>
      </c>
      <c r="K31" s="73">
        <f t="shared" si="1"/>
        <v>0</v>
      </c>
      <c r="L31" s="73">
        <f t="shared" si="2"/>
        <v>0</v>
      </c>
      <c r="M31" s="73">
        <f>SUM(J$6:J31)</f>
        <v>-487401</v>
      </c>
      <c r="N31" s="73">
        <f>SUM(J$6:J31)</f>
        <v>-487401</v>
      </c>
      <c r="P31" s="73">
        <f t="shared" si="3"/>
        <v>-0.36199999999999999</v>
      </c>
      <c r="Q31" s="73">
        <f t="shared" si="4"/>
        <v>0</v>
      </c>
      <c r="R31" s="73">
        <f t="shared" si="5"/>
        <v>0</v>
      </c>
      <c r="S31" s="71">
        <f t="shared" si="6"/>
        <v>-58.273000000000003</v>
      </c>
      <c r="T31" s="71">
        <f t="shared" si="7"/>
        <v>0</v>
      </c>
      <c r="U31" s="71">
        <f t="shared" si="8"/>
        <v>-487.40100000000001</v>
      </c>
      <c r="V31" s="71">
        <f t="shared" si="9"/>
        <v>-487.40100000000001</v>
      </c>
      <c r="W31" s="71">
        <f t="shared" si="10"/>
        <v>-487.40100000000001</v>
      </c>
    </row>
    <row r="32" spans="1:23" hidden="1">
      <c r="A32" s="63">
        <f t="shared" si="11"/>
        <v>36918</v>
      </c>
      <c r="B32" s="65" t="str">
        <f>INDEX('[4]Master Data'!$A$2:$B$8,MATCH(WEEKDAY('TBS CRD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-487401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-487401</v>
      </c>
      <c r="N32" s="73">
        <f>SUM(J$6:J32)</f>
        <v>-487401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-487.40100000000001</v>
      </c>
      <c r="V32" s="71">
        <f t="shared" si="9"/>
        <v>-487.40100000000001</v>
      </c>
      <c r="W32" s="71">
        <f t="shared" si="10"/>
        <v>-487.40100000000001</v>
      </c>
    </row>
    <row r="33" spans="1:23" hidden="1">
      <c r="A33" s="63">
        <f t="shared" si="11"/>
        <v>36919</v>
      </c>
      <c r="B33" s="65" t="str">
        <f>INDEX('[4]Master Data'!$A$2:$B$8,MATCH(WEEKDAY('TBS CRD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-487401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-487401</v>
      </c>
      <c r="N33" s="73">
        <f>SUM(J$6:J33)</f>
        <v>-487401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-487.40100000000001</v>
      </c>
      <c r="V33" s="71">
        <f t="shared" si="9"/>
        <v>-487.40100000000001</v>
      </c>
      <c r="W33" s="71">
        <f t="shared" si="10"/>
        <v>-487.40100000000001</v>
      </c>
    </row>
    <row r="34" spans="1:23" hidden="1">
      <c r="A34" s="63">
        <f t="shared" si="11"/>
        <v>36920</v>
      </c>
      <c r="B34" s="65" t="str">
        <f>INDEX('[4]Master Data'!$A$2:$B$8,MATCH(WEEKDAY('TBS CRD MTM'!A34,3),'[4]Master Data'!$A$2:$A$8,0),2)</f>
        <v>M</v>
      </c>
      <c r="D34" s="73">
        <v>-380</v>
      </c>
      <c r="E34" s="73">
        <v>0</v>
      </c>
      <c r="F34" s="73">
        <v>0</v>
      </c>
      <c r="G34" s="73">
        <v>-394429</v>
      </c>
      <c r="I34" s="73">
        <f t="shared" si="12"/>
        <v>-394429</v>
      </c>
      <c r="J34" s="73">
        <f t="shared" si="13"/>
        <v>92972</v>
      </c>
      <c r="K34" s="73">
        <f t="shared" si="1"/>
        <v>0</v>
      </c>
      <c r="L34" s="73">
        <f t="shared" si="2"/>
        <v>0</v>
      </c>
      <c r="M34" s="73">
        <f>SUM(J$6:J34)</f>
        <v>-394429</v>
      </c>
      <c r="N34" s="73">
        <f>SUM(J$6:J34)</f>
        <v>-394429</v>
      </c>
      <c r="P34" s="73">
        <f t="shared" si="3"/>
        <v>-0.38</v>
      </c>
      <c r="Q34" s="73">
        <f t="shared" si="4"/>
        <v>0</v>
      </c>
      <c r="R34" s="73">
        <f t="shared" si="5"/>
        <v>0</v>
      </c>
      <c r="S34" s="71">
        <f t="shared" si="6"/>
        <v>92.971999999999994</v>
      </c>
      <c r="T34" s="71">
        <f t="shared" si="7"/>
        <v>0</v>
      </c>
      <c r="U34" s="71">
        <f t="shared" si="8"/>
        <v>-394.42899999999997</v>
      </c>
      <c r="V34" s="71">
        <f t="shared" si="9"/>
        <v>-394.42899999999997</v>
      </c>
      <c r="W34" s="71">
        <f t="shared" si="10"/>
        <v>-394.42899999999997</v>
      </c>
    </row>
    <row r="35" spans="1:23" hidden="1">
      <c r="A35" s="63">
        <f t="shared" si="11"/>
        <v>36921</v>
      </c>
      <c r="B35" s="65" t="str">
        <f>INDEX('[4]Master Data'!$A$2:$B$8,MATCH(WEEKDAY('TBS CRD MTM'!A35,3),'[4]Master Data'!$A$2:$A$8,0),2)</f>
        <v>T</v>
      </c>
      <c r="D35" s="73">
        <v>-383</v>
      </c>
      <c r="E35" s="73">
        <v>0</v>
      </c>
      <c r="F35" s="73">
        <v>0</v>
      </c>
      <c r="G35" s="73">
        <v>-464010</v>
      </c>
      <c r="I35" s="73">
        <f t="shared" si="12"/>
        <v>-464010</v>
      </c>
      <c r="J35" s="73">
        <f t="shared" si="13"/>
        <v>-69581</v>
      </c>
      <c r="K35" s="73">
        <f t="shared" si="1"/>
        <v>0</v>
      </c>
      <c r="L35" s="73">
        <f t="shared" si="2"/>
        <v>0</v>
      </c>
      <c r="M35" s="73">
        <f>SUM(J$6:J35)</f>
        <v>-464010</v>
      </c>
      <c r="N35" s="73">
        <f>SUM(J$6:J35)</f>
        <v>-464010</v>
      </c>
      <c r="P35" s="73">
        <f t="shared" si="3"/>
        <v>-0.38300000000000001</v>
      </c>
      <c r="Q35" s="73">
        <f t="shared" si="4"/>
        <v>0</v>
      </c>
      <c r="R35" s="73">
        <f t="shared" si="5"/>
        <v>0</v>
      </c>
      <c r="S35" s="71">
        <f t="shared" si="6"/>
        <v>-69.581000000000003</v>
      </c>
      <c r="T35" s="71">
        <f t="shared" si="7"/>
        <v>0</v>
      </c>
      <c r="U35" s="71">
        <f t="shared" si="8"/>
        <v>-464.01</v>
      </c>
      <c r="V35" s="71">
        <f t="shared" si="9"/>
        <v>-464.01</v>
      </c>
      <c r="W35" s="71">
        <f t="shared" si="10"/>
        <v>-464.01</v>
      </c>
    </row>
    <row r="36" spans="1:23">
      <c r="A36" s="63">
        <f t="shared" si="11"/>
        <v>36922</v>
      </c>
      <c r="B36" s="65" t="str">
        <f>INDEX('[4]Master Data'!$A$2:$B$8,MATCH(WEEKDAY('TBS CRD MTM'!A36,3),'[4]Master Data'!$A$2:$A$8,0),2)</f>
        <v>W</v>
      </c>
      <c r="D36" s="73">
        <v>-390</v>
      </c>
      <c r="E36" s="73">
        <v>0</v>
      </c>
      <c r="F36" s="73">
        <v>0</v>
      </c>
      <c r="G36" s="73">
        <v>-483627</v>
      </c>
      <c r="I36" s="73">
        <f t="shared" si="12"/>
        <v>-483627</v>
      </c>
      <c r="J36" s="73">
        <f t="shared" si="13"/>
        <v>-19617</v>
      </c>
      <c r="K36" s="73">
        <f t="shared" si="1"/>
        <v>0</v>
      </c>
      <c r="L36" s="73">
        <f t="shared" si="2"/>
        <v>0</v>
      </c>
      <c r="M36" s="73">
        <f>SUM(J$6:J36)</f>
        <v>-483627</v>
      </c>
      <c r="N36" s="73">
        <f>SUM(J$6:J36)</f>
        <v>-483627</v>
      </c>
      <c r="P36" s="106">
        <f t="shared" si="3"/>
        <v>-0.39</v>
      </c>
      <c r="Q36" s="73">
        <f t="shared" si="4"/>
        <v>0</v>
      </c>
      <c r="R36" s="73">
        <f t="shared" si="5"/>
        <v>0</v>
      </c>
      <c r="S36" s="71">
        <f t="shared" si="6"/>
        <v>-19.617000000000001</v>
      </c>
      <c r="T36" s="71">
        <f t="shared" si="7"/>
        <v>0</v>
      </c>
      <c r="U36" s="71">
        <f t="shared" si="8"/>
        <v>-483.62700000000001</v>
      </c>
      <c r="V36" s="71">
        <f t="shared" si="9"/>
        <v>-483.62700000000001</v>
      </c>
      <c r="W36" s="71">
        <f t="shared" si="10"/>
        <v>-483.62700000000001</v>
      </c>
    </row>
    <row r="37" spans="1:23" hidden="1">
      <c r="A37" s="63">
        <f t="shared" si="11"/>
        <v>36923</v>
      </c>
      <c r="B37" s="65" t="str">
        <f>INDEX('[4]Master Data'!$A$2:$B$8,MATCH(WEEKDAY('TBS CRD MTM'!A37,3),'[4]Master Data'!$A$2:$A$8,0),2)</f>
        <v>Th</v>
      </c>
      <c r="D37" s="73">
        <v>-374</v>
      </c>
      <c r="E37" s="73">
        <v>0</v>
      </c>
      <c r="F37" s="73">
        <v>0</v>
      </c>
      <c r="G37" s="73">
        <v>-222176</v>
      </c>
      <c r="I37" s="73">
        <f t="shared" ref="I37:I100" si="14">IF(MONTH($A37)=MONTH($A36),IF(G37=0,I36,G37),G37)</f>
        <v>-222176</v>
      </c>
      <c r="J37" s="73">
        <f t="shared" si="13"/>
        <v>-222176</v>
      </c>
      <c r="K37" s="73">
        <f t="shared" si="1"/>
        <v>0</v>
      </c>
      <c r="L37" s="73">
        <f t="shared" si="2"/>
        <v>0</v>
      </c>
      <c r="M37" s="73">
        <f>SUM(J$6:J37)</f>
        <v>-705803</v>
      </c>
      <c r="N37" s="73">
        <f>SUM(J$6:J37)</f>
        <v>-705803</v>
      </c>
      <c r="P37" s="106">
        <f t="shared" si="3"/>
        <v>-0.374</v>
      </c>
      <c r="Q37" s="73">
        <f t="shared" si="4"/>
        <v>0</v>
      </c>
      <c r="R37" s="73">
        <f t="shared" si="5"/>
        <v>0</v>
      </c>
      <c r="S37" s="71">
        <f t="shared" si="6"/>
        <v>-222.17599999999999</v>
      </c>
      <c r="T37" s="71">
        <f t="shared" si="7"/>
        <v>0</v>
      </c>
      <c r="U37" s="71">
        <f t="shared" si="8"/>
        <v>-222.17599999999999</v>
      </c>
      <c r="V37" s="71">
        <f t="shared" si="9"/>
        <v>-705.803</v>
      </c>
      <c r="W37" s="71">
        <f t="shared" si="10"/>
        <v>-705.803</v>
      </c>
    </row>
    <row r="38" spans="1:23" hidden="1">
      <c r="A38" s="63">
        <f t="shared" si="11"/>
        <v>36924</v>
      </c>
      <c r="B38" s="65" t="str">
        <f>INDEX('[4]Master Data'!$A$2:$B$8,MATCH(WEEKDAY('TBS CRD MTM'!A38,3),'[4]Master Data'!$A$2:$A$8,0),2)</f>
        <v>F</v>
      </c>
      <c r="D38" s="73">
        <v>-345</v>
      </c>
      <c r="E38" s="73">
        <v>0</v>
      </c>
      <c r="F38" s="73">
        <v>0</v>
      </c>
      <c r="G38" s="73">
        <v>-368655</v>
      </c>
      <c r="I38" s="73">
        <f t="shared" si="14"/>
        <v>-368655</v>
      </c>
      <c r="J38" s="73">
        <f t="shared" si="13"/>
        <v>-146479</v>
      </c>
      <c r="K38" s="73">
        <f t="shared" si="1"/>
        <v>0</v>
      </c>
      <c r="L38" s="73">
        <f t="shared" si="2"/>
        <v>0</v>
      </c>
      <c r="M38" s="73">
        <f>SUM(J$6:J38)</f>
        <v>-852282</v>
      </c>
      <c r="N38" s="73">
        <f>SUM(J$6:J38)</f>
        <v>-852282</v>
      </c>
      <c r="P38" s="106">
        <f t="shared" si="3"/>
        <v>-0.34499999999999997</v>
      </c>
      <c r="Q38" s="73">
        <f t="shared" si="4"/>
        <v>0</v>
      </c>
      <c r="R38" s="73">
        <f t="shared" si="5"/>
        <v>0</v>
      </c>
      <c r="S38" s="71">
        <f t="shared" si="6"/>
        <v>-146.47900000000001</v>
      </c>
      <c r="T38" s="71">
        <f t="shared" si="7"/>
        <v>0</v>
      </c>
      <c r="U38" s="71">
        <f t="shared" si="8"/>
        <v>-368.65499999999997</v>
      </c>
      <c r="V38" s="71">
        <f t="shared" si="9"/>
        <v>-852.28200000000004</v>
      </c>
      <c r="W38" s="71">
        <f t="shared" si="10"/>
        <v>-852.28200000000004</v>
      </c>
    </row>
    <row r="39" spans="1:23" hidden="1">
      <c r="A39" s="63">
        <f t="shared" si="11"/>
        <v>36925</v>
      </c>
      <c r="B39" s="65" t="str">
        <f>INDEX('[4]Master Data'!$A$2:$B$8,MATCH(WEEKDAY('TBS CRD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-368655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-852282</v>
      </c>
      <c r="N39" s="73">
        <f>SUM(J$6:J39)</f>
        <v>-852282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-368.65499999999997</v>
      </c>
      <c r="V39" s="71">
        <f t="shared" si="9"/>
        <v>-852.28200000000004</v>
      </c>
      <c r="W39" s="71">
        <f t="shared" si="10"/>
        <v>-852.28200000000004</v>
      </c>
    </row>
    <row r="40" spans="1:23" hidden="1">
      <c r="A40" s="63">
        <f t="shared" si="11"/>
        <v>36926</v>
      </c>
      <c r="B40" s="65" t="str">
        <f>INDEX('[4]Master Data'!$A$2:$B$8,MATCH(WEEKDAY('TBS CRD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-368655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-852282</v>
      </c>
      <c r="N40" s="73">
        <f>SUM(J$6:J40)</f>
        <v>-852282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-368.65499999999997</v>
      </c>
      <c r="V40" s="71">
        <f t="shared" si="9"/>
        <v>-852.28200000000004</v>
      </c>
      <c r="W40" s="71">
        <f t="shared" si="10"/>
        <v>-852.28200000000004</v>
      </c>
    </row>
    <row r="41" spans="1:23" hidden="1">
      <c r="A41" s="63">
        <f t="shared" si="11"/>
        <v>36927</v>
      </c>
      <c r="B41" s="65" t="str">
        <f>INDEX('[4]Master Data'!$A$2:$B$8,MATCH(WEEKDAY('TBS CRD MTM'!A41,3),'[4]Master Data'!$A$2:$A$8,0),2)</f>
        <v>M</v>
      </c>
      <c r="D41" s="73">
        <v>-360</v>
      </c>
      <c r="E41" s="73">
        <v>0</v>
      </c>
      <c r="F41" s="73">
        <v>0</v>
      </c>
      <c r="G41" s="73">
        <v>-216078</v>
      </c>
      <c r="I41" s="73">
        <f t="shared" si="14"/>
        <v>-216078</v>
      </c>
      <c r="J41" s="73">
        <f t="shared" si="13"/>
        <v>152577</v>
      </c>
      <c r="K41" s="73">
        <f t="shared" si="1"/>
        <v>0</v>
      </c>
      <c r="L41" s="73">
        <f t="shared" si="2"/>
        <v>0</v>
      </c>
      <c r="M41" s="73">
        <f>SUM(J$6:J41)</f>
        <v>-699705</v>
      </c>
      <c r="N41" s="73">
        <f>SUM(J$6:J41)</f>
        <v>-699705</v>
      </c>
      <c r="P41" s="106">
        <f t="shared" si="3"/>
        <v>-0.36</v>
      </c>
      <c r="Q41" s="73">
        <f t="shared" si="4"/>
        <v>0</v>
      </c>
      <c r="R41" s="73">
        <f t="shared" si="5"/>
        <v>0</v>
      </c>
      <c r="S41" s="71">
        <f t="shared" si="6"/>
        <v>152.577</v>
      </c>
      <c r="T41" s="71">
        <f t="shared" si="7"/>
        <v>0</v>
      </c>
      <c r="U41" s="71">
        <f t="shared" si="8"/>
        <v>-216.078</v>
      </c>
      <c r="V41" s="71">
        <f t="shared" si="9"/>
        <v>-699.70500000000004</v>
      </c>
      <c r="W41" s="71">
        <f t="shared" si="10"/>
        <v>-699.70500000000004</v>
      </c>
    </row>
    <row r="42" spans="1:23" hidden="1">
      <c r="A42" s="63">
        <f t="shared" si="11"/>
        <v>36928</v>
      </c>
      <c r="B42" s="65" t="str">
        <f>INDEX('[4]Master Data'!$A$2:$B$8,MATCH(WEEKDAY('TBS CRD MTM'!A42,3),'[4]Master Data'!$A$2:$A$8,0),2)</f>
        <v>T</v>
      </c>
      <c r="D42" s="73">
        <v>-365</v>
      </c>
      <c r="E42" s="73">
        <v>0</v>
      </c>
      <c r="F42" s="73">
        <v>0</v>
      </c>
      <c r="G42" s="73">
        <v>-185029</v>
      </c>
      <c r="I42" s="73">
        <f t="shared" si="14"/>
        <v>-185029</v>
      </c>
      <c r="J42" s="73">
        <f t="shared" si="13"/>
        <v>31049</v>
      </c>
      <c r="K42" s="73">
        <f t="shared" si="1"/>
        <v>0</v>
      </c>
      <c r="L42" s="73">
        <f t="shared" si="2"/>
        <v>0</v>
      </c>
      <c r="M42" s="73">
        <f>SUM(J$6:J42)</f>
        <v>-668656</v>
      </c>
      <c r="N42" s="73">
        <f>SUM(J$6:J42)</f>
        <v>-668656</v>
      </c>
      <c r="P42" s="106">
        <f t="shared" si="3"/>
        <v>-0.36499999999999999</v>
      </c>
      <c r="Q42" s="73">
        <f t="shared" si="4"/>
        <v>0</v>
      </c>
      <c r="R42" s="73">
        <f t="shared" si="5"/>
        <v>0</v>
      </c>
      <c r="S42" s="71">
        <f t="shared" si="6"/>
        <v>31.048999999999999</v>
      </c>
      <c r="T42" s="71">
        <f t="shared" si="7"/>
        <v>0</v>
      </c>
      <c r="U42" s="71">
        <f t="shared" si="8"/>
        <v>-185.029</v>
      </c>
      <c r="V42" s="71">
        <f t="shared" si="9"/>
        <v>-668.65599999999995</v>
      </c>
      <c r="W42" s="71">
        <f t="shared" si="10"/>
        <v>-668.65599999999995</v>
      </c>
    </row>
    <row r="43" spans="1:23" hidden="1">
      <c r="A43" s="63">
        <f t="shared" si="11"/>
        <v>36929</v>
      </c>
      <c r="B43" s="65" t="str">
        <f>INDEX('[4]Master Data'!$A$2:$B$8,MATCH(WEEKDAY('TBS CRD MTM'!A43,3),'[4]Master Data'!$A$2:$A$8,0),2)</f>
        <v>W</v>
      </c>
      <c r="D43" s="73">
        <v>-338</v>
      </c>
      <c r="E43" s="73">
        <v>0</v>
      </c>
      <c r="F43" s="73">
        <v>0</v>
      </c>
      <c r="G43" s="73">
        <v>-443026</v>
      </c>
      <c r="I43" s="73">
        <f t="shared" si="14"/>
        <v>-443026</v>
      </c>
      <c r="J43" s="73">
        <f t="shared" si="13"/>
        <v>-257997</v>
      </c>
      <c r="K43" s="73">
        <f t="shared" si="1"/>
        <v>0</v>
      </c>
      <c r="L43" s="73">
        <f t="shared" si="2"/>
        <v>0</v>
      </c>
      <c r="M43" s="73">
        <f>SUM(J$6:J43)</f>
        <v>-926653</v>
      </c>
      <c r="N43" s="73">
        <f>SUM(J$6:J43)</f>
        <v>-926653</v>
      </c>
      <c r="P43" s="106">
        <f t="shared" si="3"/>
        <v>-0.33800000000000002</v>
      </c>
      <c r="Q43" s="73">
        <f t="shared" si="4"/>
        <v>0</v>
      </c>
      <c r="R43" s="73">
        <f t="shared" si="5"/>
        <v>0</v>
      </c>
      <c r="S43" s="71">
        <f t="shared" si="6"/>
        <v>-257.99700000000001</v>
      </c>
      <c r="T43" s="71">
        <f t="shared" si="7"/>
        <v>0</v>
      </c>
      <c r="U43" s="71">
        <f t="shared" si="8"/>
        <v>-443.02600000000001</v>
      </c>
      <c r="V43" s="71">
        <f t="shared" si="9"/>
        <v>-926.65300000000002</v>
      </c>
      <c r="W43" s="71">
        <f t="shared" si="10"/>
        <v>-926.65300000000002</v>
      </c>
    </row>
    <row r="44" spans="1:23" hidden="1">
      <c r="A44" s="63">
        <f t="shared" si="11"/>
        <v>36930</v>
      </c>
      <c r="B44" s="65" t="str">
        <f>INDEX('[4]Master Data'!$A$2:$B$8,MATCH(WEEKDAY('TBS CRD MTM'!A44,3),'[4]Master Data'!$A$2:$A$8,0),2)</f>
        <v>Th</v>
      </c>
      <c r="D44" s="73">
        <v>-339</v>
      </c>
      <c r="E44" s="73">
        <v>0</v>
      </c>
      <c r="F44" s="73">
        <v>0</v>
      </c>
      <c r="G44" s="73">
        <v>-412009</v>
      </c>
      <c r="I44" s="73">
        <f t="shared" si="14"/>
        <v>-412009</v>
      </c>
      <c r="J44" s="73">
        <f t="shared" si="13"/>
        <v>31017</v>
      </c>
      <c r="K44" s="73">
        <f t="shared" si="1"/>
        <v>0</v>
      </c>
      <c r="L44" s="73">
        <f t="shared" si="2"/>
        <v>0</v>
      </c>
      <c r="M44" s="73">
        <f>SUM(J$6:J44)</f>
        <v>-895636</v>
      </c>
      <c r="N44" s="73">
        <f>SUM(J$6:J44)</f>
        <v>-895636</v>
      </c>
      <c r="P44" s="106">
        <f t="shared" si="3"/>
        <v>-0.33900000000000002</v>
      </c>
      <c r="Q44" s="73">
        <f t="shared" si="4"/>
        <v>0</v>
      </c>
      <c r="R44" s="73">
        <f t="shared" si="5"/>
        <v>0</v>
      </c>
      <c r="S44" s="71">
        <f t="shared" si="6"/>
        <v>31.016999999999999</v>
      </c>
      <c r="T44" s="71">
        <f t="shared" si="7"/>
        <v>0</v>
      </c>
      <c r="U44" s="71">
        <f t="shared" si="8"/>
        <v>-412.00900000000001</v>
      </c>
      <c r="V44" s="71">
        <f t="shared" si="9"/>
        <v>-895.63599999999997</v>
      </c>
      <c r="W44" s="71">
        <f t="shared" si="10"/>
        <v>-895.63599999999997</v>
      </c>
    </row>
    <row r="45" spans="1:23" hidden="1">
      <c r="A45" s="63">
        <f t="shared" si="11"/>
        <v>36931</v>
      </c>
      <c r="B45" s="65" t="str">
        <f>INDEX('[4]Master Data'!$A$2:$B$8,MATCH(WEEKDAY('TBS CRD MTM'!A45,3),'[4]Master Data'!$A$2:$A$8,0),2)</f>
        <v>F</v>
      </c>
      <c r="D45" s="73">
        <v>-351</v>
      </c>
      <c r="E45" s="73">
        <v>0</v>
      </c>
      <c r="F45" s="73">
        <v>0</v>
      </c>
      <c r="G45" s="73">
        <v>-326742</v>
      </c>
      <c r="I45" s="73">
        <f t="shared" si="14"/>
        <v>-326742</v>
      </c>
      <c r="J45" s="73">
        <f t="shared" si="13"/>
        <v>85267</v>
      </c>
      <c r="K45" s="73">
        <f t="shared" si="1"/>
        <v>0</v>
      </c>
      <c r="L45" s="73">
        <f t="shared" si="2"/>
        <v>0</v>
      </c>
      <c r="M45" s="73">
        <f>SUM(J$6:J45)</f>
        <v>-810369</v>
      </c>
      <c r="N45" s="73">
        <f>SUM(J$6:J45)</f>
        <v>-810369</v>
      </c>
      <c r="P45" s="106">
        <f t="shared" si="3"/>
        <v>-0.35099999999999998</v>
      </c>
      <c r="Q45" s="73">
        <f t="shared" si="4"/>
        <v>0</v>
      </c>
      <c r="R45" s="73">
        <f t="shared" si="5"/>
        <v>0</v>
      </c>
      <c r="S45" s="71">
        <f t="shared" si="6"/>
        <v>85.266999999999996</v>
      </c>
      <c r="T45" s="71">
        <f t="shared" si="7"/>
        <v>0</v>
      </c>
      <c r="U45" s="71">
        <f t="shared" si="8"/>
        <v>-326.74200000000002</v>
      </c>
      <c r="V45" s="71">
        <f t="shared" si="9"/>
        <v>-810.36900000000003</v>
      </c>
      <c r="W45" s="71">
        <f t="shared" si="10"/>
        <v>-810.36900000000003</v>
      </c>
    </row>
    <row r="46" spans="1:23" hidden="1">
      <c r="A46" s="63">
        <f t="shared" si="11"/>
        <v>36932</v>
      </c>
      <c r="B46" s="65" t="str">
        <f>INDEX('[4]Master Data'!$A$2:$B$8,MATCH(WEEKDAY('TBS CRD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-326742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-810369</v>
      </c>
      <c r="N46" s="73">
        <f>SUM(J$6:J46)</f>
        <v>-810369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-326.74200000000002</v>
      </c>
      <c r="V46" s="71">
        <f t="shared" si="9"/>
        <v>-810.36900000000003</v>
      </c>
      <c r="W46" s="71">
        <f t="shared" si="10"/>
        <v>-810.36900000000003</v>
      </c>
    </row>
    <row r="47" spans="1:23" hidden="1">
      <c r="A47" s="63">
        <f t="shared" si="11"/>
        <v>36933</v>
      </c>
      <c r="B47" s="65" t="str">
        <f>INDEX('[4]Master Data'!$A$2:$B$8,MATCH(WEEKDAY('TBS CRD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-326742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-810369</v>
      </c>
      <c r="N47" s="73">
        <f>SUM(J$6:J47)</f>
        <v>-810369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-326.74200000000002</v>
      </c>
      <c r="V47" s="71">
        <f t="shared" si="9"/>
        <v>-810.36900000000003</v>
      </c>
      <c r="W47" s="71">
        <f t="shared" si="10"/>
        <v>-810.36900000000003</v>
      </c>
    </row>
    <row r="48" spans="1:23" hidden="1">
      <c r="A48" s="63">
        <f t="shared" si="11"/>
        <v>36934</v>
      </c>
      <c r="B48" s="65" t="str">
        <f>INDEX('[4]Master Data'!$A$2:$B$8,MATCH(WEEKDAY('TBS CRD MTM'!A48,3),'[4]Master Data'!$A$2:$A$8,0),2)</f>
        <v>M</v>
      </c>
      <c r="D48" s="73">
        <v>-357</v>
      </c>
      <c r="E48" s="73">
        <v>0</v>
      </c>
      <c r="F48" s="73">
        <v>0</v>
      </c>
      <c r="G48" s="73">
        <v>-262337</v>
      </c>
      <c r="I48" s="73">
        <f t="shared" si="14"/>
        <v>-262337</v>
      </c>
      <c r="J48" s="73">
        <f t="shared" si="13"/>
        <v>64405</v>
      </c>
      <c r="K48" s="73">
        <f t="shared" si="1"/>
        <v>0</v>
      </c>
      <c r="L48" s="73">
        <f t="shared" si="2"/>
        <v>0</v>
      </c>
      <c r="M48" s="73">
        <f>SUM(J$6:J48)</f>
        <v>-745964</v>
      </c>
      <c r="N48" s="73">
        <f>SUM(J$6:J48)</f>
        <v>-745964</v>
      </c>
      <c r="P48" s="106">
        <f t="shared" si="3"/>
        <v>-0.35699999999999998</v>
      </c>
      <c r="Q48" s="73">
        <f t="shared" si="4"/>
        <v>0</v>
      </c>
      <c r="R48" s="73">
        <f t="shared" si="5"/>
        <v>0</v>
      </c>
      <c r="S48" s="71">
        <f t="shared" si="6"/>
        <v>64.405000000000001</v>
      </c>
      <c r="T48" s="71">
        <f t="shared" si="7"/>
        <v>0</v>
      </c>
      <c r="U48" s="71">
        <f t="shared" si="8"/>
        <v>-262.33699999999999</v>
      </c>
      <c r="V48" s="71">
        <f t="shared" si="9"/>
        <v>-745.96400000000006</v>
      </c>
      <c r="W48" s="71">
        <f t="shared" si="10"/>
        <v>-745.96400000000006</v>
      </c>
    </row>
    <row r="49" spans="1:23" hidden="1">
      <c r="A49" s="63">
        <f t="shared" si="11"/>
        <v>36935</v>
      </c>
      <c r="B49" s="65" t="str">
        <f>INDEX('[4]Master Data'!$A$2:$B$8,MATCH(WEEKDAY('TBS CRD MTM'!A49,3),'[4]Master Data'!$A$2:$A$8,0),2)</f>
        <v>T</v>
      </c>
      <c r="D49" s="73">
        <v>-351</v>
      </c>
      <c r="E49" s="73">
        <v>0</v>
      </c>
      <c r="F49" s="73">
        <v>0</v>
      </c>
      <c r="G49" s="73">
        <v>-377004</v>
      </c>
      <c r="I49" s="73">
        <f t="shared" si="14"/>
        <v>-377004</v>
      </c>
      <c r="J49" s="73">
        <f t="shared" si="13"/>
        <v>-114667</v>
      </c>
      <c r="K49" s="73">
        <f t="shared" si="1"/>
        <v>0</v>
      </c>
      <c r="L49" s="73">
        <f t="shared" si="2"/>
        <v>0</v>
      </c>
      <c r="M49" s="73">
        <f>SUM(J$6:J49)</f>
        <v>-860631</v>
      </c>
      <c r="N49" s="73">
        <f>SUM(J$6:J49)</f>
        <v>-860631</v>
      </c>
      <c r="P49" s="106">
        <f t="shared" si="3"/>
        <v>-0.35099999999999998</v>
      </c>
      <c r="Q49" s="73">
        <f t="shared" si="4"/>
        <v>0</v>
      </c>
      <c r="R49" s="73">
        <f t="shared" si="5"/>
        <v>0</v>
      </c>
      <c r="S49" s="71">
        <f t="shared" si="6"/>
        <v>-114.667</v>
      </c>
      <c r="T49" s="71">
        <f t="shared" si="7"/>
        <v>0</v>
      </c>
      <c r="U49" s="71">
        <f t="shared" si="8"/>
        <v>-377.00400000000002</v>
      </c>
      <c r="V49" s="71">
        <f t="shared" si="9"/>
        <v>-860.63099999999997</v>
      </c>
      <c r="W49" s="71">
        <f t="shared" si="10"/>
        <v>-860.63099999999997</v>
      </c>
    </row>
    <row r="50" spans="1:23" hidden="1">
      <c r="A50" s="63">
        <f t="shared" si="11"/>
        <v>36936</v>
      </c>
      <c r="B50" s="65" t="str">
        <f>INDEX('[4]Master Data'!$A$2:$B$8,MATCH(WEEKDAY('TBS CRD MTM'!A50,3),'[4]Master Data'!$A$2:$A$8,0),2)</f>
        <v>W</v>
      </c>
      <c r="D50" s="73">
        <v>-361</v>
      </c>
      <c r="E50" s="73">
        <v>0</v>
      </c>
      <c r="F50" s="73">
        <v>0</v>
      </c>
      <c r="G50" s="73">
        <v>-193048</v>
      </c>
      <c r="I50" s="73">
        <f t="shared" si="14"/>
        <v>-193048</v>
      </c>
      <c r="J50" s="73">
        <f t="shared" si="13"/>
        <v>183956</v>
      </c>
      <c r="K50" s="73">
        <f t="shared" si="1"/>
        <v>0</v>
      </c>
      <c r="L50" s="73">
        <f t="shared" si="2"/>
        <v>0</v>
      </c>
      <c r="M50" s="73">
        <f>SUM(J$6:J50)</f>
        <v>-676675</v>
      </c>
      <c r="N50" s="73">
        <f>SUM(J$6:J50)</f>
        <v>-676675</v>
      </c>
      <c r="P50" s="106">
        <f t="shared" si="3"/>
        <v>-0.36099999999999999</v>
      </c>
      <c r="Q50" s="73">
        <f t="shared" si="4"/>
        <v>0</v>
      </c>
      <c r="R50" s="73">
        <f t="shared" si="5"/>
        <v>0</v>
      </c>
      <c r="S50" s="71">
        <f t="shared" si="6"/>
        <v>183.95599999999999</v>
      </c>
      <c r="T50" s="71">
        <f t="shared" si="7"/>
        <v>0</v>
      </c>
      <c r="U50" s="71">
        <f t="shared" si="8"/>
        <v>-193.048</v>
      </c>
      <c r="V50" s="71">
        <f t="shared" si="9"/>
        <v>-676.67499999999995</v>
      </c>
      <c r="W50" s="71">
        <f t="shared" si="10"/>
        <v>-676.67499999999995</v>
      </c>
    </row>
    <row r="51" spans="1:23" hidden="1">
      <c r="A51" s="63">
        <f t="shared" si="11"/>
        <v>36937</v>
      </c>
      <c r="B51" s="65" t="str">
        <f>INDEX('[4]Master Data'!$A$2:$B$8,MATCH(WEEKDAY('TBS CRD MTM'!A51,3),'[4]Master Data'!$A$2:$A$8,0),2)</f>
        <v>Th</v>
      </c>
      <c r="D51" s="73">
        <v>-365</v>
      </c>
      <c r="E51" s="73">
        <v>0</v>
      </c>
      <c r="F51" s="73">
        <v>0</v>
      </c>
      <c r="G51" s="73">
        <v>-108000</v>
      </c>
      <c r="I51" s="73">
        <f t="shared" si="14"/>
        <v>-108000</v>
      </c>
      <c r="J51" s="73">
        <f t="shared" si="13"/>
        <v>85048</v>
      </c>
      <c r="K51" s="73">
        <f t="shared" si="1"/>
        <v>0</v>
      </c>
      <c r="L51" s="73">
        <f t="shared" si="2"/>
        <v>0</v>
      </c>
      <c r="M51" s="73">
        <f>SUM(J$6:J51)</f>
        <v>-591627</v>
      </c>
      <c r="N51" s="73">
        <f>SUM(J$6:J51)</f>
        <v>-591627</v>
      </c>
      <c r="P51" s="106">
        <f t="shared" si="3"/>
        <v>-0.36499999999999999</v>
      </c>
      <c r="Q51" s="73">
        <f t="shared" si="4"/>
        <v>0</v>
      </c>
      <c r="R51" s="73">
        <f t="shared" si="5"/>
        <v>0</v>
      </c>
      <c r="S51" s="71">
        <f t="shared" si="6"/>
        <v>85.048000000000002</v>
      </c>
      <c r="T51" s="71">
        <f t="shared" si="7"/>
        <v>0</v>
      </c>
      <c r="U51" s="71">
        <f t="shared" si="8"/>
        <v>-108</v>
      </c>
      <c r="V51" s="71">
        <f t="shared" si="9"/>
        <v>-591.62699999999995</v>
      </c>
      <c r="W51" s="71">
        <f t="shared" si="10"/>
        <v>-591.62699999999995</v>
      </c>
    </row>
    <row r="52" spans="1:23" hidden="1">
      <c r="A52" s="63">
        <f t="shared" si="11"/>
        <v>36938</v>
      </c>
      <c r="B52" s="65" t="str">
        <f>INDEX('[4]Master Data'!$A$2:$B$8,MATCH(WEEKDAY('TBS CRD MTM'!A52,3),'[4]Master Data'!$A$2:$A$8,0),2)</f>
        <v>F</v>
      </c>
      <c r="D52" s="73">
        <v>-370</v>
      </c>
      <c r="E52" s="73">
        <v>0</v>
      </c>
      <c r="F52" s="73">
        <v>0</v>
      </c>
      <c r="G52" s="73">
        <v>-122329</v>
      </c>
      <c r="I52" s="73">
        <f t="shared" si="14"/>
        <v>-122329</v>
      </c>
      <c r="J52" s="73">
        <f t="shared" si="13"/>
        <v>-14329</v>
      </c>
      <c r="K52" s="73">
        <f t="shared" si="1"/>
        <v>0</v>
      </c>
      <c r="L52" s="73">
        <f t="shared" si="2"/>
        <v>0</v>
      </c>
      <c r="M52" s="73">
        <f>SUM(J$6:J52)</f>
        <v>-605956</v>
      </c>
      <c r="N52" s="73">
        <f>SUM(J$6:J52)</f>
        <v>-605956</v>
      </c>
      <c r="P52" s="106">
        <f t="shared" si="3"/>
        <v>-0.37</v>
      </c>
      <c r="Q52" s="73">
        <f t="shared" si="4"/>
        <v>0</v>
      </c>
      <c r="R52" s="73">
        <f t="shared" si="5"/>
        <v>0</v>
      </c>
      <c r="S52" s="71">
        <f t="shared" si="6"/>
        <v>-14.329000000000001</v>
      </c>
      <c r="T52" s="71">
        <f t="shared" si="7"/>
        <v>0</v>
      </c>
      <c r="U52" s="71">
        <f t="shared" si="8"/>
        <v>-122.32899999999999</v>
      </c>
      <c r="V52" s="71">
        <f t="shared" si="9"/>
        <v>-605.95600000000002</v>
      </c>
      <c r="W52" s="71">
        <f t="shared" si="10"/>
        <v>-605.95600000000002</v>
      </c>
    </row>
    <row r="53" spans="1:23" hidden="1">
      <c r="A53" s="63">
        <f t="shared" si="11"/>
        <v>36939</v>
      </c>
      <c r="B53" s="65" t="str">
        <f>INDEX('[4]Master Data'!$A$2:$B$8,MATCH(WEEKDAY('TBS CRD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-122329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-605956</v>
      </c>
      <c r="N53" s="73">
        <f>SUM(J$6:J53)</f>
        <v>-605956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-122.32899999999999</v>
      </c>
      <c r="V53" s="71">
        <f t="shared" si="9"/>
        <v>-605.95600000000002</v>
      </c>
      <c r="W53" s="71">
        <f t="shared" si="10"/>
        <v>-605.95600000000002</v>
      </c>
    </row>
    <row r="54" spans="1:23" hidden="1">
      <c r="A54" s="63">
        <f t="shared" si="11"/>
        <v>36940</v>
      </c>
      <c r="B54" s="65" t="str">
        <f>INDEX('[4]Master Data'!$A$2:$B$8,MATCH(WEEKDAY('TBS CRD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-122329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-605956</v>
      </c>
      <c r="N54" s="73">
        <f>SUM(J$6:J54)</f>
        <v>-605956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-122.32899999999999</v>
      </c>
      <c r="V54" s="71">
        <f t="shared" si="9"/>
        <v>-605.95600000000002</v>
      </c>
      <c r="W54" s="71">
        <f t="shared" si="10"/>
        <v>-605.95600000000002</v>
      </c>
    </row>
    <row r="55" spans="1:23" hidden="1">
      <c r="A55" s="63">
        <f t="shared" si="11"/>
        <v>36941</v>
      </c>
      <c r="B55" s="65" t="str">
        <f>INDEX('[4]Master Data'!$A$2:$B$8,MATCH(WEEKDAY('TBS CRD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-122329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-605956</v>
      </c>
      <c r="N55" s="73">
        <f>SUM(J$6:J55)</f>
        <v>-605956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-122.32899999999999</v>
      </c>
      <c r="V55" s="71">
        <f t="shared" si="9"/>
        <v>-605.95600000000002</v>
      </c>
      <c r="W55" s="71">
        <f t="shared" si="10"/>
        <v>-605.95600000000002</v>
      </c>
    </row>
    <row r="56" spans="1:23" hidden="1">
      <c r="A56" s="63">
        <f t="shared" si="11"/>
        <v>36942</v>
      </c>
      <c r="B56" s="65" t="str">
        <f>INDEX('[4]Master Data'!$A$2:$B$8,MATCH(WEEKDAY('TBS CRD MTM'!A56,3),'[4]Master Data'!$A$2:$A$8,0),2)</f>
        <v>T</v>
      </c>
      <c r="D56" s="73">
        <v>-373</v>
      </c>
      <c r="E56" s="73">
        <v>0</v>
      </c>
      <c r="F56" s="73">
        <v>0</v>
      </c>
      <c r="G56" s="73">
        <v>-98559</v>
      </c>
      <c r="I56" s="73">
        <f t="shared" si="14"/>
        <v>-98559</v>
      </c>
      <c r="J56" s="73">
        <f t="shared" si="13"/>
        <v>23770</v>
      </c>
      <c r="K56" s="73">
        <f t="shared" si="1"/>
        <v>0</v>
      </c>
      <c r="L56" s="73">
        <f t="shared" si="2"/>
        <v>0</v>
      </c>
      <c r="M56" s="73">
        <f>SUM(J$6:J56)</f>
        <v>-582186</v>
      </c>
      <c r="N56" s="73">
        <f>SUM(J$6:J56)</f>
        <v>-582186</v>
      </c>
      <c r="P56" s="106">
        <f t="shared" si="3"/>
        <v>-0.373</v>
      </c>
      <c r="Q56" s="73">
        <f t="shared" si="4"/>
        <v>0</v>
      </c>
      <c r="R56" s="73">
        <f t="shared" si="5"/>
        <v>0</v>
      </c>
      <c r="S56" s="71">
        <f t="shared" si="6"/>
        <v>23.77</v>
      </c>
      <c r="T56" s="71">
        <f t="shared" si="7"/>
        <v>0</v>
      </c>
      <c r="U56" s="71">
        <f t="shared" si="8"/>
        <v>-98.558999999999997</v>
      </c>
      <c r="V56" s="71">
        <f t="shared" si="9"/>
        <v>-582.18600000000004</v>
      </c>
      <c r="W56" s="71">
        <f t="shared" si="10"/>
        <v>-582.18600000000004</v>
      </c>
    </row>
    <row r="57" spans="1:23" hidden="1">
      <c r="A57" s="63">
        <f t="shared" si="11"/>
        <v>36943</v>
      </c>
      <c r="B57" s="65" t="str">
        <f>INDEX('[4]Master Data'!$A$2:$B$8,MATCH(WEEKDAY('TBS CRD MTM'!A57,3),'[4]Master Data'!$A$2:$A$8,0),2)</f>
        <v>W</v>
      </c>
      <c r="D57" s="73">
        <v>-382</v>
      </c>
      <c r="E57" s="73">
        <v>0</v>
      </c>
      <c r="F57" s="73">
        <v>0</v>
      </c>
      <c r="G57" s="73">
        <v>29103</v>
      </c>
      <c r="I57" s="73">
        <f t="shared" si="14"/>
        <v>29103</v>
      </c>
      <c r="J57" s="73">
        <f t="shared" si="13"/>
        <v>127662</v>
      </c>
      <c r="K57" s="73">
        <f t="shared" si="1"/>
        <v>0</v>
      </c>
      <c r="L57" s="73">
        <f t="shared" si="2"/>
        <v>0</v>
      </c>
      <c r="M57" s="73">
        <f>SUM(J$6:J57)</f>
        <v>-454524</v>
      </c>
      <c r="N57" s="73">
        <f>SUM(J$6:J57)</f>
        <v>-454524</v>
      </c>
      <c r="P57" s="106">
        <f t="shared" si="3"/>
        <v>-0.38200000000000001</v>
      </c>
      <c r="Q57" s="73">
        <f t="shared" si="4"/>
        <v>0</v>
      </c>
      <c r="R57" s="73">
        <f t="shared" si="5"/>
        <v>0</v>
      </c>
      <c r="S57" s="71">
        <f t="shared" si="6"/>
        <v>127.66200000000001</v>
      </c>
      <c r="T57" s="71">
        <f t="shared" si="7"/>
        <v>0</v>
      </c>
      <c r="U57" s="71">
        <f t="shared" si="8"/>
        <v>29.103000000000002</v>
      </c>
      <c r="V57" s="71">
        <f t="shared" si="9"/>
        <v>-454.524</v>
      </c>
      <c r="W57" s="71">
        <f t="shared" si="10"/>
        <v>-454.524</v>
      </c>
    </row>
    <row r="58" spans="1:23" hidden="1">
      <c r="A58" s="63">
        <f t="shared" si="11"/>
        <v>36944</v>
      </c>
      <c r="B58" s="65" t="str">
        <f>INDEX('[4]Master Data'!$A$2:$B$8,MATCH(WEEKDAY('TBS CRD MTM'!A58,3),'[4]Master Data'!$A$2:$A$8,0),2)</f>
        <v>Th</v>
      </c>
      <c r="D58" s="73">
        <v>-372</v>
      </c>
      <c r="E58" s="73">
        <v>0</v>
      </c>
      <c r="F58" s="73">
        <v>0</v>
      </c>
      <c r="G58" s="73">
        <v>-70041</v>
      </c>
      <c r="I58" s="73">
        <f t="shared" si="14"/>
        <v>-70041</v>
      </c>
      <c r="J58" s="73">
        <f t="shared" si="13"/>
        <v>-99144</v>
      </c>
      <c r="K58" s="73">
        <f t="shared" si="1"/>
        <v>0</v>
      </c>
      <c r="L58" s="73">
        <f t="shared" si="2"/>
        <v>0</v>
      </c>
      <c r="M58" s="73">
        <f>SUM(J$6:J58)</f>
        <v>-553668</v>
      </c>
      <c r="N58" s="73">
        <f>SUM(J$6:J58)</f>
        <v>-553668</v>
      </c>
      <c r="P58" s="106">
        <f t="shared" si="3"/>
        <v>-0.372</v>
      </c>
      <c r="Q58" s="73">
        <f t="shared" si="4"/>
        <v>0</v>
      </c>
      <c r="R58" s="73">
        <f t="shared" si="5"/>
        <v>0</v>
      </c>
      <c r="S58" s="71">
        <f t="shared" si="6"/>
        <v>-99.144000000000005</v>
      </c>
      <c r="T58" s="71">
        <f t="shared" si="7"/>
        <v>0</v>
      </c>
      <c r="U58" s="71">
        <f t="shared" si="8"/>
        <v>-70.040999999999997</v>
      </c>
      <c r="V58" s="71">
        <f t="shared" si="9"/>
        <v>-553.66800000000001</v>
      </c>
      <c r="W58" s="71">
        <f t="shared" si="10"/>
        <v>-553.66800000000001</v>
      </c>
    </row>
    <row r="59" spans="1:23" hidden="1">
      <c r="A59" s="63">
        <f t="shared" si="11"/>
        <v>36945</v>
      </c>
      <c r="B59" s="65" t="str">
        <f>INDEX('[4]Master Data'!$A$2:$B$8,MATCH(WEEKDAY('TBS CRD MTM'!A59,3),'[4]Master Data'!$A$2:$A$8,0),2)</f>
        <v>F</v>
      </c>
      <c r="D59" s="73">
        <v>-370</v>
      </c>
      <c r="E59" s="73">
        <v>0</v>
      </c>
      <c r="F59" s="73">
        <v>0</v>
      </c>
      <c r="G59" s="73">
        <v>-125728</v>
      </c>
      <c r="I59" s="73">
        <f t="shared" si="14"/>
        <v>-125728</v>
      </c>
      <c r="J59" s="73">
        <f t="shared" si="13"/>
        <v>-55687</v>
      </c>
      <c r="K59" s="73">
        <f t="shared" si="1"/>
        <v>0</v>
      </c>
      <c r="L59" s="73">
        <f t="shared" si="2"/>
        <v>0</v>
      </c>
      <c r="M59" s="73">
        <f>SUM(J$6:J59)</f>
        <v>-609355</v>
      </c>
      <c r="N59" s="73">
        <f>SUM(J$6:J59)</f>
        <v>-609355</v>
      </c>
      <c r="P59" s="106">
        <f t="shared" si="3"/>
        <v>-0.37</v>
      </c>
      <c r="Q59" s="73">
        <f t="shared" si="4"/>
        <v>0</v>
      </c>
      <c r="R59" s="73">
        <f t="shared" si="5"/>
        <v>0</v>
      </c>
      <c r="S59" s="71">
        <f t="shared" si="6"/>
        <v>-55.686999999999998</v>
      </c>
      <c r="T59" s="71">
        <f t="shared" si="7"/>
        <v>0</v>
      </c>
      <c r="U59" s="71">
        <f t="shared" si="8"/>
        <v>-125.72799999999999</v>
      </c>
      <c r="V59" s="71">
        <f t="shared" si="9"/>
        <v>-609.35500000000002</v>
      </c>
      <c r="W59" s="71">
        <f t="shared" si="10"/>
        <v>-609.35500000000002</v>
      </c>
    </row>
    <row r="60" spans="1:23" hidden="1">
      <c r="A60" s="63">
        <f t="shared" si="11"/>
        <v>36946</v>
      </c>
      <c r="B60" s="65" t="str">
        <f>INDEX('[4]Master Data'!$A$2:$B$8,MATCH(WEEKDAY('TBS CRD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-125728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-609355</v>
      </c>
      <c r="N60" s="73">
        <f>SUM(J$6:J60)</f>
        <v>-609355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-125.72799999999999</v>
      </c>
      <c r="V60" s="71">
        <f t="shared" si="9"/>
        <v>-609.35500000000002</v>
      </c>
      <c r="W60" s="71">
        <f t="shared" si="10"/>
        <v>-609.35500000000002</v>
      </c>
    </row>
    <row r="61" spans="1:23" hidden="1">
      <c r="A61" s="63">
        <f t="shared" si="11"/>
        <v>36947</v>
      </c>
      <c r="B61" s="65" t="str">
        <f>INDEX('[4]Master Data'!$A$2:$B$8,MATCH(WEEKDAY('TBS CRD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-125728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-609355</v>
      </c>
      <c r="N61" s="73">
        <f>SUM(J$6:J61)</f>
        <v>-609355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-125.72799999999999</v>
      </c>
      <c r="V61" s="71">
        <f t="shared" si="9"/>
        <v>-609.35500000000002</v>
      </c>
      <c r="W61" s="71">
        <f t="shared" si="10"/>
        <v>-609.35500000000002</v>
      </c>
    </row>
    <row r="62" spans="1:23" hidden="1">
      <c r="A62" s="63">
        <f t="shared" si="11"/>
        <v>36948</v>
      </c>
      <c r="B62" s="65" t="str">
        <f>INDEX('[4]Master Data'!$A$2:$B$8,MATCH(WEEKDAY('TBS CRD MTM'!A62,3),'[4]Master Data'!$A$2:$A$8,0),2)</f>
        <v>M</v>
      </c>
      <c r="D62" s="73">
        <v>-378</v>
      </c>
      <c r="E62" s="73">
        <v>0</v>
      </c>
      <c r="F62" s="73">
        <v>0</v>
      </c>
      <c r="G62" s="73">
        <v>-73506</v>
      </c>
      <c r="I62" s="73">
        <f t="shared" si="14"/>
        <v>-73506</v>
      </c>
      <c r="J62" s="73">
        <f t="shared" si="13"/>
        <v>52222</v>
      </c>
      <c r="K62" s="73">
        <f t="shared" si="1"/>
        <v>0</v>
      </c>
      <c r="L62" s="73">
        <f t="shared" si="2"/>
        <v>0</v>
      </c>
      <c r="M62" s="73">
        <f>SUM(J$6:J62)</f>
        <v>-557133</v>
      </c>
      <c r="N62" s="73">
        <f>SUM(J$6:J62)</f>
        <v>-557133</v>
      </c>
      <c r="P62" s="106">
        <f t="shared" si="3"/>
        <v>-0.378</v>
      </c>
      <c r="Q62" s="73">
        <f t="shared" si="4"/>
        <v>0</v>
      </c>
      <c r="R62" s="73">
        <f t="shared" si="5"/>
        <v>0</v>
      </c>
      <c r="S62" s="71">
        <f t="shared" si="6"/>
        <v>52.222000000000001</v>
      </c>
      <c r="T62" s="71">
        <f t="shared" si="7"/>
        <v>0</v>
      </c>
      <c r="U62" s="71">
        <f t="shared" si="8"/>
        <v>-73.506</v>
      </c>
      <c r="V62" s="71">
        <f t="shared" si="9"/>
        <v>-557.13300000000004</v>
      </c>
      <c r="W62" s="71">
        <f t="shared" si="10"/>
        <v>-557.13300000000004</v>
      </c>
    </row>
    <row r="63" spans="1:23" hidden="1">
      <c r="A63" s="63">
        <f t="shared" si="11"/>
        <v>36949</v>
      </c>
      <c r="B63" s="65" t="str">
        <f>INDEX('[4]Master Data'!$A$2:$B$8,MATCH(WEEKDAY('TBS CRD MTM'!A63,3),'[4]Master Data'!$A$2:$A$8,0),2)</f>
        <v>T</v>
      </c>
      <c r="D63" s="73">
        <v>-378</v>
      </c>
      <c r="E63" s="73">
        <v>0</v>
      </c>
      <c r="F63" s="73">
        <v>0</v>
      </c>
      <c r="G63" s="73">
        <v>-153932</v>
      </c>
      <c r="I63" s="73">
        <f t="shared" si="14"/>
        <v>-153932</v>
      </c>
      <c r="J63" s="73">
        <f t="shared" si="13"/>
        <v>-80426</v>
      </c>
      <c r="K63" s="73">
        <f t="shared" si="1"/>
        <v>0</v>
      </c>
      <c r="L63" s="73">
        <f t="shared" si="2"/>
        <v>0</v>
      </c>
      <c r="M63" s="73">
        <f>SUM(J$6:J63)</f>
        <v>-637559</v>
      </c>
      <c r="N63" s="73">
        <f>SUM(J$6:J63)</f>
        <v>-637559</v>
      </c>
      <c r="P63" s="106">
        <f t="shared" si="3"/>
        <v>-0.378</v>
      </c>
      <c r="Q63" s="73">
        <f t="shared" si="4"/>
        <v>0</v>
      </c>
      <c r="R63" s="73">
        <f t="shared" si="5"/>
        <v>0</v>
      </c>
      <c r="S63" s="71">
        <f t="shared" si="6"/>
        <v>-80.426000000000002</v>
      </c>
      <c r="T63" s="71">
        <f t="shared" si="7"/>
        <v>0</v>
      </c>
      <c r="U63" s="71">
        <f t="shared" si="8"/>
        <v>-153.93199999999999</v>
      </c>
      <c r="V63" s="71">
        <f t="shared" si="9"/>
        <v>-637.55899999999997</v>
      </c>
      <c r="W63" s="71">
        <f t="shared" si="10"/>
        <v>-637.55899999999997</v>
      </c>
    </row>
    <row r="64" spans="1:23">
      <c r="A64" s="63">
        <f t="shared" si="11"/>
        <v>36950</v>
      </c>
      <c r="B64" s="65" t="str">
        <f>INDEX('[4]Master Data'!$A$2:$B$8,MATCH(WEEKDAY('TBS CRD MTM'!A64,3),'[4]Master Data'!$A$2:$A$8,0),2)</f>
        <v>W</v>
      </c>
      <c r="D64" s="73">
        <v>-396</v>
      </c>
      <c r="E64" s="73">
        <v>0</v>
      </c>
      <c r="F64" s="73">
        <v>0</v>
      </c>
      <c r="G64" s="73">
        <v>47706</v>
      </c>
      <c r="I64" s="73">
        <f t="shared" si="14"/>
        <v>47706</v>
      </c>
      <c r="J64" s="73">
        <f t="shared" si="13"/>
        <v>201638</v>
      </c>
      <c r="K64" s="73">
        <f t="shared" si="1"/>
        <v>0</v>
      </c>
      <c r="L64" s="73">
        <f t="shared" si="2"/>
        <v>0</v>
      </c>
      <c r="M64" s="73">
        <f>SUM(J$6:J64)</f>
        <v>-435921</v>
      </c>
      <c r="N64" s="73">
        <f>SUM(J$6:J64)</f>
        <v>-435921</v>
      </c>
      <c r="P64" s="106">
        <f t="shared" si="3"/>
        <v>-0.39600000000000002</v>
      </c>
      <c r="Q64" s="73">
        <f t="shared" si="4"/>
        <v>0</v>
      </c>
      <c r="R64" s="73">
        <f t="shared" si="5"/>
        <v>0</v>
      </c>
      <c r="S64" s="71">
        <f t="shared" si="6"/>
        <v>201.63800000000001</v>
      </c>
      <c r="T64" s="71">
        <f t="shared" si="7"/>
        <v>0</v>
      </c>
      <c r="U64" s="71">
        <f t="shared" si="8"/>
        <v>47.706000000000003</v>
      </c>
      <c r="V64" s="71">
        <f t="shared" si="9"/>
        <v>-435.92099999999999</v>
      </c>
      <c r="W64" s="71">
        <f t="shared" si="10"/>
        <v>-435.92099999999999</v>
      </c>
    </row>
    <row r="65" spans="1:23">
      <c r="A65" s="63">
        <f t="shared" si="11"/>
        <v>36951</v>
      </c>
      <c r="B65" s="65" t="str">
        <f>INDEX('[4]Master Data'!$A$2:$B$8,MATCH(WEEKDAY('TBS CRD MTM'!A65,3),'[4]Master Data'!$A$2:$A$8,0),2)</f>
        <v>Th</v>
      </c>
      <c r="D65" s="73">
        <v>-389</v>
      </c>
      <c r="E65" s="73">
        <v>0</v>
      </c>
      <c r="F65" s="73">
        <v>0</v>
      </c>
      <c r="G65" s="73">
        <v>-108113</v>
      </c>
      <c r="I65" s="73">
        <f t="shared" si="14"/>
        <v>-108113</v>
      </c>
      <c r="J65" s="73">
        <f t="shared" si="13"/>
        <v>-108113</v>
      </c>
      <c r="K65" s="73">
        <f t="shared" si="1"/>
        <v>0</v>
      </c>
      <c r="L65" s="73">
        <f t="shared" si="2"/>
        <v>0</v>
      </c>
      <c r="M65" s="73">
        <f>SUM(J$6:J65)</f>
        <v>-544034</v>
      </c>
      <c r="N65" s="73">
        <f>SUM(J$6:J65)</f>
        <v>-544034</v>
      </c>
      <c r="P65" s="106">
        <f t="shared" si="3"/>
        <v>-0.38900000000000001</v>
      </c>
      <c r="Q65" s="73">
        <f t="shared" si="4"/>
        <v>0</v>
      </c>
      <c r="R65" s="73">
        <f t="shared" si="5"/>
        <v>0</v>
      </c>
      <c r="S65" s="71">
        <f t="shared" si="6"/>
        <v>-108.113</v>
      </c>
      <c r="T65" s="71">
        <f t="shared" si="7"/>
        <v>0</v>
      </c>
      <c r="U65" s="71">
        <f t="shared" si="8"/>
        <v>-108.113</v>
      </c>
      <c r="V65" s="71">
        <f t="shared" si="9"/>
        <v>-544.03399999999999</v>
      </c>
      <c r="W65" s="71">
        <f t="shared" si="10"/>
        <v>-544.03399999999999</v>
      </c>
    </row>
    <row r="66" spans="1:23">
      <c r="A66" s="63">
        <f t="shared" si="11"/>
        <v>36952</v>
      </c>
      <c r="B66" s="65" t="str">
        <f>INDEX('[4]Master Data'!$A$2:$B$8,MATCH(WEEKDAY('TBS CRD MTM'!A66,3),'[4]Master Data'!$A$2:$A$8,0),2)</f>
        <v>F</v>
      </c>
      <c r="D66" s="73">
        <v>-383</v>
      </c>
      <c r="E66" s="73">
        <v>0</v>
      </c>
      <c r="F66" s="73">
        <v>0</v>
      </c>
      <c r="G66" s="73">
        <v>-97022</v>
      </c>
      <c r="I66" s="73">
        <f t="shared" si="14"/>
        <v>-97022</v>
      </c>
      <c r="J66" s="73">
        <f t="shared" si="13"/>
        <v>11091</v>
      </c>
      <c r="K66" s="73">
        <f t="shared" si="1"/>
        <v>0</v>
      </c>
      <c r="L66" s="73">
        <f t="shared" si="2"/>
        <v>0</v>
      </c>
      <c r="M66" s="73">
        <f>SUM(J$6:J66)</f>
        <v>-532943</v>
      </c>
      <c r="N66" s="73">
        <f>SUM(J$6:J66)</f>
        <v>-532943</v>
      </c>
      <c r="P66" s="106">
        <f t="shared" si="3"/>
        <v>-0.38300000000000001</v>
      </c>
      <c r="Q66" s="73">
        <f t="shared" si="4"/>
        <v>0</v>
      </c>
      <c r="R66" s="73">
        <f t="shared" si="5"/>
        <v>0</v>
      </c>
      <c r="S66" s="71">
        <f t="shared" si="6"/>
        <v>11.090999999999999</v>
      </c>
      <c r="T66" s="71">
        <f t="shared" si="7"/>
        <v>0</v>
      </c>
      <c r="U66" s="71">
        <f t="shared" si="8"/>
        <v>-97.022000000000006</v>
      </c>
      <c r="V66" s="71">
        <f t="shared" si="9"/>
        <v>-532.94299999999998</v>
      </c>
      <c r="W66" s="71">
        <f t="shared" si="10"/>
        <v>-532.94299999999998</v>
      </c>
    </row>
    <row r="67" spans="1:23">
      <c r="A67" s="63">
        <f t="shared" si="11"/>
        <v>36953</v>
      </c>
      <c r="B67" s="65" t="str">
        <f>INDEX('[4]Master Data'!$A$2:$B$8,MATCH(WEEKDAY('TBS CRD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-97022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-532943</v>
      </c>
      <c r="N67" s="73">
        <f>SUM(J$6:J67)</f>
        <v>-532943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-97.022000000000006</v>
      </c>
      <c r="V67" s="71">
        <f t="shared" si="9"/>
        <v>-532.94299999999998</v>
      </c>
      <c r="W67" s="71">
        <f t="shared" si="10"/>
        <v>-532.94299999999998</v>
      </c>
    </row>
    <row r="68" spans="1:23">
      <c r="A68" s="63">
        <f t="shared" si="11"/>
        <v>36954</v>
      </c>
      <c r="B68" s="65" t="str">
        <f>INDEX('[4]Master Data'!$A$2:$B$8,MATCH(WEEKDAY('TBS CRD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-97022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-532943</v>
      </c>
      <c r="N68" s="73">
        <f>SUM(J$6:J68)</f>
        <v>-532943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-97.022000000000006</v>
      </c>
      <c r="V68" s="71">
        <f t="shared" si="9"/>
        <v>-532.94299999999998</v>
      </c>
      <c r="W68" s="71">
        <f t="shared" si="10"/>
        <v>-532.94299999999998</v>
      </c>
    </row>
    <row r="69" spans="1:23">
      <c r="A69" s="63">
        <f t="shared" si="11"/>
        <v>36955</v>
      </c>
      <c r="B69" s="65" t="str">
        <f>INDEX('[4]Master Data'!$A$2:$B$8,MATCH(WEEKDAY('TBS CRD MTM'!A69,3),'[4]Master Data'!$A$2:$A$8,0),2)</f>
        <v>M</v>
      </c>
      <c r="D69" s="73">
        <v>-375</v>
      </c>
      <c r="E69" s="73">
        <v>0</v>
      </c>
      <c r="F69" s="73">
        <v>0</v>
      </c>
      <c r="G69" s="73">
        <v>-189014</v>
      </c>
      <c r="I69" s="73">
        <f t="shared" si="14"/>
        <v>-189014</v>
      </c>
      <c r="J69" s="73">
        <f t="shared" si="13"/>
        <v>-91992</v>
      </c>
      <c r="K69" s="73">
        <f t="shared" si="1"/>
        <v>0</v>
      </c>
      <c r="L69" s="73">
        <f t="shared" si="2"/>
        <v>0</v>
      </c>
      <c r="M69" s="73">
        <f>SUM(J$6:J69)</f>
        <v>-624935</v>
      </c>
      <c r="N69" s="73">
        <f>SUM(J$6:J69)</f>
        <v>-624935</v>
      </c>
      <c r="P69" s="106">
        <f t="shared" si="3"/>
        <v>-0.375</v>
      </c>
      <c r="Q69" s="73">
        <f t="shared" si="4"/>
        <v>0</v>
      </c>
      <c r="R69" s="73">
        <f t="shared" si="5"/>
        <v>0</v>
      </c>
      <c r="S69" s="71">
        <f t="shared" si="6"/>
        <v>-91.992000000000004</v>
      </c>
      <c r="T69" s="71">
        <f t="shared" si="7"/>
        <v>0</v>
      </c>
      <c r="U69" s="71">
        <f t="shared" si="8"/>
        <v>-189.01400000000001</v>
      </c>
      <c r="V69" s="71">
        <f t="shared" si="9"/>
        <v>-624.93499999999995</v>
      </c>
      <c r="W69" s="71">
        <f t="shared" si="10"/>
        <v>-624.93499999999995</v>
      </c>
    </row>
    <row r="70" spans="1:23">
      <c r="A70" s="63">
        <f t="shared" si="11"/>
        <v>36956</v>
      </c>
      <c r="B70" s="65" t="str">
        <f>INDEX('[4]Master Data'!$A$2:$B$8,MATCH(WEEKDAY('TBS CRD MTM'!A70,3),'[4]Master Data'!$A$2:$A$8,0),2)</f>
        <v>T</v>
      </c>
      <c r="D70" s="73">
        <v>-365</v>
      </c>
      <c r="E70" s="73">
        <v>0</v>
      </c>
      <c r="F70" s="73">
        <v>0</v>
      </c>
      <c r="G70" s="73">
        <v>-181195</v>
      </c>
      <c r="I70" s="73">
        <f t="shared" si="14"/>
        <v>-181195</v>
      </c>
      <c r="J70" s="73">
        <f t="shared" si="13"/>
        <v>7819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-617116</v>
      </c>
      <c r="N70" s="73">
        <f>SUM(J$6:J70)</f>
        <v>-617116</v>
      </c>
      <c r="P70" s="106">
        <f t="shared" ref="P70:P133" si="17">D70/P$3</f>
        <v>-0.36499999999999999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7.819</v>
      </c>
      <c r="T70" s="71">
        <f t="shared" ref="T70:T133" si="21">L70/$R$3</f>
        <v>0</v>
      </c>
      <c r="U70" s="71">
        <f t="shared" ref="U70:U133" si="22">I70/$R$3</f>
        <v>-181.19499999999999</v>
      </c>
      <c r="V70" s="71">
        <f t="shared" ref="V70:V133" si="23">M70/$R$3</f>
        <v>-617.11599999999999</v>
      </c>
      <c r="W70" s="71">
        <f t="shared" ref="W70:W133" si="24">N70/$R$3</f>
        <v>-617.11599999999999</v>
      </c>
    </row>
    <row r="71" spans="1:23">
      <c r="A71" s="63">
        <f t="shared" ref="A71:A134" si="25">A70+1</f>
        <v>36957</v>
      </c>
      <c r="B71" s="65" t="str">
        <f>INDEX('[4]Master Data'!$A$2:$B$8,MATCH(WEEKDAY('TBS CRD MTM'!A71,3),'[4]Master Data'!$A$2:$A$8,0),2)</f>
        <v>W</v>
      </c>
      <c r="D71" s="73">
        <v>-346</v>
      </c>
      <c r="E71" s="73">
        <v>0</v>
      </c>
      <c r="F71" s="73">
        <v>0</v>
      </c>
      <c r="G71" s="73">
        <v>-418252</v>
      </c>
      <c r="I71" s="73">
        <f t="shared" si="14"/>
        <v>-418252</v>
      </c>
      <c r="J71" s="73">
        <f t="shared" ref="J71:J134" si="26">IF(MONTH($A71)=MONTH($A70),SUM(I71-I70),I71)</f>
        <v>-237057</v>
      </c>
      <c r="K71" s="73">
        <f t="shared" si="15"/>
        <v>0</v>
      </c>
      <c r="L71" s="73">
        <f t="shared" si="16"/>
        <v>0</v>
      </c>
      <c r="M71" s="73">
        <f>SUM(J$6:J71)</f>
        <v>-854173</v>
      </c>
      <c r="N71" s="73">
        <f>SUM(J$6:J71)</f>
        <v>-854173</v>
      </c>
      <c r="P71" s="106">
        <f t="shared" si="17"/>
        <v>-0.34599999999999997</v>
      </c>
      <c r="Q71" s="73">
        <f t="shared" si="18"/>
        <v>0</v>
      </c>
      <c r="R71" s="73">
        <f t="shared" si="19"/>
        <v>0</v>
      </c>
      <c r="S71" s="71">
        <f t="shared" si="20"/>
        <v>-237.05699999999999</v>
      </c>
      <c r="T71" s="71">
        <f t="shared" si="21"/>
        <v>0</v>
      </c>
      <c r="U71" s="71">
        <f t="shared" si="22"/>
        <v>-418.25200000000001</v>
      </c>
      <c r="V71" s="71">
        <f t="shared" si="23"/>
        <v>-854.173</v>
      </c>
      <c r="W71" s="71">
        <f t="shared" si="24"/>
        <v>-854.173</v>
      </c>
    </row>
    <row r="72" spans="1:23">
      <c r="A72" s="63">
        <f t="shared" si="25"/>
        <v>36958</v>
      </c>
      <c r="B72" s="65" t="str">
        <f>INDEX('[4]Master Data'!$A$2:$B$8,MATCH(WEEKDAY('TBS CRD MTM'!A72,3),'[4]Master Data'!$A$2:$A$8,0),2)</f>
        <v>Th</v>
      </c>
      <c r="D72" s="73">
        <v>-357</v>
      </c>
      <c r="E72" s="73">
        <v>0</v>
      </c>
      <c r="F72" s="73">
        <v>0</v>
      </c>
      <c r="G72" s="73">
        <v>-272530</v>
      </c>
      <c r="I72" s="73">
        <f t="shared" si="14"/>
        <v>-272530</v>
      </c>
      <c r="J72" s="73">
        <f t="shared" si="26"/>
        <v>145722</v>
      </c>
      <c r="K72" s="73">
        <f t="shared" si="15"/>
        <v>0</v>
      </c>
      <c r="L72" s="73">
        <f t="shared" si="16"/>
        <v>0</v>
      </c>
      <c r="M72" s="73">
        <f>SUM(J$6:J72)</f>
        <v>-708451</v>
      </c>
      <c r="N72" s="73">
        <f>SUM(J$6:J72)</f>
        <v>-708451</v>
      </c>
      <c r="P72" s="106">
        <f t="shared" si="17"/>
        <v>-0.35699999999999998</v>
      </c>
      <c r="Q72" s="73">
        <f t="shared" si="18"/>
        <v>0</v>
      </c>
      <c r="R72" s="73">
        <f t="shared" si="19"/>
        <v>0</v>
      </c>
      <c r="S72" s="71">
        <f t="shared" si="20"/>
        <v>145.72200000000001</v>
      </c>
      <c r="T72" s="71">
        <f t="shared" si="21"/>
        <v>0</v>
      </c>
      <c r="U72" s="71">
        <f t="shared" si="22"/>
        <v>-272.52999999999997</v>
      </c>
      <c r="V72" s="71">
        <f t="shared" si="23"/>
        <v>-708.45100000000002</v>
      </c>
      <c r="W72" s="71">
        <f t="shared" si="24"/>
        <v>-708.45100000000002</v>
      </c>
    </row>
    <row r="73" spans="1:23">
      <c r="A73" s="63">
        <f t="shared" si="25"/>
        <v>36959</v>
      </c>
      <c r="B73" s="65" t="str">
        <f>INDEX('[4]Master Data'!$A$2:$B$8,MATCH(WEEKDAY('TBS CRD MTM'!A73,3),'[4]Master Data'!$A$2:$A$8,0),2)</f>
        <v>F</v>
      </c>
      <c r="D73" s="73">
        <v>-355</v>
      </c>
      <c r="E73" s="73">
        <v>0</v>
      </c>
      <c r="F73" s="73">
        <v>0</v>
      </c>
      <c r="G73" s="73">
        <v>-288502</v>
      </c>
      <c r="I73" s="73">
        <f t="shared" si="14"/>
        <v>-288502</v>
      </c>
      <c r="J73" s="73">
        <f t="shared" si="26"/>
        <v>-15972</v>
      </c>
      <c r="K73" s="73">
        <f t="shared" si="15"/>
        <v>0</v>
      </c>
      <c r="L73" s="73">
        <f t="shared" si="16"/>
        <v>0</v>
      </c>
      <c r="M73" s="73">
        <f>SUM(J$6:J73)</f>
        <v>-724423</v>
      </c>
      <c r="N73" s="73">
        <f>SUM(J$6:J73)</f>
        <v>-724423</v>
      </c>
      <c r="P73" s="106">
        <f t="shared" si="17"/>
        <v>-0.35499999999999998</v>
      </c>
      <c r="Q73" s="73">
        <f t="shared" si="18"/>
        <v>0</v>
      </c>
      <c r="R73" s="73">
        <f t="shared" si="19"/>
        <v>0</v>
      </c>
      <c r="S73" s="71">
        <f t="shared" si="20"/>
        <v>-15.972</v>
      </c>
      <c r="T73" s="71">
        <f t="shared" si="21"/>
        <v>0</v>
      </c>
      <c r="U73" s="71">
        <f t="shared" si="22"/>
        <v>-288.50200000000001</v>
      </c>
      <c r="V73" s="71">
        <f t="shared" si="23"/>
        <v>-724.423</v>
      </c>
      <c r="W73" s="71">
        <f t="shared" si="24"/>
        <v>-724.423</v>
      </c>
    </row>
    <row r="74" spans="1:23">
      <c r="A74" s="63">
        <f t="shared" si="25"/>
        <v>36960</v>
      </c>
      <c r="B74" s="65" t="str">
        <f>INDEX('[4]Master Data'!$A$2:$B$8,MATCH(WEEKDAY('TBS CRD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-288502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-724423</v>
      </c>
      <c r="N74" s="73">
        <f>SUM(J$6:J74)</f>
        <v>-724423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-288.50200000000001</v>
      </c>
      <c r="V74" s="71">
        <f t="shared" si="23"/>
        <v>-724.423</v>
      </c>
      <c r="W74" s="71">
        <f t="shared" si="24"/>
        <v>-724.423</v>
      </c>
    </row>
    <row r="75" spans="1:23">
      <c r="A75" s="63">
        <f t="shared" si="25"/>
        <v>36961</v>
      </c>
      <c r="B75" s="65" t="str">
        <f>INDEX('[4]Master Data'!$A$2:$B$8,MATCH(WEEKDAY('TBS CRD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-288502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-724423</v>
      </c>
      <c r="N75" s="73">
        <f>SUM(J$6:J75)</f>
        <v>-724423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-288.50200000000001</v>
      </c>
      <c r="V75" s="71">
        <f t="shared" si="23"/>
        <v>-724.423</v>
      </c>
      <c r="W75" s="71">
        <f t="shared" si="24"/>
        <v>-724.423</v>
      </c>
    </row>
    <row r="76" spans="1:23">
      <c r="A76" s="63">
        <f t="shared" si="25"/>
        <v>36962</v>
      </c>
      <c r="B76" s="65" t="str">
        <f>INDEX('[4]Master Data'!$A$2:$B$8,MATCH(WEEKDAY('TBS CRD MTM'!A76,3),'[4]Master Data'!$A$2:$A$8,0),2)</f>
        <v>M</v>
      </c>
      <c r="D76" s="73">
        <v>-347</v>
      </c>
      <c r="E76" s="73">
        <v>0</v>
      </c>
      <c r="F76" s="73">
        <v>0</v>
      </c>
      <c r="G76" s="73">
        <v>-334978</v>
      </c>
      <c r="I76" s="73">
        <f t="shared" si="14"/>
        <v>-334978</v>
      </c>
      <c r="J76" s="73">
        <f t="shared" si="26"/>
        <v>-46476</v>
      </c>
      <c r="K76" s="73">
        <f t="shared" si="15"/>
        <v>0</v>
      </c>
      <c r="L76" s="73">
        <f t="shared" si="16"/>
        <v>0</v>
      </c>
      <c r="M76" s="73">
        <f>SUM(J$6:J76)</f>
        <v>-770899</v>
      </c>
      <c r="N76" s="73">
        <f>SUM(J$6:J76)</f>
        <v>-770899</v>
      </c>
      <c r="P76" s="106">
        <f t="shared" si="17"/>
        <v>-0.34699999999999998</v>
      </c>
      <c r="Q76" s="73">
        <f t="shared" si="18"/>
        <v>0</v>
      </c>
      <c r="R76" s="73">
        <f t="shared" si="19"/>
        <v>0</v>
      </c>
      <c r="S76" s="71">
        <f t="shared" si="20"/>
        <v>-46.475999999999999</v>
      </c>
      <c r="T76" s="71">
        <f t="shared" si="21"/>
        <v>0</v>
      </c>
      <c r="U76" s="71">
        <f t="shared" si="22"/>
        <v>-334.97800000000001</v>
      </c>
      <c r="V76" s="71">
        <f t="shared" si="23"/>
        <v>-770.899</v>
      </c>
      <c r="W76" s="71">
        <f t="shared" si="24"/>
        <v>-770.899</v>
      </c>
    </row>
    <row r="77" spans="1:23">
      <c r="A77" s="63">
        <f t="shared" si="25"/>
        <v>36963</v>
      </c>
      <c r="B77" s="65" t="str">
        <f>INDEX('[4]Master Data'!$A$2:$B$8,MATCH(WEEKDAY('TBS CRD MTM'!A77,3),'[4]Master Data'!$A$2:$A$8,0),2)</f>
        <v>T</v>
      </c>
      <c r="D77" s="73">
        <v>-355</v>
      </c>
      <c r="E77" s="73">
        <v>0</v>
      </c>
      <c r="F77" s="73">
        <v>0</v>
      </c>
      <c r="G77" s="73">
        <v>-128751</v>
      </c>
      <c r="I77" s="73">
        <f t="shared" si="14"/>
        <v>-128751</v>
      </c>
      <c r="J77" s="73">
        <f t="shared" si="26"/>
        <v>206227</v>
      </c>
      <c r="K77" s="73">
        <f t="shared" si="15"/>
        <v>0</v>
      </c>
      <c r="L77" s="73">
        <f t="shared" si="16"/>
        <v>0</v>
      </c>
      <c r="M77" s="73">
        <f>SUM(J$6:J77)</f>
        <v>-564672</v>
      </c>
      <c r="N77" s="73">
        <f>SUM(J$6:J77)</f>
        <v>-564672</v>
      </c>
      <c r="P77" s="106">
        <f t="shared" si="17"/>
        <v>-0.35499999999999998</v>
      </c>
      <c r="Q77" s="73">
        <f t="shared" si="18"/>
        <v>0</v>
      </c>
      <c r="R77" s="73">
        <f t="shared" si="19"/>
        <v>0</v>
      </c>
      <c r="S77" s="71">
        <f t="shared" si="20"/>
        <v>206.227</v>
      </c>
      <c r="T77" s="71">
        <f t="shared" si="21"/>
        <v>0</v>
      </c>
      <c r="U77" s="71">
        <f t="shared" si="22"/>
        <v>-128.751</v>
      </c>
      <c r="V77" s="71">
        <f t="shared" si="23"/>
        <v>-564.67200000000003</v>
      </c>
      <c r="W77" s="71">
        <f t="shared" si="24"/>
        <v>-564.67200000000003</v>
      </c>
    </row>
    <row r="78" spans="1:23">
      <c r="A78" s="63">
        <f t="shared" si="25"/>
        <v>36964</v>
      </c>
      <c r="B78" s="65" t="str">
        <f>INDEX('[4]Master Data'!$A$2:$B$8,MATCH(WEEKDAY('TBS CRD MTM'!A78,3),'[4]Master Data'!$A$2:$A$8,0),2)</f>
        <v>W</v>
      </c>
      <c r="D78" s="73">
        <v>-610</v>
      </c>
      <c r="E78" s="73">
        <v>0</v>
      </c>
      <c r="F78" s="73">
        <v>0</v>
      </c>
      <c r="G78" s="73">
        <v>-44735</v>
      </c>
      <c r="I78" s="73">
        <f t="shared" si="14"/>
        <v>-44735</v>
      </c>
      <c r="J78" s="73">
        <f t="shared" si="26"/>
        <v>84016</v>
      </c>
      <c r="K78" s="73">
        <f t="shared" si="15"/>
        <v>0</v>
      </c>
      <c r="L78" s="73">
        <f t="shared" si="16"/>
        <v>0</v>
      </c>
      <c r="M78" s="73">
        <f>SUM(J$6:J78)</f>
        <v>-480656</v>
      </c>
      <c r="N78" s="73">
        <f>SUM(J$6:J78)</f>
        <v>-480656</v>
      </c>
      <c r="P78" s="106">
        <f t="shared" si="17"/>
        <v>-0.61</v>
      </c>
      <c r="Q78" s="73">
        <f t="shared" si="18"/>
        <v>0</v>
      </c>
      <c r="R78" s="73">
        <f t="shared" si="19"/>
        <v>0</v>
      </c>
      <c r="S78" s="71">
        <f t="shared" si="20"/>
        <v>84.016000000000005</v>
      </c>
      <c r="T78" s="71">
        <f t="shared" si="21"/>
        <v>0</v>
      </c>
      <c r="U78" s="71">
        <f t="shared" si="22"/>
        <v>-44.734999999999999</v>
      </c>
      <c r="V78" s="71">
        <f t="shared" si="23"/>
        <v>-480.65600000000001</v>
      </c>
      <c r="W78" s="71">
        <f t="shared" si="24"/>
        <v>-480.65600000000001</v>
      </c>
    </row>
    <row r="79" spans="1:23">
      <c r="A79" s="63">
        <f t="shared" si="25"/>
        <v>36965</v>
      </c>
      <c r="B79" s="65" t="str">
        <f>INDEX('[4]Master Data'!$A$2:$B$8,MATCH(WEEKDAY('TBS CRD MTM'!A79,3),'[4]Master Data'!$A$2:$A$8,0),2)</f>
        <v>Th</v>
      </c>
      <c r="D79" s="73">
        <v>-599</v>
      </c>
      <c r="E79" s="73">
        <v>0</v>
      </c>
      <c r="F79" s="73">
        <v>0</v>
      </c>
      <c r="G79" s="73">
        <v>-435564</v>
      </c>
      <c r="I79" s="73">
        <f t="shared" si="14"/>
        <v>-435564</v>
      </c>
      <c r="J79" s="73">
        <f t="shared" si="26"/>
        <v>-390829</v>
      </c>
      <c r="K79" s="73">
        <f t="shared" si="15"/>
        <v>0</v>
      </c>
      <c r="L79" s="73">
        <f t="shared" si="16"/>
        <v>0</v>
      </c>
      <c r="M79" s="73">
        <f>SUM(J$6:J79)</f>
        <v>-871485</v>
      </c>
      <c r="N79" s="73">
        <f>SUM(J$6:J79)</f>
        <v>-871485</v>
      </c>
      <c r="P79" s="106">
        <f t="shared" si="17"/>
        <v>-0.59899999999999998</v>
      </c>
      <c r="Q79" s="73">
        <f t="shared" si="18"/>
        <v>0</v>
      </c>
      <c r="R79" s="73">
        <f t="shared" si="19"/>
        <v>0</v>
      </c>
      <c r="S79" s="71">
        <f t="shared" si="20"/>
        <v>-390.82900000000001</v>
      </c>
      <c r="T79" s="71">
        <f t="shared" si="21"/>
        <v>0</v>
      </c>
      <c r="U79" s="71">
        <f t="shared" si="22"/>
        <v>-435.56400000000002</v>
      </c>
      <c r="V79" s="71">
        <f t="shared" si="23"/>
        <v>-871.48500000000001</v>
      </c>
      <c r="W79" s="71">
        <f t="shared" si="24"/>
        <v>-871.48500000000001</v>
      </c>
    </row>
    <row r="80" spans="1:23">
      <c r="A80" s="63">
        <f t="shared" si="25"/>
        <v>36966</v>
      </c>
      <c r="B80" s="65" t="str">
        <f>INDEX('[4]Master Data'!$A$2:$B$8,MATCH(WEEKDAY('TBS CRD MTM'!A80,3),'[4]Master Data'!$A$2:$A$8,0),2)</f>
        <v>F</v>
      </c>
      <c r="D80" s="73">
        <v>-609</v>
      </c>
      <c r="E80" s="73">
        <v>0</v>
      </c>
      <c r="F80" s="73">
        <v>0</v>
      </c>
      <c r="G80" s="73">
        <v>-230300</v>
      </c>
      <c r="I80" s="73">
        <f t="shared" si="14"/>
        <v>-230300</v>
      </c>
      <c r="J80" s="73">
        <f t="shared" si="26"/>
        <v>205264</v>
      </c>
      <c r="K80" s="73">
        <f t="shared" si="15"/>
        <v>0</v>
      </c>
      <c r="L80" s="73">
        <f t="shared" si="16"/>
        <v>0</v>
      </c>
      <c r="M80" s="73">
        <f>SUM(J$6:J80)</f>
        <v>-666221</v>
      </c>
      <c r="N80" s="73">
        <f>SUM(J$6:J80)</f>
        <v>-666221</v>
      </c>
      <c r="P80" s="106">
        <f t="shared" si="17"/>
        <v>-0.60899999999999999</v>
      </c>
      <c r="Q80" s="73">
        <f t="shared" si="18"/>
        <v>0</v>
      </c>
      <c r="R80" s="73">
        <f t="shared" si="19"/>
        <v>0</v>
      </c>
      <c r="S80" s="71">
        <f t="shared" si="20"/>
        <v>205.26400000000001</v>
      </c>
      <c r="T80" s="71">
        <f t="shared" si="21"/>
        <v>0</v>
      </c>
      <c r="U80" s="71">
        <f t="shared" si="22"/>
        <v>-230.3</v>
      </c>
      <c r="V80" s="71">
        <f t="shared" si="23"/>
        <v>-666.221</v>
      </c>
      <c r="W80" s="71">
        <f t="shared" si="24"/>
        <v>-666.221</v>
      </c>
    </row>
    <row r="81" spans="1:23">
      <c r="A81" s="63">
        <f t="shared" si="25"/>
        <v>36967</v>
      </c>
      <c r="B81" s="65" t="str">
        <f>INDEX('[4]Master Data'!$A$2:$B$8,MATCH(WEEKDAY('TBS CRD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-230300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-666221</v>
      </c>
      <c r="N81" s="73">
        <f>SUM(J$6:J81)</f>
        <v>-666221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-230.3</v>
      </c>
      <c r="V81" s="71">
        <f t="shared" si="23"/>
        <v>-666.221</v>
      </c>
      <c r="W81" s="71">
        <f t="shared" si="24"/>
        <v>-666.221</v>
      </c>
    </row>
    <row r="82" spans="1:23">
      <c r="A82" s="63">
        <f t="shared" si="25"/>
        <v>36968</v>
      </c>
      <c r="B82" s="65" t="str">
        <f>INDEX('[4]Master Data'!$A$2:$B$8,MATCH(WEEKDAY('TBS CRD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-230300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-666221</v>
      </c>
      <c r="N82" s="73">
        <f>SUM(J$6:J82)</f>
        <v>-666221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-230.3</v>
      </c>
      <c r="V82" s="71">
        <f t="shared" si="23"/>
        <v>-666.221</v>
      </c>
      <c r="W82" s="71">
        <f t="shared" si="24"/>
        <v>-666.221</v>
      </c>
    </row>
    <row r="83" spans="1:23">
      <c r="A83" s="63">
        <f t="shared" si="25"/>
        <v>36969</v>
      </c>
      <c r="B83" s="65" t="str">
        <f>INDEX('[4]Master Data'!$A$2:$B$8,MATCH(WEEKDAY('TBS CRD MTM'!A83,3),'[4]Master Data'!$A$2:$A$8,0),2)</f>
        <v>M</v>
      </c>
      <c r="D83" s="73">
        <v>-605</v>
      </c>
      <c r="E83" s="73">
        <v>0</v>
      </c>
      <c r="F83" s="73">
        <v>0</v>
      </c>
      <c r="G83" s="73">
        <v>-392165</v>
      </c>
      <c r="I83" s="73">
        <f t="shared" si="14"/>
        <v>-392165</v>
      </c>
      <c r="J83" s="73">
        <f t="shared" si="26"/>
        <v>-161865</v>
      </c>
      <c r="K83" s="73">
        <f t="shared" si="15"/>
        <v>0</v>
      </c>
      <c r="L83" s="73">
        <f t="shared" si="16"/>
        <v>0</v>
      </c>
      <c r="M83" s="73">
        <f>SUM(J$6:J83)</f>
        <v>-828086</v>
      </c>
      <c r="N83" s="73">
        <f>SUM(J$6:J83)</f>
        <v>-828086</v>
      </c>
      <c r="P83" s="106">
        <f t="shared" si="17"/>
        <v>-0.60499999999999998</v>
      </c>
      <c r="Q83" s="73">
        <f t="shared" si="18"/>
        <v>0</v>
      </c>
      <c r="R83" s="73">
        <f t="shared" si="19"/>
        <v>0</v>
      </c>
      <c r="S83" s="71">
        <f t="shared" si="20"/>
        <v>-161.86500000000001</v>
      </c>
      <c r="T83" s="71">
        <f t="shared" si="21"/>
        <v>0</v>
      </c>
      <c r="U83" s="71">
        <f t="shared" si="22"/>
        <v>-392.16500000000002</v>
      </c>
      <c r="V83" s="71">
        <f t="shared" si="23"/>
        <v>-828.08600000000001</v>
      </c>
      <c r="W83" s="71">
        <f t="shared" si="24"/>
        <v>-828.08600000000001</v>
      </c>
    </row>
    <row r="84" spans="1:23">
      <c r="A84" s="63">
        <f t="shared" si="25"/>
        <v>36970</v>
      </c>
      <c r="B84" s="65" t="str">
        <f>INDEX('[4]Master Data'!$A$2:$B$8,MATCH(WEEKDAY('TBS CRD MTM'!A84,3),'[4]Master Data'!$A$2:$A$8,0),2)</f>
        <v>T</v>
      </c>
      <c r="D84" s="73">
        <v>-622</v>
      </c>
      <c r="E84" s="73">
        <v>0</v>
      </c>
      <c r="F84" s="73">
        <v>0</v>
      </c>
      <c r="G84" s="73">
        <v>-150858</v>
      </c>
      <c r="I84" s="73">
        <f t="shared" si="14"/>
        <v>-150858</v>
      </c>
      <c r="J84" s="73">
        <f t="shared" si="26"/>
        <v>241307</v>
      </c>
      <c r="K84" s="73">
        <f t="shared" si="15"/>
        <v>0</v>
      </c>
      <c r="L84" s="73">
        <f t="shared" si="16"/>
        <v>0</v>
      </c>
      <c r="M84" s="73">
        <f>SUM(J$6:J84)</f>
        <v>-586779</v>
      </c>
      <c r="N84" s="73">
        <f>SUM(J$6:J84)</f>
        <v>-586779</v>
      </c>
      <c r="P84" s="106">
        <f t="shared" si="17"/>
        <v>-0.622</v>
      </c>
      <c r="Q84" s="73">
        <f t="shared" si="18"/>
        <v>0</v>
      </c>
      <c r="R84" s="73">
        <f t="shared" si="19"/>
        <v>0</v>
      </c>
      <c r="S84" s="71">
        <f t="shared" si="20"/>
        <v>241.30699999999999</v>
      </c>
      <c r="T84" s="71">
        <f t="shared" si="21"/>
        <v>0</v>
      </c>
      <c r="U84" s="71">
        <f t="shared" si="22"/>
        <v>-150.858</v>
      </c>
      <c r="V84" s="71">
        <f t="shared" si="23"/>
        <v>-586.779</v>
      </c>
      <c r="W84" s="71">
        <f t="shared" si="24"/>
        <v>-586.779</v>
      </c>
    </row>
    <row r="85" spans="1:23">
      <c r="A85" s="63">
        <f t="shared" si="25"/>
        <v>36971</v>
      </c>
      <c r="B85" s="65" t="str">
        <f>INDEX('[4]Master Data'!$A$2:$B$8,MATCH(WEEKDAY('TBS CRD MTM'!A85,3),'[4]Master Data'!$A$2:$A$8,0),2)</f>
        <v>W</v>
      </c>
      <c r="D85" s="73">
        <v>-591</v>
      </c>
      <c r="E85" s="73">
        <v>0</v>
      </c>
      <c r="F85" s="73">
        <v>0</v>
      </c>
      <c r="G85" s="73">
        <v>-80936</v>
      </c>
      <c r="I85" s="73">
        <f t="shared" si="14"/>
        <v>-80936</v>
      </c>
      <c r="J85" s="73">
        <f t="shared" si="26"/>
        <v>69922</v>
      </c>
      <c r="K85" s="73">
        <f t="shared" si="15"/>
        <v>0</v>
      </c>
      <c r="L85" s="73">
        <f t="shared" si="16"/>
        <v>0</v>
      </c>
      <c r="M85" s="73">
        <f>SUM(J$6:J85)</f>
        <v>-516857</v>
      </c>
      <c r="N85" s="73">
        <f>SUM(J$6:J85)</f>
        <v>-516857</v>
      </c>
      <c r="P85" s="106">
        <f t="shared" si="17"/>
        <v>-0.59099999999999997</v>
      </c>
      <c r="Q85" s="73">
        <f t="shared" si="18"/>
        <v>0</v>
      </c>
      <c r="R85" s="73">
        <f t="shared" si="19"/>
        <v>0</v>
      </c>
      <c r="S85" s="71">
        <f t="shared" si="20"/>
        <v>69.921999999999997</v>
      </c>
      <c r="T85" s="71">
        <f t="shared" si="21"/>
        <v>0</v>
      </c>
      <c r="U85" s="71">
        <f t="shared" si="22"/>
        <v>-80.936000000000007</v>
      </c>
      <c r="V85" s="71">
        <f t="shared" si="23"/>
        <v>-516.85699999999997</v>
      </c>
      <c r="W85" s="71">
        <f t="shared" si="24"/>
        <v>-516.85699999999997</v>
      </c>
    </row>
    <row r="86" spans="1:23">
      <c r="A86" s="63">
        <f t="shared" si="25"/>
        <v>36972</v>
      </c>
      <c r="B86" s="65" t="str">
        <f>INDEX('[4]Master Data'!$A$2:$B$8,MATCH(WEEKDAY('TBS CRD MTM'!A86,3),'[4]Master Data'!$A$2:$A$8,0),2)</f>
        <v>Th</v>
      </c>
      <c r="D86" s="104">
        <v>0</v>
      </c>
      <c r="E86" s="73">
        <v>0</v>
      </c>
      <c r="F86" s="73">
        <v>0</v>
      </c>
      <c r="G86" s="73">
        <v>-940936</v>
      </c>
      <c r="I86" s="73">
        <f t="shared" si="14"/>
        <v>-940936</v>
      </c>
      <c r="J86" s="73">
        <f t="shared" si="26"/>
        <v>-860000</v>
      </c>
      <c r="K86" s="73">
        <f t="shared" si="15"/>
        <v>0</v>
      </c>
      <c r="L86" s="73">
        <f t="shared" si="16"/>
        <v>0</v>
      </c>
      <c r="M86" s="73">
        <f>SUM(J$6:J86)</f>
        <v>-1376857</v>
      </c>
      <c r="N86" s="73">
        <f>SUM(J$6:J86)</f>
        <v>-1376857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-860</v>
      </c>
      <c r="T86" s="71">
        <f t="shared" si="21"/>
        <v>0</v>
      </c>
      <c r="U86" s="71">
        <f t="shared" si="22"/>
        <v>-940.93600000000004</v>
      </c>
      <c r="V86" s="71">
        <f t="shared" si="23"/>
        <v>-1376.857</v>
      </c>
      <c r="W86" s="71">
        <f t="shared" si="24"/>
        <v>-1376.857</v>
      </c>
    </row>
    <row r="87" spans="1:23">
      <c r="A87" s="63">
        <f t="shared" si="25"/>
        <v>36973</v>
      </c>
      <c r="B87" s="65" t="str">
        <f>INDEX('[4]Master Data'!$A$2:$B$8,MATCH(WEEKDAY('TBS CRD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-940936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-1376857</v>
      </c>
      <c r="N87" s="73">
        <f>SUM(J$6:J87)</f>
        <v>-1376857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-940.93600000000004</v>
      </c>
      <c r="V87" s="71">
        <f t="shared" si="23"/>
        <v>-1376.857</v>
      </c>
      <c r="W87" s="71">
        <f t="shared" si="24"/>
        <v>-1376.857</v>
      </c>
    </row>
    <row r="88" spans="1:23">
      <c r="A88" s="63">
        <f t="shared" si="25"/>
        <v>36974</v>
      </c>
      <c r="B88" s="65" t="str">
        <f>INDEX('[4]Master Data'!$A$2:$B$8,MATCH(WEEKDAY('TBS CRD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-940936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-1376857</v>
      </c>
      <c r="N88" s="73">
        <f>SUM(J$6:J88)</f>
        <v>-1376857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-940.93600000000004</v>
      </c>
      <c r="V88" s="71">
        <f t="shared" si="23"/>
        <v>-1376.857</v>
      </c>
      <c r="W88" s="71">
        <f t="shared" si="24"/>
        <v>-1376.857</v>
      </c>
    </row>
    <row r="89" spans="1:23">
      <c r="A89" s="63">
        <f t="shared" si="25"/>
        <v>36975</v>
      </c>
      <c r="B89" s="65" t="str">
        <f>INDEX('[4]Master Data'!$A$2:$B$8,MATCH(WEEKDAY('TBS CRD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-940936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-1376857</v>
      </c>
      <c r="N89" s="73">
        <f>SUM(J$6:J89)</f>
        <v>-1376857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-940.93600000000004</v>
      </c>
      <c r="V89" s="71">
        <f t="shared" si="23"/>
        <v>-1376.857</v>
      </c>
      <c r="W89" s="71">
        <f t="shared" si="24"/>
        <v>-1376.857</v>
      </c>
    </row>
    <row r="90" spans="1:23">
      <c r="A90" s="63">
        <f t="shared" si="25"/>
        <v>36976</v>
      </c>
      <c r="B90" s="65" t="str">
        <f>INDEX('[4]Master Data'!$A$2:$B$8,MATCH(WEEKDAY('TBS CRD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-940936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-1376857</v>
      </c>
      <c r="N90" s="73">
        <f>SUM(J$6:J90)</f>
        <v>-1376857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-940.93600000000004</v>
      </c>
      <c r="V90" s="71">
        <f t="shared" si="23"/>
        <v>-1376.857</v>
      </c>
      <c r="W90" s="71">
        <f t="shared" si="24"/>
        <v>-1376.857</v>
      </c>
    </row>
    <row r="91" spans="1:23">
      <c r="A91" s="63">
        <f t="shared" si="25"/>
        <v>36977</v>
      </c>
      <c r="B91" s="65" t="str">
        <f>INDEX('[4]Master Data'!$A$2:$B$8,MATCH(WEEKDAY('TBS CRD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-940936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-1376857</v>
      </c>
      <c r="N91" s="73">
        <f>SUM(J$6:J91)</f>
        <v>-1376857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-940.93600000000004</v>
      </c>
      <c r="V91" s="71">
        <f t="shared" si="23"/>
        <v>-1376.857</v>
      </c>
      <c r="W91" s="71">
        <f t="shared" si="24"/>
        <v>-1376.857</v>
      </c>
    </row>
    <row r="92" spans="1:23">
      <c r="A92" s="63">
        <f t="shared" si="25"/>
        <v>36978</v>
      </c>
      <c r="B92" s="65" t="str">
        <f>INDEX('[4]Master Data'!$A$2:$B$8,MATCH(WEEKDAY('TBS CRD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-940936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-1376857</v>
      </c>
      <c r="N92" s="73">
        <f>SUM(J$6:J92)</f>
        <v>-1376857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-940.93600000000004</v>
      </c>
      <c r="V92" s="71">
        <f t="shared" si="23"/>
        <v>-1376.857</v>
      </c>
      <c r="W92" s="71">
        <f t="shared" si="24"/>
        <v>-1376.857</v>
      </c>
    </row>
    <row r="93" spans="1:23">
      <c r="A93" s="63">
        <f t="shared" si="25"/>
        <v>36979</v>
      </c>
      <c r="B93" s="65" t="str">
        <f>INDEX('[4]Master Data'!$A$2:$B$8,MATCH(WEEKDAY('TBS CRD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-940936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-1376857</v>
      </c>
      <c r="N93" s="73">
        <f>SUM(J$6:J93)</f>
        <v>-1376857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-940.93600000000004</v>
      </c>
      <c r="V93" s="71">
        <f t="shared" si="23"/>
        <v>-1376.857</v>
      </c>
      <c r="W93" s="71">
        <f t="shared" si="24"/>
        <v>-1376.857</v>
      </c>
    </row>
    <row r="94" spans="1:23">
      <c r="A94" s="63">
        <f t="shared" si="25"/>
        <v>36980</v>
      </c>
      <c r="B94" s="65" t="str">
        <f>INDEX('[4]Master Data'!$A$2:$B$8,MATCH(WEEKDAY('TBS CRD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-940936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-1376857</v>
      </c>
      <c r="N94" s="73">
        <f>SUM(J$6:J94)</f>
        <v>-1376857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-940.93600000000004</v>
      </c>
      <c r="V94" s="71">
        <f t="shared" si="23"/>
        <v>-1376.857</v>
      </c>
      <c r="W94" s="71">
        <f t="shared" si="24"/>
        <v>-1376.857</v>
      </c>
    </row>
    <row r="95" spans="1:23">
      <c r="A95" s="63">
        <f t="shared" si="25"/>
        <v>36981</v>
      </c>
      <c r="B95" s="65" t="str">
        <f>INDEX('[4]Master Data'!$A$2:$B$8,MATCH(WEEKDAY('TBS CRD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-940936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-1376857</v>
      </c>
      <c r="N95" s="73">
        <f>SUM(J$6:J95)</f>
        <v>-1376857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-940.93600000000004</v>
      </c>
      <c r="V95" s="71">
        <f t="shared" si="23"/>
        <v>-1376.857</v>
      </c>
      <c r="W95" s="71">
        <f t="shared" si="24"/>
        <v>-1376.857</v>
      </c>
    </row>
    <row r="96" spans="1:23">
      <c r="A96" s="63">
        <f t="shared" si="25"/>
        <v>36982</v>
      </c>
      <c r="B96" s="65" t="str">
        <f>INDEX('[4]Master Data'!$A$2:$B$8,MATCH(WEEKDAY('TBS CRD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-1376857</v>
      </c>
      <c r="N96" s="73">
        <f>SUM(J$6:J96)</f>
        <v>-1376857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-1376.857</v>
      </c>
      <c r="W96" s="71">
        <f t="shared" si="24"/>
        <v>-1376.857</v>
      </c>
    </row>
    <row r="97" spans="1:23">
      <c r="A97" s="63">
        <f t="shared" si="25"/>
        <v>36983</v>
      </c>
      <c r="B97" s="65" t="str">
        <f>INDEX('[4]Master Data'!$A$2:$B$8,MATCH(WEEKDAY('TBS CRD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-1376857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-1376.857</v>
      </c>
    </row>
    <row r="98" spans="1:23">
      <c r="A98" s="63">
        <f t="shared" si="25"/>
        <v>36984</v>
      </c>
      <c r="B98" s="65" t="str">
        <f>INDEX('[4]Master Data'!$A$2:$B$8,MATCH(WEEKDAY('TBS CRD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-1376857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-1376.857</v>
      </c>
    </row>
    <row r="99" spans="1:23">
      <c r="A99" s="63">
        <f t="shared" si="25"/>
        <v>36985</v>
      </c>
      <c r="B99" s="65" t="str">
        <f>INDEX('[4]Master Data'!$A$2:$B$8,MATCH(WEEKDAY('TBS CRD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-1376857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-1376.857</v>
      </c>
    </row>
    <row r="100" spans="1:23">
      <c r="A100" s="63">
        <f t="shared" si="25"/>
        <v>36986</v>
      </c>
      <c r="B100" s="65" t="str">
        <f>INDEX('[4]Master Data'!$A$2:$B$8,MATCH(WEEKDAY('TBS CRD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-1376857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-1376.857</v>
      </c>
    </row>
    <row r="101" spans="1:23">
      <c r="A101" s="63">
        <f t="shared" si="25"/>
        <v>36987</v>
      </c>
      <c r="B101" s="65" t="str">
        <f>INDEX('[4]Master Data'!$A$2:$B$8,MATCH(WEEKDAY('TBS CRD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-1376857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-1376.857</v>
      </c>
    </row>
    <row r="102" spans="1:23">
      <c r="A102" s="63">
        <f t="shared" si="25"/>
        <v>36988</v>
      </c>
      <c r="B102" s="65" t="str">
        <f>INDEX('[4]Master Data'!$A$2:$B$8,MATCH(WEEKDAY('TBS CRD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-1376857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-1376.857</v>
      </c>
    </row>
    <row r="103" spans="1:23">
      <c r="A103" s="63">
        <f t="shared" si="25"/>
        <v>36989</v>
      </c>
      <c r="B103" s="65" t="str">
        <f>INDEX('[4]Master Data'!$A$2:$B$8,MATCH(WEEKDAY('TBS CRD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-1376857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-1376.857</v>
      </c>
    </row>
    <row r="104" spans="1:23">
      <c r="A104" s="63">
        <f t="shared" si="25"/>
        <v>36990</v>
      </c>
      <c r="B104" s="65" t="str">
        <f>INDEX('[4]Master Data'!$A$2:$B$8,MATCH(WEEKDAY('TBS CRD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-1376857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-1376.857</v>
      </c>
    </row>
    <row r="105" spans="1:23">
      <c r="A105" s="63">
        <f t="shared" si="25"/>
        <v>36991</v>
      </c>
      <c r="B105" s="65" t="str">
        <f>INDEX('[4]Master Data'!$A$2:$B$8,MATCH(WEEKDAY('TBS CRD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-1376857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-1376.857</v>
      </c>
    </row>
    <row r="106" spans="1:23">
      <c r="A106" s="63">
        <f t="shared" si="25"/>
        <v>36992</v>
      </c>
      <c r="B106" s="65" t="str">
        <f>INDEX('[4]Master Data'!$A$2:$B$8,MATCH(WEEKDAY('TBS CRD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-1376857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-1376.857</v>
      </c>
    </row>
    <row r="107" spans="1:23">
      <c r="A107" s="63">
        <f t="shared" si="25"/>
        <v>36993</v>
      </c>
      <c r="B107" s="65" t="str">
        <f>INDEX('[4]Master Data'!$A$2:$B$8,MATCH(WEEKDAY('TBS CRD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-1376857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-1376.857</v>
      </c>
    </row>
    <row r="108" spans="1:23">
      <c r="A108" s="63">
        <f t="shared" si="25"/>
        <v>36994</v>
      </c>
      <c r="B108" s="65" t="str">
        <f>INDEX('[4]Master Data'!$A$2:$B$8,MATCH(WEEKDAY('TBS CRD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-1376857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-1376.857</v>
      </c>
    </row>
    <row r="109" spans="1:23">
      <c r="A109" s="63">
        <f t="shared" si="25"/>
        <v>36995</v>
      </c>
      <c r="B109" s="65" t="str">
        <f>INDEX('[4]Master Data'!$A$2:$B$8,MATCH(WEEKDAY('TBS CRD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-1376857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-1376.857</v>
      </c>
    </row>
    <row r="110" spans="1:23">
      <c r="A110" s="63">
        <f t="shared" si="25"/>
        <v>36996</v>
      </c>
      <c r="B110" s="65" t="str">
        <f>INDEX('[4]Master Data'!$A$2:$B$8,MATCH(WEEKDAY('TBS CRD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-1376857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-1376.857</v>
      </c>
    </row>
    <row r="111" spans="1:23">
      <c r="A111" s="63">
        <f t="shared" si="25"/>
        <v>36997</v>
      </c>
      <c r="B111" s="65" t="str">
        <f>INDEX('[4]Master Data'!$A$2:$B$8,MATCH(WEEKDAY('TBS CRD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-1376857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-1376.857</v>
      </c>
    </row>
    <row r="112" spans="1:23">
      <c r="A112" s="63">
        <f t="shared" si="25"/>
        <v>36998</v>
      </c>
      <c r="B112" s="65" t="str">
        <f>INDEX('[4]Master Data'!$A$2:$B$8,MATCH(WEEKDAY('TBS CRD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-1376857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-1376.857</v>
      </c>
    </row>
    <row r="113" spans="1:23">
      <c r="A113" s="63">
        <f t="shared" si="25"/>
        <v>36999</v>
      </c>
      <c r="B113" s="65" t="str">
        <f>INDEX('[4]Master Data'!$A$2:$B$8,MATCH(WEEKDAY('TBS CRD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-1376857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-1376.857</v>
      </c>
    </row>
    <row r="114" spans="1:23">
      <c r="A114" s="63">
        <f t="shared" si="25"/>
        <v>37000</v>
      </c>
      <c r="B114" s="65" t="str">
        <f>INDEX('[4]Master Data'!$A$2:$B$8,MATCH(WEEKDAY('TBS CRD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-1376857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-1376.857</v>
      </c>
    </row>
    <row r="115" spans="1:23">
      <c r="A115" s="63">
        <f t="shared" si="25"/>
        <v>37001</v>
      </c>
      <c r="B115" s="65" t="str">
        <f>INDEX('[4]Master Data'!$A$2:$B$8,MATCH(WEEKDAY('TBS CRD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-1376857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-1376.857</v>
      </c>
    </row>
    <row r="116" spans="1:23">
      <c r="A116" s="63">
        <f t="shared" si="25"/>
        <v>37002</v>
      </c>
      <c r="B116" s="65" t="str">
        <f>INDEX('[4]Master Data'!$A$2:$B$8,MATCH(WEEKDAY('TBS CRD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-1376857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-1376.857</v>
      </c>
    </row>
    <row r="117" spans="1:23">
      <c r="A117" s="63">
        <f t="shared" si="25"/>
        <v>37003</v>
      </c>
      <c r="B117" s="65" t="str">
        <f>INDEX('[4]Master Data'!$A$2:$B$8,MATCH(WEEKDAY('TBS CRD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-1376857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-1376.857</v>
      </c>
    </row>
    <row r="118" spans="1:23">
      <c r="A118" s="63">
        <f t="shared" si="25"/>
        <v>37004</v>
      </c>
      <c r="B118" s="65" t="str">
        <f>INDEX('[4]Master Data'!$A$2:$B$8,MATCH(WEEKDAY('TBS CRD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-1376857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-1376.857</v>
      </c>
    </row>
    <row r="119" spans="1:23">
      <c r="A119" s="63">
        <f t="shared" si="25"/>
        <v>37005</v>
      </c>
      <c r="B119" s="65" t="str">
        <f>INDEX('[4]Master Data'!$A$2:$B$8,MATCH(WEEKDAY('TBS CRD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-1376857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-1376.857</v>
      </c>
    </row>
    <row r="120" spans="1:23">
      <c r="A120" s="63">
        <f t="shared" si="25"/>
        <v>37006</v>
      </c>
      <c r="B120" s="65" t="str">
        <f>INDEX('[4]Master Data'!$A$2:$B$8,MATCH(WEEKDAY('TBS CRD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-1376857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-1376.857</v>
      </c>
    </row>
    <row r="121" spans="1:23">
      <c r="A121" s="63">
        <f t="shared" si="25"/>
        <v>37007</v>
      </c>
      <c r="B121" s="65" t="str">
        <f>INDEX('[4]Master Data'!$A$2:$B$8,MATCH(WEEKDAY('TBS CRD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-1376857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-1376.857</v>
      </c>
    </row>
    <row r="122" spans="1:23">
      <c r="A122" s="63">
        <f t="shared" si="25"/>
        <v>37008</v>
      </c>
      <c r="B122" s="65" t="str">
        <f>INDEX('[4]Master Data'!$A$2:$B$8,MATCH(WEEKDAY('TBS CRD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-1376857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-1376.857</v>
      </c>
    </row>
    <row r="123" spans="1:23">
      <c r="A123" s="63">
        <f t="shared" si="25"/>
        <v>37009</v>
      </c>
      <c r="B123" s="65" t="str">
        <f>INDEX('[4]Master Data'!$A$2:$B$8,MATCH(WEEKDAY('TBS CRD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-1376857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-1376.857</v>
      </c>
    </row>
    <row r="124" spans="1:23">
      <c r="A124" s="63">
        <f t="shared" si="25"/>
        <v>37010</v>
      </c>
      <c r="B124" s="65" t="str">
        <f>INDEX('[4]Master Data'!$A$2:$B$8,MATCH(WEEKDAY('TBS CRD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-1376857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-1376.857</v>
      </c>
    </row>
    <row r="125" spans="1:23">
      <c r="A125" s="63">
        <f t="shared" si="25"/>
        <v>37011</v>
      </c>
      <c r="B125" s="65" t="str">
        <f>INDEX('[4]Master Data'!$A$2:$B$8,MATCH(WEEKDAY('TBS CRD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-1376857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-1376.857</v>
      </c>
    </row>
    <row r="126" spans="1:23">
      <c r="A126" s="63">
        <f t="shared" si="25"/>
        <v>37012</v>
      </c>
      <c r="B126" s="65" t="str">
        <f>INDEX('[4]Master Data'!$A$2:$B$8,MATCH(WEEKDAY('TBS CRD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-1376857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-1376.857</v>
      </c>
    </row>
    <row r="127" spans="1:23">
      <c r="A127" s="63">
        <f t="shared" si="25"/>
        <v>37013</v>
      </c>
      <c r="B127" s="65" t="str">
        <f>INDEX('[4]Master Data'!$A$2:$B$8,MATCH(WEEKDAY('TBS CRD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-1376857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-1376.857</v>
      </c>
    </row>
    <row r="128" spans="1:23">
      <c r="A128" s="63">
        <f t="shared" si="25"/>
        <v>37014</v>
      </c>
      <c r="B128" s="65" t="str">
        <f>INDEX('[4]Master Data'!$A$2:$B$8,MATCH(WEEKDAY('TBS CRD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-1376857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-1376.857</v>
      </c>
    </row>
    <row r="129" spans="1:23">
      <c r="A129" s="63">
        <f t="shared" si="25"/>
        <v>37015</v>
      </c>
      <c r="B129" s="65" t="str">
        <f>INDEX('[4]Master Data'!$A$2:$B$8,MATCH(WEEKDAY('TBS CRD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-1376857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-1376.857</v>
      </c>
    </row>
    <row r="130" spans="1:23">
      <c r="A130" s="63">
        <f t="shared" si="25"/>
        <v>37016</v>
      </c>
      <c r="B130" s="65" t="str">
        <f>INDEX('[4]Master Data'!$A$2:$B$8,MATCH(WEEKDAY('TBS CRD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-1376857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-1376.857</v>
      </c>
    </row>
    <row r="131" spans="1:23">
      <c r="A131" s="63">
        <f t="shared" si="25"/>
        <v>37017</v>
      </c>
      <c r="B131" s="65" t="str">
        <f>INDEX('[4]Master Data'!$A$2:$B$8,MATCH(WEEKDAY('TBS CRD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-1376857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-1376.857</v>
      </c>
    </row>
    <row r="132" spans="1:23">
      <c r="A132" s="63">
        <f t="shared" si="25"/>
        <v>37018</v>
      </c>
      <c r="B132" s="65" t="str">
        <f>INDEX('[4]Master Data'!$A$2:$B$8,MATCH(WEEKDAY('TBS CRD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-1376857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-1376.857</v>
      </c>
    </row>
    <row r="133" spans="1:23">
      <c r="A133" s="63">
        <f t="shared" si="25"/>
        <v>37019</v>
      </c>
      <c r="B133" s="65" t="str">
        <f>INDEX('[4]Master Data'!$A$2:$B$8,MATCH(WEEKDAY('TBS CRD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-1376857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-1376.857</v>
      </c>
    </row>
    <row r="134" spans="1:23">
      <c r="A134" s="63">
        <f t="shared" si="25"/>
        <v>37020</v>
      </c>
      <c r="B134" s="65" t="str">
        <f>INDEX('[4]Master Data'!$A$2:$B$8,MATCH(WEEKDAY('TBS CRD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-1376857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-1376.857</v>
      </c>
    </row>
    <row r="135" spans="1:23">
      <c r="A135" s="63">
        <f t="shared" ref="A135:A198" si="38">A134+1</f>
        <v>37021</v>
      </c>
      <c r="B135" s="65" t="str">
        <f>INDEX('[4]Master Data'!$A$2:$B$8,MATCH(WEEKDAY('TBS CRD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-1376857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-1376.857</v>
      </c>
    </row>
    <row r="136" spans="1:23">
      <c r="A136" s="63">
        <f t="shared" si="38"/>
        <v>37022</v>
      </c>
      <c r="B136" s="65" t="str">
        <f>INDEX('[4]Master Data'!$A$2:$B$8,MATCH(WEEKDAY('TBS CRD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-1376857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-1376.857</v>
      </c>
    </row>
    <row r="137" spans="1:23">
      <c r="A137" s="63">
        <f t="shared" si="38"/>
        <v>37023</v>
      </c>
      <c r="B137" s="65" t="str">
        <f>INDEX('[4]Master Data'!$A$2:$B$8,MATCH(WEEKDAY('TBS CRD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-1376857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-1376.857</v>
      </c>
    </row>
    <row r="138" spans="1:23">
      <c r="A138" s="63">
        <f t="shared" si="38"/>
        <v>37024</v>
      </c>
      <c r="B138" s="65" t="str">
        <f>INDEX('[4]Master Data'!$A$2:$B$8,MATCH(WEEKDAY('TBS CRD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-1376857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-1376.857</v>
      </c>
    </row>
    <row r="139" spans="1:23">
      <c r="A139" s="63">
        <f t="shared" si="38"/>
        <v>37025</v>
      </c>
      <c r="B139" s="65" t="str">
        <f>INDEX('[4]Master Data'!$A$2:$B$8,MATCH(WEEKDAY('TBS CRD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-1376857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-1376.857</v>
      </c>
    </row>
    <row r="140" spans="1:23">
      <c r="A140" s="63">
        <f t="shared" si="38"/>
        <v>37026</v>
      </c>
      <c r="B140" s="65" t="str">
        <f>INDEX('[4]Master Data'!$A$2:$B$8,MATCH(WEEKDAY('TBS CRD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-1376857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-1376.857</v>
      </c>
    </row>
    <row r="141" spans="1:23">
      <c r="A141" s="63">
        <f t="shared" si="38"/>
        <v>37027</v>
      </c>
      <c r="B141" s="65" t="str">
        <f>INDEX('[4]Master Data'!$A$2:$B$8,MATCH(WEEKDAY('TBS CRD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-1376857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-1376.857</v>
      </c>
    </row>
    <row r="142" spans="1:23">
      <c r="A142" s="63">
        <f t="shared" si="38"/>
        <v>37028</v>
      </c>
      <c r="B142" s="65" t="str">
        <f>INDEX('[4]Master Data'!$A$2:$B$8,MATCH(WEEKDAY('TBS CRD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-1376857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-1376.857</v>
      </c>
    </row>
    <row r="143" spans="1:23">
      <c r="A143" s="63">
        <f t="shared" si="38"/>
        <v>37029</v>
      </c>
      <c r="B143" s="65" t="str">
        <f>INDEX('[4]Master Data'!$A$2:$B$8,MATCH(WEEKDAY('TBS CRD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-1376857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-1376.857</v>
      </c>
    </row>
    <row r="144" spans="1:23">
      <c r="A144" s="63">
        <f t="shared" si="38"/>
        <v>37030</v>
      </c>
      <c r="B144" s="65" t="str">
        <f>INDEX('[4]Master Data'!$A$2:$B$8,MATCH(WEEKDAY('TBS CRD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-1376857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-1376.857</v>
      </c>
    </row>
    <row r="145" spans="1:23">
      <c r="A145" s="63">
        <f t="shared" si="38"/>
        <v>37031</v>
      </c>
      <c r="B145" s="65" t="str">
        <f>INDEX('[4]Master Data'!$A$2:$B$8,MATCH(WEEKDAY('TBS CRD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-1376857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-1376.857</v>
      </c>
    </row>
    <row r="146" spans="1:23">
      <c r="A146" s="63">
        <f t="shared" si="38"/>
        <v>37032</v>
      </c>
      <c r="B146" s="65" t="str">
        <f>INDEX('[4]Master Data'!$A$2:$B$8,MATCH(WEEKDAY('TBS CRD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-1376857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-1376.857</v>
      </c>
    </row>
    <row r="147" spans="1:23">
      <c r="A147" s="63">
        <f t="shared" si="38"/>
        <v>37033</v>
      </c>
      <c r="B147" s="65" t="str">
        <f>INDEX('[4]Master Data'!$A$2:$B$8,MATCH(WEEKDAY('TBS CRD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-1376857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-1376.857</v>
      </c>
    </row>
    <row r="148" spans="1:23">
      <c r="A148" s="63">
        <f t="shared" si="38"/>
        <v>37034</v>
      </c>
      <c r="B148" s="65" t="str">
        <f>INDEX('[4]Master Data'!$A$2:$B$8,MATCH(WEEKDAY('TBS CRD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-1376857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-1376.857</v>
      </c>
    </row>
    <row r="149" spans="1:23">
      <c r="A149" s="63">
        <f t="shared" si="38"/>
        <v>37035</v>
      </c>
      <c r="B149" s="65" t="str">
        <f>INDEX('[4]Master Data'!$A$2:$B$8,MATCH(WEEKDAY('TBS CRD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-1376857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-1376.857</v>
      </c>
    </row>
    <row r="150" spans="1:23">
      <c r="A150" s="63">
        <f t="shared" si="38"/>
        <v>37036</v>
      </c>
      <c r="B150" s="65" t="str">
        <f>INDEX('[4]Master Data'!$A$2:$B$8,MATCH(WEEKDAY('TBS CRD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-1376857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-1376.857</v>
      </c>
    </row>
    <row r="151" spans="1:23">
      <c r="A151" s="63">
        <f t="shared" si="38"/>
        <v>37037</v>
      </c>
      <c r="B151" s="65" t="str">
        <f>INDEX('[4]Master Data'!$A$2:$B$8,MATCH(WEEKDAY('TBS CRD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-1376857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-1376.857</v>
      </c>
    </row>
    <row r="152" spans="1:23">
      <c r="A152" s="63">
        <f t="shared" si="38"/>
        <v>37038</v>
      </c>
      <c r="B152" s="65" t="str">
        <f>INDEX('[4]Master Data'!$A$2:$B$8,MATCH(WEEKDAY('TBS CRD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-1376857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-1376.857</v>
      </c>
    </row>
    <row r="153" spans="1:23">
      <c r="A153" s="63">
        <f t="shared" si="38"/>
        <v>37039</v>
      </c>
      <c r="B153" s="65" t="str">
        <f>INDEX('[4]Master Data'!$A$2:$B$8,MATCH(WEEKDAY('TBS CRD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-1376857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-1376.857</v>
      </c>
    </row>
    <row r="154" spans="1:23">
      <c r="A154" s="63">
        <f t="shared" si="38"/>
        <v>37040</v>
      </c>
      <c r="B154" s="65" t="str">
        <f>INDEX('[4]Master Data'!$A$2:$B$8,MATCH(WEEKDAY('TBS CRD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-1376857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-1376.857</v>
      </c>
    </row>
    <row r="155" spans="1:23">
      <c r="A155" s="63">
        <f t="shared" si="38"/>
        <v>37041</v>
      </c>
      <c r="B155" s="65" t="str">
        <f>INDEX('[4]Master Data'!$A$2:$B$8,MATCH(WEEKDAY('TBS CRD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-1376857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-1376.857</v>
      </c>
    </row>
    <row r="156" spans="1:23">
      <c r="A156" s="63">
        <f t="shared" si="38"/>
        <v>37042</v>
      </c>
      <c r="B156" s="65" t="str">
        <f>INDEX('[4]Master Data'!$A$2:$B$8,MATCH(WEEKDAY('TBS CRD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-1376857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-1376.857</v>
      </c>
    </row>
    <row r="157" spans="1:23">
      <c r="A157" s="63">
        <f t="shared" si="38"/>
        <v>37043</v>
      </c>
      <c r="B157" s="65" t="str">
        <f>INDEX('[4]Master Data'!$A$2:$B$8,MATCH(WEEKDAY('TBS CRD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-1376857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-1376.857</v>
      </c>
    </row>
    <row r="158" spans="1:23">
      <c r="A158" s="63">
        <f t="shared" si="38"/>
        <v>37044</v>
      </c>
      <c r="B158" s="65" t="str">
        <f>INDEX('[4]Master Data'!$A$2:$B$8,MATCH(WEEKDAY('TBS CRD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-1376857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-1376.857</v>
      </c>
    </row>
    <row r="159" spans="1:23">
      <c r="A159" s="63">
        <f t="shared" si="38"/>
        <v>37045</v>
      </c>
      <c r="B159" s="65" t="str">
        <f>INDEX('[4]Master Data'!$A$2:$B$8,MATCH(WEEKDAY('TBS CRD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-1376857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-1376.857</v>
      </c>
    </row>
    <row r="160" spans="1:23">
      <c r="A160" s="63">
        <f t="shared" si="38"/>
        <v>37046</v>
      </c>
      <c r="B160" s="65" t="str">
        <f>INDEX('[4]Master Data'!$A$2:$B$8,MATCH(WEEKDAY('TBS CRD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-1376857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-1376.857</v>
      </c>
    </row>
    <row r="161" spans="1:23">
      <c r="A161" s="63">
        <f t="shared" si="38"/>
        <v>37047</v>
      </c>
      <c r="B161" s="65" t="str">
        <f>INDEX('[4]Master Data'!$A$2:$B$8,MATCH(WEEKDAY('TBS CRD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-1376857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-1376.857</v>
      </c>
    </row>
    <row r="162" spans="1:23">
      <c r="A162" s="63">
        <f t="shared" si="38"/>
        <v>37048</v>
      </c>
      <c r="B162" s="65" t="str">
        <f>INDEX('[4]Master Data'!$A$2:$B$8,MATCH(WEEKDAY('TBS CRD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-1376857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-1376.857</v>
      </c>
    </row>
    <row r="163" spans="1:23">
      <c r="A163" s="63">
        <f t="shared" si="38"/>
        <v>37049</v>
      </c>
      <c r="B163" s="65" t="str">
        <f>INDEX('[4]Master Data'!$A$2:$B$8,MATCH(WEEKDAY('TBS CRD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-1376857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-1376.857</v>
      </c>
    </row>
    <row r="164" spans="1:23">
      <c r="A164" s="63">
        <f t="shared" si="38"/>
        <v>37050</v>
      </c>
      <c r="B164" s="65" t="str">
        <f>INDEX('[4]Master Data'!$A$2:$B$8,MATCH(WEEKDAY('TBS CRD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-1376857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-1376.857</v>
      </c>
    </row>
    <row r="165" spans="1:23">
      <c r="A165" s="63">
        <f t="shared" si="38"/>
        <v>37051</v>
      </c>
      <c r="B165" s="65" t="str">
        <f>INDEX('[4]Master Data'!$A$2:$B$8,MATCH(WEEKDAY('TBS CRD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-1376857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-1376.857</v>
      </c>
    </row>
    <row r="166" spans="1:23">
      <c r="A166" s="63">
        <f t="shared" si="38"/>
        <v>37052</v>
      </c>
      <c r="B166" s="65" t="str">
        <f>INDEX('[4]Master Data'!$A$2:$B$8,MATCH(WEEKDAY('TBS CRD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-1376857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-1376.857</v>
      </c>
    </row>
    <row r="167" spans="1:23">
      <c r="A167" s="63">
        <f t="shared" si="38"/>
        <v>37053</v>
      </c>
      <c r="B167" s="65" t="str">
        <f>INDEX('[4]Master Data'!$A$2:$B$8,MATCH(WEEKDAY('TBS CRD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-1376857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-1376.857</v>
      </c>
    </row>
    <row r="168" spans="1:23">
      <c r="A168" s="63">
        <f t="shared" si="38"/>
        <v>37054</v>
      </c>
      <c r="B168" s="65" t="str">
        <f>INDEX('[4]Master Data'!$A$2:$B$8,MATCH(WEEKDAY('TBS CRD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-1376857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-1376.857</v>
      </c>
    </row>
    <row r="169" spans="1:23">
      <c r="A169" s="63">
        <f t="shared" si="38"/>
        <v>37055</v>
      </c>
      <c r="B169" s="65" t="str">
        <f>INDEX('[4]Master Data'!$A$2:$B$8,MATCH(WEEKDAY('TBS CRD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-1376857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-1376.857</v>
      </c>
    </row>
    <row r="170" spans="1:23">
      <c r="A170" s="63">
        <f t="shared" si="38"/>
        <v>37056</v>
      </c>
      <c r="B170" s="65" t="str">
        <f>INDEX('[4]Master Data'!$A$2:$B$8,MATCH(WEEKDAY('TBS CRD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-1376857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-1376.857</v>
      </c>
    </row>
    <row r="171" spans="1:23">
      <c r="A171" s="63">
        <f t="shared" si="38"/>
        <v>37057</v>
      </c>
      <c r="B171" s="65" t="str">
        <f>INDEX('[4]Master Data'!$A$2:$B$8,MATCH(WEEKDAY('TBS CRD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-1376857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-1376.857</v>
      </c>
    </row>
    <row r="172" spans="1:23">
      <c r="A172" s="63">
        <f t="shared" si="38"/>
        <v>37058</v>
      </c>
      <c r="B172" s="65" t="str">
        <f>INDEX('[4]Master Data'!$A$2:$B$8,MATCH(WEEKDAY('TBS CRD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-1376857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-1376.857</v>
      </c>
    </row>
    <row r="173" spans="1:23">
      <c r="A173" s="63">
        <f t="shared" si="38"/>
        <v>37059</v>
      </c>
      <c r="B173" s="65" t="str">
        <f>INDEX('[4]Master Data'!$A$2:$B$8,MATCH(WEEKDAY('TBS CRD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-1376857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-1376.857</v>
      </c>
    </row>
    <row r="174" spans="1:23">
      <c r="A174" s="63">
        <f t="shared" si="38"/>
        <v>37060</v>
      </c>
      <c r="B174" s="65" t="str">
        <f>INDEX('[4]Master Data'!$A$2:$B$8,MATCH(WEEKDAY('TBS CRD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-1376857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-1376.857</v>
      </c>
    </row>
    <row r="175" spans="1:23">
      <c r="A175" s="63">
        <f t="shared" si="38"/>
        <v>37061</v>
      </c>
      <c r="B175" s="65" t="str">
        <f>INDEX('[4]Master Data'!$A$2:$B$8,MATCH(WEEKDAY('TBS CRD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-1376857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-1376.857</v>
      </c>
    </row>
    <row r="176" spans="1:23">
      <c r="A176" s="63">
        <f t="shared" si="38"/>
        <v>37062</v>
      </c>
      <c r="B176" s="65" t="str">
        <f>INDEX('[4]Master Data'!$A$2:$B$8,MATCH(WEEKDAY('TBS CRD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-1376857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-1376.857</v>
      </c>
    </row>
    <row r="177" spans="1:23">
      <c r="A177" s="63">
        <f t="shared" si="38"/>
        <v>37063</v>
      </c>
      <c r="B177" s="65" t="str">
        <f>INDEX('[4]Master Data'!$A$2:$B$8,MATCH(WEEKDAY('TBS CRD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-1376857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-1376.857</v>
      </c>
    </row>
    <row r="178" spans="1:23">
      <c r="A178" s="63">
        <f t="shared" si="38"/>
        <v>37064</v>
      </c>
      <c r="B178" s="65" t="str">
        <f>INDEX('[4]Master Data'!$A$2:$B$8,MATCH(WEEKDAY('TBS CRD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-1376857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-1376.857</v>
      </c>
    </row>
    <row r="179" spans="1:23">
      <c r="A179" s="63">
        <f t="shared" si="38"/>
        <v>37065</v>
      </c>
      <c r="B179" s="65" t="str">
        <f>INDEX('[4]Master Data'!$A$2:$B$8,MATCH(WEEKDAY('TBS CRD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-1376857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-1376.857</v>
      </c>
    </row>
    <row r="180" spans="1:23">
      <c r="A180" s="63">
        <f t="shared" si="38"/>
        <v>37066</v>
      </c>
      <c r="B180" s="65" t="str">
        <f>INDEX('[4]Master Data'!$A$2:$B$8,MATCH(WEEKDAY('TBS CRD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-1376857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-1376.857</v>
      </c>
    </row>
    <row r="181" spans="1:23">
      <c r="A181" s="63">
        <f t="shared" si="38"/>
        <v>37067</v>
      </c>
      <c r="B181" s="65" t="str">
        <f>INDEX('[4]Master Data'!$A$2:$B$8,MATCH(WEEKDAY('TBS CRD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-1376857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-1376.857</v>
      </c>
    </row>
    <row r="182" spans="1:23">
      <c r="A182" s="63">
        <f t="shared" si="38"/>
        <v>37068</v>
      </c>
      <c r="B182" s="65" t="str">
        <f>INDEX('[4]Master Data'!$A$2:$B$8,MATCH(WEEKDAY('TBS CRD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-1376857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-1376.857</v>
      </c>
    </row>
    <row r="183" spans="1:23">
      <c r="A183" s="63">
        <f t="shared" si="38"/>
        <v>37069</v>
      </c>
      <c r="B183" s="65" t="str">
        <f>INDEX('[4]Master Data'!$A$2:$B$8,MATCH(WEEKDAY('TBS CRD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-1376857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-1376.857</v>
      </c>
    </row>
    <row r="184" spans="1:23">
      <c r="A184" s="63">
        <f t="shared" si="38"/>
        <v>37070</v>
      </c>
      <c r="B184" s="65" t="str">
        <f>INDEX('[4]Master Data'!$A$2:$B$8,MATCH(WEEKDAY('TBS CRD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-1376857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-1376.857</v>
      </c>
    </row>
    <row r="185" spans="1:23">
      <c r="A185" s="63">
        <f t="shared" si="38"/>
        <v>37071</v>
      </c>
      <c r="B185" s="65" t="str">
        <f>INDEX('[4]Master Data'!$A$2:$B$8,MATCH(WEEKDAY('TBS CRD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-1376857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-1376.857</v>
      </c>
    </row>
    <row r="186" spans="1:23">
      <c r="A186" s="63">
        <f t="shared" si="38"/>
        <v>37072</v>
      </c>
      <c r="B186" s="65" t="str">
        <f>INDEX('[4]Master Data'!$A$2:$B$8,MATCH(WEEKDAY('TBS CRD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-1376857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-1376.857</v>
      </c>
    </row>
    <row r="187" spans="1:23">
      <c r="A187" s="63">
        <f t="shared" si="38"/>
        <v>37073</v>
      </c>
      <c r="B187" s="65" t="str">
        <f>INDEX('[4]Master Data'!$A$2:$B$8,MATCH(WEEKDAY('TBS CRD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-1376857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-1376.857</v>
      </c>
    </row>
    <row r="188" spans="1:23">
      <c r="A188" s="63">
        <f t="shared" si="38"/>
        <v>37074</v>
      </c>
      <c r="B188" s="65" t="str">
        <f>INDEX('[4]Master Data'!$A$2:$B$8,MATCH(WEEKDAY('TBS CRD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-1376857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-1376.857</v>
      </c>
    </row>
    <row r="189" spans="1:23">
      <c r="A189" s="63">
        <f t="shared" si="38"/>
        <v>37075</v>
      </c>
      <c r="B189" s="65" t="str">
        <f>INDEX('[4]Master Data'!$A$2:$B$8,MATCH(WEEKDAY('TBS CRD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-1376857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-1376.857</v>
      </c>
    </row>
    <row r="190" spans="1:23">
      <c r="A190" s="63">
        <f t="shared" si="38"/>
        <v>37076</v>
      </c>
      <c r="B190" s="65" t="str">
        <f>INDEX('[4]Master Data'!$A$2:$B$8,MATCH(WEEKDAY('TBS CRD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-1376857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-1376.857</v>
      </c>
    </row>
    <row r="191" spans="1:23">
      <c r="A191" s="63">
        <f t="shared" si="38"/>
        <v>37077</v>
      </c>
      <c r="B191" s="65" t="str">
        <f>INDEX('[4]Master Data'!$A$2:$B$8,MATCH(WEEKDAY('TBS CRD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-1376857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-1376.857</v>
      </c>
    </row>
    <row r="192" spans="1:23">
      <c r="A192" s="63">
        <f t="shared" si="38"/>
        <v>37078</v>
      </c>
      <c r="B192" s="65" t="str">
        <f>INDEX('[4]Master Data'!$A$2:$B$8,MATCH(WEEKDAY('TBS CRD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-1376857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-1376.857</v>
      </c>
    </row>
    <row r="193" spans="1:23">
      <c r="A193" s="63">
        <f t="shared" si="38"/>
        <v>37079</v>
      </c>
      <c r="B193" s="65" t="str">
        <f>INDEX('[4]Master Data'!$A$2:$B$8,MATCH(WEEKDAY('TBS CRD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-1376857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-1376.857</v>
      </c>
    </row>
    <row r="194" spans="1:23">
      <c r="A194" s="63">
        <f t="shared" si="38"/>
        <v>37080</v>
      </c>
      <c r="B194" s="65" t="str">
        <f>INDEX('[4]Master Data'!$A$2:$B$8,MATCH(WEEKDAY('TBS CRD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-1376857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-1376.857</v>
      </c>
    </row>
    <row r="195" spans="1:23">
      <c r="A195" s="63">
        <f t="shared" si="38"/>
        <v>37081</v>
      </c>
      <c r="B195" s="65" t="str">
        <f>INDEX('[4]Master Data'!$A$2:$B$8,MATCH(WEEKDAY('TBS CRD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-1376857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-1376.857</v>
      </c>
    </row>
    <row r="196" spans="1:23">
      <c r="A196" s="63">
        <f t="shared" si="38"/>
        <v>37082</v>
      </c>
      <c r="B196" s="65" t="str">
        <f>INDEX('[4]Master Data'!$A$2:$B$8,MATCH(WEEKDAY('TBS CRD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-1376857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-1376.857</v>
      </c>
    </row>
    <row r="197" spans="1:23">
      <c r="A197" s="63">
        <f t="shared" si="38"/>
        <v>37083</v>
      </c>
      <c r="B197" s="65" t="str">
        <f>INDEX('[4]Master Data'!$A$2:$B$8,MATCH(WEEKDAY('TBS CRD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-1376857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-1376.857</v>
      </c>
    </row>
    <row r="198" spans="1:23">
      <c r="A198" s="63">
        <f t="shared" si="38"/>
        <v>37084</v>
      </c>
      <c r="B198" s="65" t="str">
        <f>INDEX('[4]Master Data'!$A$2:$B$8,MATCH(WEEKDAY('TBS CRD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-1376857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-1376.857</v>
      </c>
    </row>
    <row r="199" spans="1:23">
      <c r="A199" s="63">
        <f t="shared" ref="A199:A262" si="51">A198+1</f>
        <v>37085</v>
      </c>
      <c r="B199" s="65" t="str">
        <f>INDEX('[4]Master Data'!$A$2:$B$8,MATCH(WEEKDAY('TBS CRD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-1376857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-1376.857</v>
      </c>
    </row>
    <row r="200" spans="1:23">
      <c r="A200" s="63">
        <f t="shared" si="51"/>
        <v>37086</v>
      </c>
      <c r="B200" s="65" t="str">
        <f>INDEX('[4]Master Data'!$A$2:$B$8,MATCH(WEEKDAY('TBS CRD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-1376857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-1376.857</v>
      </c>
    </row>
    <row r="201" spans="1:23">
      <c r="A201" s="63">
        <f t="shared" si="51"/>
        <v>37087</v>
      </c>
      <c r="B201" s="65" t="str">
        <f>INDEX('[4]Master Data'!$A$2:$B$8,MATCH(WEEKDAY('TBS CRD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-1376857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-1376.857</v>
      </c>
    </row>
    <row r="202" spans="1:23">
      <c r="A202" s="63">
        <f t="shared" si="51"/>
        <v>37088</v>
      </c>
      <c r="B202" s="65" t="str">
        <f>INDEX('[4]Master Data'!$A$2:$B$8,MATCH(WEEKDAY('TBS CRD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-1376857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-1376.857</v>
      </c>
    </row>
    <row r="203" spans="1:23">
      <c r="A203" s="63">
        <f t="shared" si="51"/>
        <v>37089</v>
      </c>
      <c r="B203" s="65" t="str">
        <f>INDEX('[4]Master Data'!$A$2:$B$8,MATCH(WEEKDAY('TBS CRD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-1376857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-1376.857</v>
      </c>
    </row>
    <row r="204" spans="1:23">
      <c r="A204" s="63">
        <f t="shared" si="51"/>
        <v>37090</v>
      </c>
      <c r="B204" s="65" t="str">
        <f>INDEX('[4]Master Data'!$A$2:$B$8,MATCH(WEEKDAY('TBS CRD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-1376857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-1376.857</v>
      </c>
    </row>
    <row r="205" spans="1:23">
      <c r="A205" s="63">
        <f t="shared" si="51"/>
        <v>37091</v>
      </c>
      <c r="B205" s="65" t="str">
        <f>INDEX('[4]Master Data'!$A$2:$B$8,MATCH(WEEKDAY('TBS CRD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-1376857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-1376.857</v>
      </c>
    </row>
    <row r="206" spans="1:23">
      <c r="A206" s="63">
        <f t="shared" si="51"/>
        <v>37092</v>
      </c>
      <c r="B206" s="65" t="str">
        <f>INDEX('[4]Master Data'!$A$2:$B$8,MATCH(WEEKDAY('TBS CRD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-1376857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-1376.857</v>
      </c>
    </row>
    <row r="207" spans="1:23">
      <c r="A207" s="63">
        <f t="shared" si="51"/>
        <v>37093</v>
      </c>
      <c r="B207" s="65" t="str">
        <f>INDEX('[4]Master Data'!$A$2:$B$8,MATCH(WEEKDAY('TBS CRD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-1376857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-1376.857</v>
      </c>
    </row>
    <row r="208" spans="1:23">
      <c r="A208" s="63">
        <f t="shared" si="51"/>
        <v>37094</v>
      </c>
      <c r="B208" s="65" t="str">
        <f>INDEX('[4]Master Data'!$A$2:$B$8,MATCH(WEEKDAY('TBS CRD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-1376857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-1376.857</v>
      </c>
    </row>
    <row r="209" spans="1:23">
      <c r="A209" s="63">
        <f t="shared" si="51"/>
        <v>37095</v>
      </c>
      <c r="B209" s="65" t="str">
        <f>INDEX('[4]Master Data'!$A$2:$B$8,MATCH(WEEKDAY('TBS CRD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-1376857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-1376.857</v>
      </c>
    </row>
    <row r="210" spans="1:23">
      <c r="A210" s="63">
        <f t="shared" si="51"/>
        <v>37096</v>
      </c>
      <c r="B210" s="65" t="str">
        <f>INDEX('[4]Master Data'!$A$2:$B$8,MATCH(WEEKDAY('TBS CRD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-1376857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-1376.857</v>
      </c>
    </row>
    <row r="211" spans="1:23">
      <c r="A211" s="63">
        <f t="shared" si="51"/>
        <v>37097</v>
      </c>
      <c r="B211" s="65" t="str">
        <f>INDEX('[4]Master Data'!$A$2:$B$8,MATCH(WEEKDAY('TBS CRD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-1376857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-1376.857</v>
      </c>
    </row>
    <row r="212" spans="1:23">
      <c r="A212" s="63">
        <f t="shared" si="51"/>
        <v>37098</v>
      </c>
      <c r="B212" s="65" t="str">
        <f>INDEX('[4]Master Data'!$A$2:$B$8,MATCH(WEEKDAY('TBS CRD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-1376857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-1376.857</v>
      </c>
    </row>
    <row r="213" spans="1:23">
      <c r="A213" s="63">
        <f t="shared" si="51"/>
        <v>37099</v>
      </c>
      <c r="B213" s="65" t="str">
        <f>INDEX('[4]Master Data'!$A$2:$B$8,MATCH(WEEKDAY('TBS CRD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-1376857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-1376.857</v>
      </c>
    </row>
    <row r="214" spans="1:23">
      <c r="A214" s="63">
        <f t="shared" si="51"/>
        <v>37100</v>
      </c>
      <c r="B214" s="65" t="str">
        <f>INDEX('[4]Master Data'!$A$2:$B$8,MATCH(WEEKDAY('TBS CRD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-1376857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-1376.857</v>
      </c>
    </row>
    <row r="215" spans="1:23">
      <c r="A215" s="63">
        <f t="shared" si="51"/>
        <v>37101</v>
      </c>
      <c r="B215" s="65" t="str">
        <f>INDEX('[4]Master Data'!$A$2:$B$8,MATCH(WEEKDAY('TBS CRD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-1376857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-1376.857</v>
      </c>
    </row>
    <row r="216" spans="1:23">
      <c r="A216" s="63">
        <f t="shared" si="51"/>
        <v>37102</v>
      </c>
      <c r="B216" s="65" t="str">
        <f>INDEX('[4]Master Data'!$A$2:$B$8,MATCH(WEEKDAY('TBS CRD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-1376857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-1376.857</v>
      </c>
    </row>
    <row r="217" spans="1:23">
      <c r="A217" s="63">
        <f t="shared" si="51"/>
        <v>37103</v>
      </c>
      <c r="B217" s="65" t="str">
        <f>INDEX('[4]Master Data'!$A$2:$B$8,MATCH(WEEKDAY('TBS CRD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-1376857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-1376.857</v>
      </c>
    </row>
    <row r="218" spans="1:23">
      <c r="A218" s="63">
        <f t="shared" si="51"/>
        <v>37104</v>
      </c>
      <c r="B218" s="65" t="str">
        <f>INDEX('[4]Master Data'!$A$2:$B$8,MATCH(WEEKDAY('TBS CRD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-1376857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-1376.857</v>
      </c>
    </row>
    <row r="219" spans="1:23">
      <c r="A219" s="63">
        <f t="shared" si="51"/>
        <v>37105</v>
      </c>
      <c r="B219" s="65" t="str">
        <f>INDEX('[4]Master Data'!$A$2:$B$8,MATCH(WEEKDAY('TBS CRD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-1376857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-1376.857</v>
      </c>
    </row>
    <row r="220" spans="1:23">
      <c r="A220" s="63">
        <f t="shared" si="51"/>
        <v>37106</v>
      </c>
      <c r="B220" s="65" t="str">
        <f>INDEX('[4]Master Data'!$A$2:$B$8,MATCH(WEEKDAY('TBS CRD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-1376857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-1376.857</v>
      </c>
    </row>
    <row r="221" spans="1:23">
      <c r="A221" s="63">
        <f t="shared" si="51"/>
        <v>37107</v>
      </c>
      <c r="B221" s="65" t="str">
        <f>INDEX('[4]Master Data'!$A$2:$B$8,MATCH(WEEKDAY('TBS CRD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-1376857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-1376.857</v>
      </c>
    </row>
    <row r="222" spans="1:23">
      <c r="A222" s="63">
        <f t="shared" si="51"/>
        <v>37108</v>
      </c>
      <c r="B222" s="65" t="str">
        <f>INDEX('[4]Master Data'!$A$2:$B$8,MATCH(WEEKDAY('TBS CRD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-1376857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-1376.857</v>
      </c>
    </row>
    <row r="223" spans="1:23">
      <c r="A223" s="63">
        <f t="shared" si="51"/>
        <v>37109</v>
      </c>
      <c r="B223" s="65" t="str">
        <f>INDEX('[4]Master Data'!$A$2:$B$8,MATCH(WEEKDAY('TBS CRD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-1376857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-1376.857</v>
      </c>
    </row>
    <row r="224" spans="1:23">
      <c r="A224" s="63">
        <f t="shared" si="51"/>
        <v>37110</v>
      </c>
      <c r="B224" s="65" t="str">
        <f>INDEX('[4]Master Data'!$A$2:$B$8,MATCH(WEEKDAY('TBS CRD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-1376857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-1376.857</v>
      </c>
    </row>
    <row r="225" spans="1:23">
      <c r="A225" s="63">
        <f t="shared" si="51"/>
        <v>37111</v>
      </c>
      <c r="B225" s="65" t="str">
        <f>INDEX('[4]Master Data'!$A$2:$B$8,MATCH(WEEKDAY('TBS CRD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-1376857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-1376.857</v>
      </c>
    </row>
    <row r="226" spans="1:23">
      <c r="A226" s="63">
        <f t="shared" si="51"/>
        <v>37112</v>
      </c>
      <c r="B226" s="65" t="str">
        <f>INDEX('[4]Master Data'!$A$2:$B$8,MATCH(WEEKDAY('TBS CRD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-1376857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-1376.857</v>
      </c>
    </row>
    <row r="227" spans="1:23">
      <c r="A227" s="63">
        <f t="shared" si="51"/>
        <v>37113</v>
      </c>
      <c r="B227" s="65" t="str">
        <f>INDEX('[4]Master Data'!$A$2:$B$8,MATCH(WEEKDAY('TBS CRD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-1376857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-1376.857</v>
      </c>
    </row>
    <row r="228" spans="1:23">
      <c r="A228" s="63">
        <f t="shared" si="51"/>
        <v>37114</v>
      </c>
      <c r="B228" s="65" t="str">
        <f>INDEX('[4]Master Data'!$A$2:$B$8,MATCH(WEEKDAY('TBS CRD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-1376857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-1376.857</v>
      </c>
    </row>
    <row r="229" spans="1:23">
      <c r="A229" s="63">
        <f t="shared" si="51"/>
        <v>37115</v>
      </c>
      <c r="B229" s="65" t="str">
        <f>INDEX('[4]Master Data'!$A$2:$B$8,MATCH(WEEKDAY('TBS CRD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-1376857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-1376.857</v>
      </c>
    </row>
    <row r="230" spans="1:23">
      <c r="A230" s="63">
        <f t="shared" si="51"/>
        <v>37116</v>
      </c>
      <c r="B230" s="65" t="str">
        <f>INDEX('[4]Master Data'!$A$2:$B$8,MATCH(WEEKDAY('TBS CRD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-1376857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-1376.857</v>
      </c>
    </row>
    <row r="231" spans="1:23">
      <c r="A231" s="63">
        <f t="shared" si="51"/>
        <v>37117</v>
      </c>
      <c r="B231" s="65" t="str">
        <f>INDEX('[4]Master Data'!$A$2:$B$8,MATCH(WEEKDAY('TBS CRD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-1376857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-1376.857</v>
      </c>
    </row>
    <row r="232" spans="1:23">
      <c r="A232" s="63">
        <f t="shared" si="51"/>
        <v>37118</v>
      </c>
      <c r="B232" s="65" t="str">
        <f>INDEX('[4]Master Data'!$A$2:$B$8,MATCH(WEEKDAY('TBS CRD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-1376857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-1376.857</v>
      </c>
    </row>
    <row r="233" spans="1:23">
      <c r="A233" s="63">
        <f t="shared" si="51"/>
        <v>37119</v>
      </c>
      <c r="B233" s="65" t="str">
        <f>INDEX('[4]Master Data'!$A$2:$B$8,MATCH(WEEKDAY('TBS CRD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-1376857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-1376.857</v>
      </c>
    </row>
    <row r="234" spans="1:23">
      <c r="A234" s="63">
        <f t="shared" si="51"/>
        <v>37120</v>
      </c>
      <c r="B234" s="65" t="str">
        <f>INDEX('[4]Master Data'!$A$2:$B$8,MATCH(WEEKDAY('TBS CRD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-1376857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-1376.857</v>
      </c>
    </row>
    <row r="235" spans="1:23">
      <c r="A235" s="63">
        <f t="shared" si="51"/>
        <v>37121</v>
      </c>
      <c r="B235" s="65" t="str">
        <f>INDEX('[4]Master Data'!$A$2:$B$8,MATCH(WEEKDAY('TBS CRD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-1376857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-1376.857</v>
      </c>
    </row>
    <row r="236" spans="1:23">
      <c r="A236" s="63">
        <f t="shared" si="51"/>
        <v>37122</v>
      </c>
      <c r="B236" s="65" t="str">
        <f>INDEX('[4]Master Data'!$A$2:$B$8,MATCH(WEEKDAY('TBS CRD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-1376857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-1376.857</v>
      </c>
    </row>
    <row r="237" spans="1:23">
      <c r="A237" s="63">
        <f t="shared" si="51"/>
        <v>37123</v>
      </c>
      <c r="B237" s="65" t="str">
        <f>INDEX('[4]Master Data'!$A$2:$B$8,MATCH(WEEKDAY('TBS CRD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-1376857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-1376.857</v>
      </c>
    </row>
    <row r="238" spans="1:23">
      <c r="A238" s="63">
        <f t="shared" si="51"/>
        <v>37124</v>
      </c>
      <c r="B238" s="65" t="str">
        <f>INDEX('[4]Master Data'!$A$2:$B$8,MATCH(WEEKDAY('TBS CRD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-1376857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-1376.857</v>
      </c>
    </row>
    <row r="239" spans="1:23">
      <c r="A239" s="63">
        <f t="shared" si="51"/>
        <v>37125</v>
      </c>
      <c r="B239" s="65" t="str">
        <f>INDEX('[4]Master Data'!$A$2:$B$8,MATCH(WEEKDAY('TBS CRD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-1376857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-1376.857</v>
      </c>
    </row>
    <row r="240" spans="1:23">
      <c r="A240" s="63">
        <f t="shared" si="51"/>
        <v>37126</v>
      </c>
      <c r="B240" s="65" t="str">
        <f>INDEX('[4]Master Data'!$A$2:$B$8,MATCH(WEEKDAY('TBS CRD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-1376857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-1376.857</v>
      </c>
    </row>
    <row r="241" spans="1:23">
      <c r="A241" s="63">
        <f t="shared" si="51"/>
        <v>37127</v>
      </c>
      <c r="B241" s="65" t="str">
        <f>INDEX('[4]Master Data'!$A$2:$B$8,MATCH(WEEKDAY('TBS CRD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-1376857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-1376.857</v>
      </c>
    </row>
    <row r="242" spans="1:23">
      <c r="A242" s="63">
        <f t="shared" si="51"/>
        <v>37128</v>
      </c>
      <c r="B242" s="65" t="str">
        <f>INDEX('[4]Master Data'!$A$2:$B$8,MATCH(WEEKDAY('TBS CRD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-1376857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-1376.857</v>
      </c>
    </row>
    <row r="243" spans="1:23">
      <c r="A243" s="63">
        <f t="shared" si="51"/>
        <v>37129</v>
      </c>
      <c r="B243" s="65" t="str">
        <f>INDEX('[4]Master Data'!$A$2:$B$8,MATCH(WEEKDAY('TBS CRD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-1376857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-1376.857</v>
      </c>
    </row>
    <row r="244" spans="1:23">
      <c r="A244" s="63">
        <f t="shared" si="51"/>
        <v>37130</v>
      </c>
      <c r="B244" s="65" t="str">
        <f>INDEX('[4]Master Data'!$A$2:$B$8,MATCH(WEEKDAY('TBS CRD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-1376857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-1376.857</v>
      </c>
    </row>
    <row r="245" spans="1:23">
      <c r="A245" s="63">
        <f t="shared" si="51"/>
        <v>37131</v>
      </c>
      <c r="B245" s="65" t="str">
        <f>INDEX('[4]Master Data'!$A$2:$B$8,MATCH(WEEKDAY('TBS CRD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-1376857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-1376.857</v>
      </c>
    </row>
    <row r="246" spans="1:23">
      <c r="A246" s="63">
        <f t="shared" si="51"/>
        <v>37132</v>
      </c>
      <c r="B246" s="65" t="str">
        <f>INDEX('[4]Master Data'!$A$2:$B$8,MATCH(WEEKDAY('TBS CRD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-1376857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-1376.857</v>
      </c>
    </row>
    <row r="247" spans="1:23">
      <c r="A247" s="63">
        <f t="shared" si="51"/>
        <v>37133</v>
      </c>
      <c r="B247" s="65" t="str">
        <f>INDEX('[4]Master Data'!$A$2:$B$8,MATCH(WEEKDAY('TBS CRD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-1376857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-1376.857</v>
      </c>
    </row>
    <row r="248" spans="1:23">
      <c r="A248" s="63">
        <f t="shared" si="51"/>
        <v>37134</v>
      </c>
      <c r="B248" s="65" t="str">
        <f>INDEX('[4]Master Data'!$A$2:$B$8,MATCH(WEEKDAY('TBS CRD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-1376857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-1376.857</v>
      </c>
    </row>
    <row r="249" spans="1:23">
      <c r="A249" s="63">
        <f t="shared" si="51"/>
        <v>37135</v>
      </c>
      <c r="B249" s="65" t="str">
        <f>INDEX('[4]Master Data'!$A$2:$B$8,MATCH(WEEKDAY('TBS CRD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-1376857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-1376.857</v>
      </c>
    </row>
    <row r="250" spans="1:23">
      <c r="A250" s="63">
        <f t="shared" si="51"/>
        <v>37136</v>
      </c>
      <c r="B250" s="65" t="str">
        <f>INDEX('[4]Master Data'!$A$2:$B$8,MATCH(WEEKDAY('TBS CRD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-1376857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-1376.857</v>
      </c>
    </row>
    <row r="251" spans="1:23">
      <c r="A251" s="63">
        <f t="shared" si="51"/>
        <v>37137</v>
      </c>
      <c r="B251" s="65" t="str">
        <f>INDEX('[4]Master Data'!$A$2:$B$8,MATCH(WEEKDAY('TBS CRD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-1376857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-1376.857</v>
      </c>
    </row>
    <row r="252" spans="1:23">
      <c r="A252" s="63">
        <f t="shared" si="51"/>
        <v>37138</v>
      </c>
      <c r="B252" s="65" t="str">
        <f>INDEX('[4]Master Data'!$A$2:$B$8,MATCH(WEEKDAY('TBS CRD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-1376857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-1376.857</v>
      </c>
    </row>
    <row r="253" spans="1:23">
      <c r="A253" s="63">
        <f t="shared" si="51"/>
        <v>37139</v>
      </c>
      <c r="B253" s="65" t="str">
        <f>INDEX('[4]Master Data'!$A$2:$B$8,MATCH(WEEKDAY('TBS CRD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-1376857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-1376.857</v>
      </c>
    </row>
    <row r="254" spans="1:23">
      <c r="A254" s="63">
        <f t="shared" si="51"/>
        <v>37140</v>
      </c>
      <c r="B254" s="65" t="str">
        <f>INDEX('[4]Master Data'!$A$2:$B$8,MATCH(WEEKDAY('TBS CRD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-1376857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-1376.857</v>
      </c>
    </row>
    <row r="255" spans="1:23">
      <c r="A255" s="63">
        <f t="shared" si="51"/>
        <v>37141</v>
      </c>
      <c r="B255" s="65" t="str">
        <f>INDEX('[4]Master Data'!$A$2:$B$8,MATCH(WEEKDAY('TBS CRD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-1376857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-1376.857</v>
      </c>
    </row>
    <row r="256" spans="1:23">
      <c r="A256" s="63">
        <f t="shared" si="51"/>
        <v>37142</v>
      </c>
      <c r="B256" s="65" t="str">
        <f>INDEX('[4]Master Data'!$A$2:$B$8,MATCH(WEEKDAY('TBS CRD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-1376857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-1376.857</v>
      </c>
    </row>
    <row r="257" spans="1:23">
      <c r="A257" s="63">
        <f t="shared" si="51"/>
        <v>37143</v>
      </c>
      <c r="B257" s="65" t="str">
        <f>INDEX('[4]Master Data'!$A$2:$B$8,MATCH(WEEKDAY('TBS CRD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-1376857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-1376.857</v>
      </c>
    </row>
    <row r="258" spans="1:23">
      <c r="A258" s="63">
        <f t="shared" si="51"/>
        <v>37144</v>
      </c>
      <c r="B258" s="65" t="str">
        <f>INDEX('[4]Master Data'!$A$2:$B$8,MATCH(WEEKDAY('TBS CRD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-1376857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-1376.857</v>
      </c>
    </row>
    <row r="259" spans="1:23">
      <c r="A259" s="63">
        <f t="shared" si="51"/>
        <v>37145</v>
      </c>
      <c r="B259" s="65" t="str">
        <f>INDEX('[4]Master Data'!$A$2:$B$8,MATCH(WEEKDAY('TBS CRD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-1376857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-1376.857</v>
      </c>
    </row>
    <row r="260" spans="1:23">
      <c r="A260" s="63">
        <f t="shared" si="51"/>
        <v>37146</v>
      </c>
      <c r="B260" s="65" t="str">
        <f>INDEX('[4]Master Data'!$A$2:$B$8,MATCH(WEEKDAY('TBS CRD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-1376857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-1376.857</v>
      </c>
    </row>
    <row r="261" spans="1:23">
      <c r="A261" s="63">
        <f t="shared" si="51"/>
        <v>37147</v>
      </c>
      <c r="B261" s="65" t="str">
        <f>INDEX('[4]Master Data'!$A$2:$B$8,MATCH(WEEKDAY('TBS CRD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-1376857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-1376.857</v>
      </c>
    </row>
    <row r="262" spans="1:23">
      <c r="A262" s="63">
        <f t="shared" si="51"/>
        <v>37148</v>
      </c>
      <c r="B262" s="65" t="str">
        <f>INDEX('[4]Master Data'!$A$2:$B$8,MATCH(WEEKDAY('TBS CRD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-1376857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-1376.857</v>
      </c>
    </row>
    <row r="263" spans="1:23">
      <c r="A263" s="63">
        <f t="shared" ref="A263:A326" si="64">A262+1</f>
        <v>37149</v>
      </c>
      <c r="B263" s="65" t="str">
        <f>INDEX('[4]Master Data'!$A$2:$B$8,MATCH(WEEKDAY('TBS CRD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-1376857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-1376.857</v>
      </c>
    </row>
    <row r="264" spans="1:23">
      <c r="A264" s="63">
        <f t="shared" si="64"/>
        <v>37150</v>
      </c>
      <c r="B264" s="65" t="str">
        <f>INDEX('[4]Master Data'!$A$2:$B$8,MATCH(WEEKDAY('TBS CRD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-1376857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-1376.857</v>
      </c>
    </row>
    <row r="265" spans="1:23">
      <c r="A265" s="63">
        <f t="shared" si="64"/>
        <v>37151</v>
      </c>
      <c r="B265" s="65" t="str">
        <f>INDEX('[4]Master Data'!$A$2:$B$8,MATCH(WEEKDAY('TBS CRD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-1376857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-1376.857</v>
      </c>
    </row>
    <row r="266" spans="1:23">
      <c r="A266" s="63">
        <f t="shared" si="64"/>
        <v>37152</v>
      </c>
      <c r="B266" s="65" t="str">
        <f>INDEX('[4]Master Data'!$A$2:$B$8,MATCH(WEEKDAY('TBS CRD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-1376857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-1376.857</v>
      </c>
    </row>
    <row r="267" spans="1:23">
      <c r="A267" s="63">
        <f t="shared" si="64"/>
        <v>37153</v>
      </c>
      <c r="B267" s="65" t="str">
        <f>INDEX('[4]Master Data'!$A$2:$B$8,MATCH(WEEKDAY('TBS CRD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-1376857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-1376.857</v>
      </c>
    </row>
    <row r="268" spans="1:23">
      <c r="A268" s="63">
        <f t="shared" si="64"/>
        <v>37154</v>
      </c>
      <c r="B268" s="65" t="str">
        <f>INDEX('[4]Master Data'!$A$2:$B$8,MATCH(WEEKDAY('TBS CRD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-1376857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-1376.857</v>
      </c>
    </row>
    <row r="269" spans="1:23">
      <c r="A269" s="63">
        <f t="shared" si="64"/>
        <v>37155</v>
      </c>
      <c r="B269" s="65" t="str">
        <f>INDEX('[4]Master Data'!$A$2:$B$8,MATCH(WEEKDAY('TBS CRD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-1376857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-1376.857</v>
      </c>
    </row>
    <row r="270" spans="1:23">
      <c r="A270" s="63">
        <f t="shared" si="64"/>
        <v>37156</v>
      </c>
      <c r="B270" s="65" t="str">
        <f>INDEX('[4]Master Data'!$A$2:$B$8,MATCH(WEEKDAY('TBS CRD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-1376857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-1376.857</v>
      </c>
    </row>
    <row r="271" spans="1:23">
      <c r="A271" s="63">
        <f t="shared" si="64"/>
        <v>37157</v>
      </c>
      <c r="B271" s="65" t="str">
        <f>INDEX('[4]Master Data'!$A$2:$B$8,MATCH(WEEKDAY('TBS CRD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-1376857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-1376.857</v>
      </c>
    </row>
    <row r="272" spans="1:23">
      <c r="A272" s="63">
        <f t="shared" si="64"/>
        <v>37158</v>
      </c>
      <c r="B272" s="65" t="str">
        <f>INDEX('[4]Master Data'!$A$2:$B$8,MATCH(WEEKDAY('TBS CRD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-1376857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-1376.857</v>
      </c>
    </row>
    <row r="273" spans="1:23">
      <c r="A273" s="63">
        <f t="shared" si="64"/>
        <v>37159</v>
      </c>
      <c r="B273" s="65" t="str">
        <f>INDEX('[4]Master Data'!$A$2:$B$8,MATCH(WEEKDAY('TBS CRD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-1376857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-1376.857</v>
      </c>
    </row>
    <row r="274" spans="1:23">
      <c r="A274" s="63">
        <f t="shared" si="64"/>
        <v>37160</v>
      </c>
      <c r="B274" s="65" t="str">
        <f>INDEX('[4]Master Data'!$A$2:$B$8,MATCH(WEEKDAY('TBS CRD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-1376857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-1376.857</v>
      </c>
    </row>
    <row r="275" spans="1:23">
      <c r="A275" s="63">
        <f t="shared" si="64"/>
        <v>37161</v>
      </c>
      <c r="B275" s="65" t="str">
        <f>INDEX('[4]Master Data'!$A$2:$B$8,MATCH(WEEKDAY('TBS CRD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-1376857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-1376.857</v>
      </c>
    </row>
    <row r="276" spans="1:23">
      <c r="A276" s="63">
        <f t="shared" si="64"/>
        <v>37162</v>
      </c>
      <c r="B276" s="65" t="str">
        <f>INDEX('[4]Master Data'!$A$2:$B$8,MATCH(WEEKDAY('TBS CRD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-1376857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-1376.857</v>
      </c>
    </row>
    <row r="277" spans="1:23">
      <c r="A277" s="63">
        <f t="shared" si="64"/>
        <v>37163</v>
      </c>
      <c r="B277" s="65" t="str">
        <f>INDEX('[4]Master Data'!$A$2:$B$8,MATCH(WEEKDAY('TBS CRD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-1376857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-1376.857</v>
      </c>
    </row>
    <row r="278" spans="1:23">
      <c r="A278" s="63">
        <f t="shared" si="64"/>
        <v>37164</v>
      </c>
      <c r="B278" s="65" t="str">
        <f>INDEX('[4]Master Data'!$A$2:$B$8,MATCH(WEEKDAY('TBS CRD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-1376857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-1376.857</v>
      </c>
    </row>
    <row r="279" spans="1:23">
      <c r="A279" s="63">
        <f t="shared" si="64"/>
        <v>37165</v>
      </c>
      <c r="B279" s="65" t="str">
        <f>INDEX('[4]Master Data'!$A$2:$B$8,MATCH(WEEKDAY('TBS CRD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-1376857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-1376.857</v>
      </c>
    </row>
    <row r="280" spans="1:23">
      <c r="A280" s="63">
        <f t="shared" si="64"/>
        <v>37166</v>
      </c>
      <c r="B280" s="65" t="str">
        <f>INDEX('[4]Master Data'!$A$2:$B$8,MATCH(WEEKDAY('TBS CRD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-1376857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-1376.857</v>
      </c>
    </row>
    <row r="281" spans="1:23">
      <c r="A281" s="63">
        <f t="shared" si="64"/>
        <v>37167</v>
      </c>
      <c r="B281" s="65" t="str">
        <f>INDEX('[4]Master Data'!$A$2:$B$8,MATCH(WEEKDAY('TBS CRD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-1376857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-1376.857</v>
      </c>
    </row>
    <row r="282" spans="1:23">
      <c r="A282" s="63">
        <f t="shared" si="64"/>
        <v>37168</v>
      </c>
      <c r="B282" s="65" t="str">
        <f>INDEX('[4]Master Data'!$A$2:$B$8,MATCH(WEEKDAY('TBS CRD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-1376857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-1376.857</v>
      </c>
    </row>
    <row r="283" spans="1:23">
      <c r="A283" s="63">
        <f t="shared" si="64"/>
        <v>37169</v>
      </c>
      <c r="B283" s="65" t="str">
        <f>INDEX('[4]Master Data'!$A$2:$B$8,MATCH(WEEKDAY('TBS CRD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-1376857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-1376.857</v>
      </c>
    </row>
    <row r="284" spans="1:23">
      <c r="A284" s="63">
        <f t="shared" si="64"/>
        <v>37170</v>
      </c>
      <c r="B284" s="65" t="str">
        <f>INDEX('[4]Master Data'!$A$2:$B$8,MATCH(WEEKDAY('TBS CRD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-1376857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-1376.857</v>
      </c>
    </row>
    <row r="285" spans="1:23">
      <c r="A285" s="63">
        <f t="shared" si="64"/>
        <v>37171</v>
      </c>
      <c r="B285" s="65" t="str">
        <f>INDEX('[4]Master Data'!$A$2:$B$8,MATCH(WEEKDAY('TBS CRD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-1376857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-1376.857</v>
      </c>
    </row>
    <row r="286" spans="1:23">
      <c r="A286" s="63">
        <f t="shared" si="64"/>
        <v>37172</v>
      </c>
      <c r="B286" s="65" t="str">
        <f>INDEX('[4]Master Data'!$A$2:$B$8,MATCH(WEEKDAY('TBS CRD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-1376857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-1376.857</v>
      </c>
    </row>
    <row r="287" spans="1:23">
      <c r="A287" s="63">
        <f t="shared" si="64"/>
        <v>37173</v>
      </c>
      <c r="B287" s="65" t="str">
        <f>INDEX('[4]Master Data'!$A$2:$B$8,MATCH(WEEKDAY('TBS CRD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-1376857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-1376.857</v>
      </c>
    </row>
    <row r="288" spans="1:23">
      <c r="A288" s="63">
        <f t="shared" si="64"/>
        <v>37174</v>
      </c>
      <c r="B288" s="65" t="str">
        <f>INDEX('[4]Master Data'!$A$2:$B$8,MATCH(WEEKDAY('TBS CRD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-1376857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-1376.857</v>
      </c>
    </row>
    <row r="289" spans="1:23">
      <c r="A289" s="63">
        <f t="shared" si="64"/>
        <v>37175</v>
      </c>
      <c r="B289" s="65" t="str">
        <f>INDEX('[4]Master Data'!$A$2:$B$8,MATCH(WEEKDAY('TBS CRD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-1376857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-1376.857</v>
      </c>
    </row>
    <row r="290" spans="1:23">
      <c r="A290" s="63">
        <f t="shared" si="64"/>
        <v>37176</v>
      </c>
      <c r="B290" s="65" t="str">
        <f>INDEX('[4]Master Data'!$A$2:$B$8,MATCH(WEEKDAY('TBS CRD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SUM(J$280:J290)</f>
        <v>0</v>
      </c>
      <c r="N290" s="73">
        <f>SUM(J$6:J290)</f>
        <v>-1376857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-1376.857</v>
      </c>
    </row>
    <row r="291" spans="1:23">
      <c r="A291" s="63">
        <f t="shared" si="64"/>
        <v>37177</v>
      </c>
      <c r="B291" s="65" t="str">
        <f>INDEX('[4]Master Data'!$A$2:$B$8,MATCH(WEEKDAY('TBS CRD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-1376857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-1376.857</v>
      </c>
    </row>
    <row r="292" spans="1:23">
      <c r="A292" s="63">
        <f t="shared" si="64"/>
        <v>37178</v>
      </c>
      <c r="B292" s="65" t="str">
        <f>INDEX('[4]Master Data'!$A$2:$B$8,MATCH(WEEKDAY('TBS CRD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-1376857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-1376.857</v>
      </c>
    </row>
    <row r="293" spans="1:23">
      <c r="A293" s="63">
        <f t="shared" si="64"/>
        <v>37179</v>
      </c>
      <c r="B293" s="65" t="str">
        <f>INDEX('[4]Master Data'!$A$2:$B$8,MATCH(WEEKDAY('TBS CRD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-1376857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-1376.857</v>
      </c>
    </row>
    <row r="294" spans="1:23">
      <c r="A294" s="63">
        <f t="shared" si="64"/>
        <v>37180</v>
      </c>
      <c r="B294" s="65" t="str">
        <f>INDEX('[4]Master Data'!$A$2:$B$8,MATCH(WEEKDAY('TBS CRD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-1376857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-1376.857</v>
      </c>
    </row>
    <row r="295" spans="1:23">
      <c r="A295" s="63">
        <f t="shared" si="64"/>
        <v>37181</v>
      </c>
      <c r="B295" s="65" t="str">
        <f>INDEX('[4]Master Data'!$A$2:$B$8,MATCH(WEEKDAY('TBS CRD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-1376857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-1376.857</v>
      </c>
    </row>
    <row r="296" spans="1:23">
      <c r="A296" s="63">
        <f t="shared" si="64"/>
        <v>37182</v>
      </c>
      <c r="B296" s="65" t="str">
        <f>INDEX('[4]Master Data'!$A$2:$B$8,MATCH(WEEKDAY('TBS CRD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-1376857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-1376.857</v>
      </c>
    </row>
    <row r="297" spans="1:23">
      <c r="A297" s="63">
        <f t="shared" si="64"/>
        <v>37183</v>
      </c>
      <c r="B297" s="65" t="str">
        <f>INDEX('[4]Master Data'!$A$2:$B$8,MATCH(WEEKDAY('TBS CRD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-1376857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-1376.857</v>
      </c>
    </row>
    <row r="298" spans="1:23">
      <c r="A298" s="63">
        <f t="shared" si="64"/>
        <v>37184</v>
      </c>
      <c r="B298" s="65" t="str">
        <f>INDEX('[4]Master Data'!$A$2:$B$8,MATCH(WEEKDAY('TBS CRD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-1376857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-1376.857</v>
      </c>
    </row>
    <row r="299" spans="1:23">
      <c r="A299" s="63">
        <f t="shared" si="64"/>
        <v>37185</v>
      </c>
      <c r="B299" s="65" t="str">
        <f>INDEX('[4]Master Data'!$A$2:$B$8,MATCH(WEEKDAY('TBS CRD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-1376857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-1376.857</v>
      </c>
    </row>
    <row r="300" spans="1:23">
      <c r="A300" s="63">
        <f t="shared" si="64"/>
        <v>37186</v>
      </c>
      <c r="B300" s="65" t="str">
        <f>INDEX('[4]Master Data'!$A$2:$B$8,MATCH(WEEKDAY('TBS CRD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-1376857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-1376.857</v>
      </c>
    </row>
    <row r="301" spans="1:23">
      <c r="A301" s="63">
        <f t="shared" si="64"/>
        <v>37187</v>
      </c>
      <c r="B301" s="65" t="str">
        <f>INDEX('[4]Master Data'!$A$2:$B$8,MATCH(WEEKDAY('TBS CRD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-1376857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-1376.857</v>
      </c>
    </row>
    <row r="302" spans="1:23">
      <c r="A302" s="63">
        <f t="shared" si="64"/>
        <v>37188</v>
      </c>
      <c r="B302" s="65" t="str">
        <f>INDEX('[4]Master Data'!$A$2:$B$8,MATCH(WEEKDAY('TBS CRD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-1376857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-1376.857</v>
      </c>
    </row>
    <row r="303" spans="1:23">
      <c r="A303" s="63">
        <f t="shared" si="64"/>
        <v>37189</v>
      </c>
      <c r="B303" s="65" t="str">
        <f>INDEX('[4]Master Data'!$A$2:$B$8,MATCH(WEEKDAY('TBS CRD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-1376857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-1376.857</v>
      </c>
    </row>
    <row r="304" spans="1:23">
      <c r="A304" s="63">
        <f t="shared" si="64"/>
        <v>37190</v>
      </c>
      <c r="B304" s="65" t="str">
        <f>INDEX('[4]Master Data'!$A$2:$B$8,MATCH(WEEKDAY('TBS CRD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-1376857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-1376.857</v>
      </c>
    </row>
    <row r="305" spans="1:23">
      <c r="A305" s="63">
        <f t="shared" si="64"/>
        <v>37191</v>
      </c>
      <c r="B305" s="65" t="str">
        <f>INDEX('[4]Master Data'!$A$2:$B$8,MATCH(WEEKDAY('TBS CRD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-1376857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-1376.857</v>
      </c>
    </row>
    <row r="306" spans="1:23">
      <c r="A306" s="63">
        <f t="shared" si="64"/>
        <v>37192</v>
      </c>
      <c r="B306" s="65" t="str">
        <f>INDEX('[4]Master Data'!$A$2:$B$8,MATCH(WEEKDAY('TBS CRD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-1376857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-1376.857</v>
      </c>
    </row>
    <row r="307" spans="1:23">
      <c r="A307" s="63">
        <f t="shared" si="64"/>
        <v>37193</v>
      </c>
      <c r="B307" s="65" t="str">
        <f>INDEX('[4]Master Data'!$A$2:$B$8,MATCH(WEEKDAY('TBS CRD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-1376857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-1376.857</v>
      </c>
    </row>
    <row r="308" spans="1:23">
      <c r="A308" s="63">
        <f t="shared" si="64"/>
        <v>37194</v>
      </c>
      <c r="B308" s="65" t="str">
        <f>INDEX('[4]Master Data'!$A$2:$B$8,MATCH(WEEKDAY('TBS CRD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-1376857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-1376.857</v>
      </c>
    </row>
    <row r="309" spans="1:23">
      <c r="A309" s="63">
        <f t="shared" si="64"/>
        <v>37195</v>
      </c>
      <c r="B309" s="65" t="str">
        <f>INDEX('[4]Master Data'!$A$2:$B$8,MATCH(WEEKDAY('TBS CRD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-1376857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-1376.857</v>
      </c>
    </row>
    <row r="310" spans="1:23">
      <c r="A310" s="63">
        <f t="shared" si="64"/>
        <v>37196</v>
      </c>
      <c r="B310" s="65" t="str">
        <f>INDEX('[4]Master Data'!$A$2:$B$8,MATCH(WEEKDAY('TBS CRD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-1376857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-1376.857</v>
      </c>
    </row>
    <row r="311" spans="1:23">
      <c r="A311" s="63">
        <f t="shared" si="64"/>
        <v>37197</v>
      </c>
      <c r="B311" s="65" t="str">
        <f>INDEX('[4]Master Data'!$A$2:$B$8,MATCH(WEEKDAY('TBS CRD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-1376857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-1376.857</v>
      </c>
    </row>
    <row r="312" spans="1:23">
      <c r="A312" s="63">
        <f t="shared" si="64"/>
        <v>37198</v>
      </c>
      <c r="B312" s="65" t="str">
        <f>INDEX('[4]Master Data'!$A$2:$B$8,MATCH(WEEKDAY('TBS CRD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-1376857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-1376.857</v>
      </c>
    </row>
    <row r="313" spans="1:23">
      <c r="A313" s="63">
        <f t="shared" si="64"/>
        <v>37199</v>
      </c>
      <c r="B313" s="65" t="str">
        <f>INDEX('[4]Master Data'!$A$2:$B$8,MATCH(WEEKDAY('TBS CRD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-1376857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-1376.857</v>
      </c>
    </row>
    <row r="314" spans="1:23">
      <c r="A314" s="63">
        <f t="shared" si="64"/>
        <v>37200</v>
      </c>
      <c r="B314" s="65" t="str">
        <f>INDEX('[4]Master Data'!$A$2:$B$8,MATCH(WEEKDAY('TBS CRD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-1376857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-1376.857</v>
      </c>
    </row>
    <row r="315" spans="1:23">
      <c r="A315" s="63">
        <f t="shared" si="64"/>
        <v>37201</v>
      </c>
      <c r="B315" s="65" t="str">
        <f>INDEX('[4]Master Data'!$A$2:$B$8,MATCH(WEEKDAY('TBS CRD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-1376857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-1376.857</v>
      </c>
    </row>
    <row r="316" spans="1:23">
      <c r="A316" s="63">
        <f t="shared" si="64"/>
        <v>37202</v>
      </c>
      <c r="B316" s="65" t="str">
        <f>INDEX('[4]Master Data'!$A$2:$B$8,MATCH(WEEKDAY('TBS CRD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-1376857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-1376.857</v>
      </c>
    </row>
    <row r="317" spans="1:23">
      <c r="A317" s="63">
        <f t="shared" si="64"/>
        <v>37203</v>
      </c>
      <c r="B317" s="65" t="str">
        <f>INDEX('[4]Master Data'!$A$2:$B$8,MATCH(WEEKDAY('TBS CRD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-1376857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-1376.857</v>
      </c>
    </row>
    <row r="318" spans="1:23">
      <c r="A318" s="63">
        <f t="shared" si="64"/>
        <v>37204</v>
      </c>
      <c r="B318" s="65" t="str">
        <f>INDEX('[4]Master Data'!$A$2:$B$8,MATCH(WEEKDAY('TBS CRD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-1376857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-1376.857</v>
      </c>
    </row>
    <row r="319" spans="1:23">
      <c r="A319" s="63">
        <f t="shared" si="64"/>
        <v>37205</v>
      </c>
      <c r="B319" s="65" t="str">
        <f>INDEX('[4]Master Data'!$A$2:$B$8,MATCH(WEEKDAY('TBS CRD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-1376857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-1376.857</v>
      </c>
    </row>
    <row r="320" spans="1:23">
      <c r="A320" s="63">
        <f t="shared" si="64"/>
        <v>37206</v>
      </c>
      <c r="B320" s="65" t="str">
        <f>INDEX('[4]Master Data'!$A$2:$B$8,MATCH(WEEKDAY('TBS CRD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-1376857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-1376.857</v>
      </c>
    </row>
    <row r="321" spans="1:23">
      <c r="A321" s="63">
        <f t="shared" si="64"/>
        <v>37207</v>
      </c>
      <c r="B321" s="65" t="str">
        <f>INDEX('[4]Master Data'!$A$2:$B$8,MATCH(WEEKDAY('TBS CRD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-1376857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-1376.857</v>
      </c>
    </row>
    <row r="322" spans="1:23">
      <c r="A322" s="63">
        <f t="shared" si="64"/>
        <v>37208</v>
      </c>
      <c r="B322" s="65" t="str">
        <f>INDEX('[4]Master Data'!$A$2:$B$8,MATCH(WEEKDAY('TBS CRD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-1376857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-1376.857</v>
      </c>
    </row>
    <row r="323" spans="1:23">
      <c r="A323" s="63">
        <f t="shared" si="64"/>
        <v>37209</v>
      </c>
      <c r="B323" s="65" t="str">
        <f>INDEX('[4]Master Data'!$A$2:$B$8,MATCH(WEEKDAY('TBS CRD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-1376857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-1376.857</v>
      </c>
    </row>
    <row r="324" spans="1:23">
      <c r="A324" s="63">
        <f t="shared" si="64"/>
        <v>37210</v>
      </c>
      <c r="B324" s="65" t="str">
        <f>INDEX('[4]Master Data'!$A$2:$B$8,MATCH(WEEKDAY('TBS CRD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-1376857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-1376.857</v>
      </c>
    </row>
    <row r="325" spans="1:23">
      <c r="A325" s="63">
        <f t="shared" si="64"/>
        <v>37211</v>
      </c>
      <c r="B325" s="65" t="str">
        <f>INDEX('[4]Master Data'!$A$2:$B$8,MATCH(WEEKDAY('TBS CRD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-1376857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-1376.857</v>
      </c>
    </row>
    <row r="326" spans="1:23">
      <c r="A326" s="63">
        <f t="shared" si="64"/>
        <v>37212</v>
      </c>
      <c r="B326" s="65" t="str">
        <f>INDEX('[4]Master Data'!$A$2:$B$8,MATCH(WEEKDAY('TBS CRD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-1376857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-1376.857</v>
      </c>
    </row>
    <row r="327" spans="1:23">
      <c r="A327" s="63">
        <f t="shared" ref="A327:A371" si="77">A326+1</f>
        <v>37213</v>
      </c>
      <c r="B327" s="65" t="str">
        <f>INDEX('[4]Master Data'!$A$2:$B$8,MATCH(WEEKDAY('TBS CRD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-1376857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-1376.857</v>
      </c>
    </row>
    <row r="328" spans="1:23">
      <c r="A328" s="63">
        <f t="shared" si="77"/>
        <v>37214</v>
      </c>
      <c r="B328" s="65" t="str">
        <f>INDEX('[4]Master Data'!$A$2:$B$8,MATCH(WEEKDAY('TBS CRD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-1376857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-1376.857</v>
      </c>
    </row>
    <row r="329" spans="1:23">
      <c r="A329" s="63">
        <f t="shared" si="77"/>
        <v>37215</v>
      </c>
      <c r="B329" s="65" t="str">
        <f>INDEX('[4]Master Data'!$A$2:$B$8,MATCH(WEEKDAY('TBS CRD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-1376857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-1376.857</v>
      </c>
    </row>
    <row r="330" spans="1:23">
      <c r="A330" s="63">
        <f t="shared" si="77"/>
        <v>37216</v>
      </c>
      <c r="B330" s="65" t="str">
        <f>INDEX('[4]Master Data'!$A$2:$B$8,MATCH(WEEKDAY('TBS CRD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-1376857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-1376.857</v>
      </c>
    </row>
    <row r="331" spans="1:23">
      <c r="A331" s="63">
        <f t="shared" si="77"/>
        <v>37217</v>
      </c>
      <c r="B331" s="65" t="str">
        <f>INDEX('[4]Master Data'!$A$2:$B$8,MATCH(WEEKDAY('TBS CRD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-1376857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-1376.857</v>
      </c>
    </row>
    <row r="332" spans="1:23">
      <c r="A332" s="63">
        <f t="shared" si="77"/>
        <v>37218</v>
      </c>
      <c r="B332" s="65" t="str">
        <f>INDEX('[4]Master Data'!$A$2:$B$8,MATCH(WEEKDAY('TBS CRD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-1376857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-1376.857</v>
      </c>
    </row>
    <row r="333" spans="1:23">
      <c r="A333" s="63">
        <f t="shared" si="77"/>
        <v>37219</v>
      </c>
      <c r="B333" s="65" t="str">
        <f>INDEX('[4]Master Data'!$A$2:$B$8,MATCH(WEEKDAY('TBS CRD MTM'!A333,3),'[4]Master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-1376857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-1376.857</v>
      </c>
    </row>
    <row r="334" spans="1:23">
      <c r="A334" s="63">
        <f t="shared" si="77"/>
        <v>37220</v>
      </c>
      <c r="B334" s="65" t="str">
        <f>INDEX('[4]Master Data'!$A$2:$B$8,MATCH(WEEKDAY('TBS CRD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-1376857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-1376.857</v>
      </c>
    </row>
    <row r="335" spans="1:23">
      <c r="A335" s="63">
        <f t="shared" si="77"/>
        <v>37221</v>
      </c>
      <c r="B335" s="65" t="str">
        <f>INDEX('[4]Master Data'!$A$2:$B$8,MATCH(WEEKDAY('TBS CRD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-1376857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-1376.857</v>
      </c>
    </row>
    <row r="336" spans="1:23">
      <c r="A336" s="63">
        <f t="shared" si="77"/>
        <v>37222</v>
      </c>
      <c r="B336" s="65" t="str">
        <f>INDEX('[4]Master Data'!$A$2:$B$8,MATCH(WEEKDAY('TBS CRD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-1376857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-1376.857</v>
      </c>
    </row>
    <row r="337" spans="1:23">
      <c r="A337" s="63">
        <f t="shared" si="77"/>
        <v>37223</v>
      </c>
      <c r="B337" s="65" t="str">
        <f>INDEX('[4]Master Data'!$A$2:$B$8,MATCH(WEEKDAY('TBS CRD MTM'!A337,3),'[4]Master Data'!$A$2:$A$8,0),2)</f>
        <v>W</v>
      </c>
      <c r="D337" s="73">
        <v>-376</v>
      </c>
      <c r="E337" s="73">
        <v>0</v>
      </c>
      <c r="F337" s="73">
        <v>0</v>
      </c>
      <c r="G337" s="73">
        <v>-242600</v>
      </c>
      <c r="I337" s="73">
        <f t="shared" si="66"/>
        <v>-242600</v>
      </c>
      <c r="J337" s="73">
        <f t="shared" si="78"/>
        <v>-242600</v>
      </c>
      <c r="K337" s="73">
        <f t="shared" si="67"/>
        <v>0</v>
      </c>
      <c r="L337" s="73">
        <f t="shared" si="68"/>
        <v>0</v>
      </c>
      <c r="M337" s="73">
        <f>SUM(J$280:J337)</f>
        <v>-242600</v>
      </c>
      <c r="N337" s="73">
        <f>SUM(J$6:J337)</f>
        <v>-1619457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-242.6</v>
      </c>
      <c r="T337" s="71">
        <f t="shared" si="73"/>
        <v>0</v>
      </c>
      <c r="U337" s="71">
        <f t="shared" si="74"/>
        <v>-242.6</v>
      </c>
      <c r="V337" s="71">
        <f t="shared" si="75"/>
        <v>-242.6</v>
      </c>
      <c r="W337" s="71">
        <f t="shared" si="76"/>
        <v>-1619.4570000000001</v>
      </c>
    </row>
    <row r="338" spans="1:23">
      <c r="A338" s="63">
        <f t="shared" si="77"/>
        <v>37224</v>
      </c>
      <c r="B338" s="65" t="str">
        <f>INDEX('[4]Master Data'!$A$2:$B$8,MATCH(WEEKDAY('TBS CRD MTM'!A338,3),'[4]Master Data'!$A$2:$A$8,0),2)</f>
        <v>Th</v>
      </c>
      <c r="D338" s="73">
        <v>-385</v>
      </c>
      <c r="E338" s="73">
        <v>0</v>
      </c>
      <c r="F338" s="73">
        <v>0</v>
      </c>
      <c r="G338" s="73">
        <v>-222159</v>
      </c>
      <c r="I338" s="73">
        <f t="shared" si="66"/>
        <v>-222159</v>
      </c>
      <c r="J338" s="73">
        <f t="shared" si="78"/>
        <v>20441</v>
      </c>
      <c r="K338" s="73">
        <f t="shared" si="67"/>
        <v>0</v>
      </c>
      <c r="L338" s="73">
        <f t="shared" si="68"/>
        <v>0</v>
      </c>
      <c r="M338" s="73">
        <f>SUM(J$280:J338)</f>
        <v>-222159</v>
      </c>
      <c r="N338" s="73">
        <f>SUM(J$6:J338)</f>
        <v>-1599016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20.440999999999999</v>
      </c>
      <c r="T338" s="71">
        <f t="shared" si="73"/>
        <v>0</v>
      </c>
      <c r="U338" s="71">
        <f t="shared" si="74"/>
        <v>-222.15899999999999</v>
      </c>
      <c r="V338" s="71">
        <f t="shared" si="75"/>
        <v>-222.15899999999999</v>
      </c>
      <c r="W338" s="71">
        <f t="shared" si="76"/>
        <v>-1599.0160000000001</v>
      </c>
    </row>
    <row r="339" spans="1:23">
      <c r="A339" s="63">
        <f t="shared" si="77"/>
        <v>37225</v>
      </c>
      <c r="B339" s="65" t="str">
        <f>INDEX('[4]Master Data'!$A$2:$B$8,MATCH(WEEKDAY('TBS CRD MTM'!A339,3),'[4]Master Data'!$A$2:$A$8,0),2)</f>
        <v>F</v>
      </c>
      <c r="D339" s="73">
        <v>-380</v>
      </c>
      <c r="E339" s="73">
        <v>0</v>
      </c>
      <c r="F339" s="73">
        <v>0</v>
      </c>
      <c r="G339" s="73">
        <v>-304011</v>
      </c>
      <c r="I339" s="73">
        <f t="shared" si="66"/>
        <v>-304011</v>
      </c>
      <c r="J339" s="73">
        <f t="shared" si="78"/>
        <v>-81852</v>
      </c>
      <c r="K339" s="73">
        <f t="shared" si="67"/>
        <v>0</v>
      </c>
      <c r="L339" s="73">
        <f t="shared" si="68"/>
        <v>0</v>
      </c>
      <c r="M339" s="73">
        <f>SUM(J$280:J339)</f>
        <v>-304011</v>
      </c>
      <c r="N339" s="73">
        <f>SUM(J$6:J339)</f>
        <v>-1680868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-81.852000000000004</v>
      </c>
      <c r="T339" s="71">
        <f t="shared" si="73"/>
        <v>0</v>
      </c>
      <c r="U339" s="71">
        <f t="shared" si="74"/>
        <v>-304.01100000000002</v>
      </c>
      <c r="V339" s="71">
        <f t="shared" si="75"/>
        <v>-304.01100000000002</v>
      </c>
      <c r="W339" s="71">
        <f t="shared" si="76"/>
        <v>-1680.8679999999999</v>
      </c>
    </row>
    <row r="340" spans="1:23">
      <c r="A340" s="63">
        <f t="shared" si="77"/>
        <v>37226</v>
      </c>
      <c r="B340" s="65" t="str">
        <f>INDEX('[4]Master Data'!$A$2:$B$8,MATCH(WEEKDAY('TBS CRD MTM'!A340,3),'[4]Master Data'!$A$2:$A$8,0),2)</f>
        <v>Sa</v>
      </c>
      <c r="D340" s="73">
        <v>-391</v>
      </c>
      <c r="E340" s="73">
        <v>0</v>
      </c>
      <c r="F340" s="73">
        <v>0</v>
      </c>
      <c r="G340" s="73">
        <v>-289336</v>
      </c>
      <c r="I340" s="73">
        <f t="shared" si="66"/>
        <v>-289336</v>
      </c>
      <c r="J340" s="73">
        <f t="shared" si="78"/>
        <v>-289336</v>
      </c>
      <c r="K340" s="73">
        <f t="shared" si="67"/>
        <v>0</v>
      </c>
      <c r="L340" s="73">
        <f t="shared" si="68"/>
        <v>0</v>
      </c>
      <c r="M340" s="73">
        <f>SUM(J$280:J340)</f>
        <v>-593347</v>
      </c>
      <c r="N340" s="73">
        <f>SUM(J$6:J340)</f>
        <v>-1970204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-289.33600000000001</v>
      </c>
      <c r="T340" s="71">
        <f t="shared" si="73"/>
        <v>0</v>
      </c>
      <c r="U340" s="71">
        <f t="shared" si="74"/>
        <v>-289.33600000000001</v>
      </c>
      <c r="V340" s="71">
        <f t="shared" si="75"/>
        <v>-593.34699999999998</v>
      </c>
      <c r="W340" s="71">
        <f t="shared" si="76"/>
        <v>-1970.204</v>
      </c>
    </row>
    <row r="341" spans="1:23">
      <c r="A341" s="63">
        <f t="shared" si="77"/>
        <v>37227</v>
      </c>
      <c r="B341" s="65" t="str">
        <f>INDEX('[4]Master Data'!$A$2:$B$8,MATCH(WEEKDAY('TBS CRD MTM'!A341,3),'[4]Master Data'!$A$2:$A$8,0),2)</f>
        <v>Su</v>
      </c>
      <c r="D341" s="73">
        <v>-421</v>
      </c>
      <c r="E341" s="73">
        <v>0</v>
      </c>
      <c r="F341" s="73">
        <v>0</v>
      </c>
      <c r="G341" s="73">
        <v>-110594</v>
      </c>
      <c r="I341" s="73">
        <f t="shared" si="66"/>
        <v>-110594</v>
      </c>
      <c r="J341" s="73">
        <f t="shared" si="78"/>
        <v>178742</v>
      </c>
      <c r="K341" s="73">
        <f t="shared" si="67"/>
        <v>0</v>
      </c>
      <c r="L341" s="73">
        <f t="shared" si="68"/>
        <v>0</v>
      </c>
      <c r="M341" s="73">
        <f>SUM(J$280:J341)</f>
        <v>-414605</v>
      </c>
      <c r="N341" s="73">
        <f>SUM(J$6:J341)</f>
        <v>-1791462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178.74199999999999</v>
      </c>
      <c r="T341" s="71">
        <f t="shared" si="73"/>
        <v>0</v>
      </c>
      <c r="U341" s="71">
        <f t="shared" si="74"/>
        <v>-110.59399999999999</v>
      </c>
      <c r="V341" s="71">
        <f t="shared" si="75"/>
        <v>-414.60500000000002</v>
      </c>
      <c r="W341" s="71">
        <f t="shared" si="76"/>
        <v>-1791.462</v>
      </c>
    </row>
    <row r="342" spans="1:23">
      <c r="A342" s="63">
        <f t="shared" si="77"/>
        <v>37228</v>
      </c>
      <c r="B342" s="65" t="str">
        <f>INDEX('[4]Master Data'!$A$2:$B$8,MATCH(WEEKDAY('TBS CRD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-110594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-414605</v>
      </c>
      <c r="N342" s="73">
        <f>SUM(J$6:J342)</f>
        <v>-1791462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-110.59399999999999</v>
      </c>
      <c r="V342" s="71">
        <f t="shared" si="75"/>
        <v>-414.60500000000002</v>
      </c>
      <c r="W342" s="71">
        <f t="shared" si="76"/>
        <v>-1791.462</v>
      </c>
    </row>
    <row r="343" spans="1:23">
      <c r="A343" s="63">
        <f t="shared" si="77"/>
        <v>37229</v>
      </c>
      <c r="B343" s="65" t="str">
        <f>INDEX('[4]Master Data'!$A$2:$B$8,MATCH(WEEKDAY('TBS CRD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-110594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-414605</v>
      </c>
      <c r="N343" s="73">
        <f>SUM(J$6:J343)</f>
        <v>-1791462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-110.59399999999999</v>
      </c>
      <c r="V343" s="71">
        <f t="shared" si="75"/>
        <v>-414.60500000000002</v>
      </c>
      <c r="W343" s="71">
        <f t="shared" si="76"/>
        <v>-1791.462</v>
      </c>
    </row>
    <row r="344" spans="1:23">
      <c r="A344" s="63">
        <f t="shared" si="77"/>
        <v>37230</v>
      </c>
      <c r="B344" s="65" t="str">
        <f>INDEX('[4]Master Data'!$A$2:$B$8,MATCH(WEEKDAY('TBS CRD MTM'!A344,3),'[4]Master Data'!$A$2:$A$8,0),2)</f>
        <v>W</v>
      </c>
      <c r="D344" s="73">
        <v>-337</v>
      </c>
      <c r="E344" s="73">
        <v>0</v>
      </c>
      <c r="F344" s="73">
        <v>0</v>
      </c>
      <c r="G344" s="73">
        <v>-290893</v>
      </c>
      <c r="I344" s="73">
        <f t="shared" si="66"/>
        <v>-290893</v>
      </c>
      <c r="J344" s="73">
        <f t="shared" si="78"/>
        <v>-180299</v>
      </c>
      <c r="K344" s="73">
        <f t="shared" si="67"/>
        <v>0</v>
      </c>
      <c r="L344" s="73">
        <f t="shared" si="68"/>
        <v>0</v>
      </c>
      <c r="M344" s="73">
        <f>SUM(J$280:J344)</f>
        <v>-594904</v>
      </c>
      <c r="N344" s="73">
        <f>SUM(J$6:J344)</f>
        <v>-1971761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-180.29900000000001</v>
      </c>
      <c r="T344" s="71">
        <f t="shared" si="73"/>
        <v>0</v>
      </c>
      <c r="U344" s="71">
        <f t="shared" si="74"/>
        <v>-290.89299999999997</v>
      </c>
      <c r="V344" s="71">
        <f t="shared" si="75"/>
        <v>-594.904</v>
      </c>
      <c r="W344" s="71">
        <f t="shared" si="76"/>
        <v>-1971.761</v>
      </c>
    </row>
    <row r="345" spans="1:23">
      <c r="A345" s="63">
        <f t="shared" si="77"/>
        <v>37231</v>
      </c>
      <c r="B345" s="65" t="str">
        <f>INDEX('[4]Master Data'!$A$2:$B$8,MATCH(WEEKDAY('TBS CRD MTM'!A345,3),'[4]Master Data'!$A$2:$A$8,0),2)</f>
        <v>Th</v>
      </c>
      <c r="D345" s="73">
        <v>-345</v>
      </c>
      <c r="E345" s="73">
        <v>0</v>
      </c>
      <c r="F345" s="73">
        <v>0</v>
      </c>
      <c r="G345" s="73">
        <v>-322466</v>
      </c>
      <c r="I345" s="73">
        <f t="shared" si="66"/>
        <v>-322466</v>
      </c>
      <c r="J345" s="73">
        <f t="shared" si="78"/>
        <v>-31573</v>
      </c>
      <c r="K345" s="73">
        <f t="shared" si="67"/>
        <v>0</v>
      </c>
      <c r="L345" s="73">
        <f t="shared" si="68"/>
        <v>0</v>
      </c>
      <c r="M345" s="73">
        <f>SUM(J$280:J345)</f>
        <v>-626477</v>
      </c>
      <c r="N345" s="73">
        <f>SUM(J$6:J345)</f>
        <v>-2003334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-31.573</v>
      </c>
      <c r="T345" s="71">
        <f t="shared" si="73"/>
        <v>0</v>
      </c>
      <c r="U345" s="71">
        <f t="shared" si="74"/>
        <v>-322.46600000000001</v>
      </c>
      <c r="V345" s="71">
        <f t="shared" si="75"/>
        <v>-626.47699999999998</v>
      </c>
      <c r="W345" s="71">
        <f t="shared" si="76"/>
        <v>-2003.3340000000001</v>
      </c>
    </row>
    <row r="346" spans="1:23">
      <c r="A346" s="63">
        <f t="shared" si="77"/>
        <v>37232</v>
      </c>
      <c r="B346" s="65" t="str">
        <f>INDEX('[4]Master Data'!$A$2:$B$8,MATCH(WEEKDAY('TBS CRD MTM'!A346,3),'[4]Master Data'!$A$2:$A$8,0),2)</f>
        <v>F</v>
      </c>
      <c r="D346" s="73">
        <v>-339</v>
      </c>
      <c r="E346" s="73">
        <v>0</v>
      </c>
      <c r="F346" s="73">
        <v>0</v>
      </c>
      <c r="G346" s="73">
        <v>-467699</v>
      </c>
      <c r="I346" s="73">
        <f t="shared" si="66"/>
        <v>-467699</v>
      </c>
      <c r="J346" s="73">
        <f t="shared" si="78"/>
        <v>-145233</v>
      </c>
      <c r="K346" s="73">
        <f t="shared" si="67"/>
        <v>0</v>
      </c>
      <c r="L346" s="73">
        <f t="shared" si="68"/>
        <v>0</v>
      </c>
      <c r="M346" s="73">
        <f>SUM(J$280:J346)</f>
        <v>-771710</v>
      </c>
      <c r="N346" s="73">
        <f>SUM(J$6:J346)</f>
        <v>-2148567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-145.233</v>
      </c>
      <c r="T346" s="71">
        <f t="shared" si="73"/>
        <v>0</v>
      </c>
      <c r="U346" s="71">
        <f t="shared" si="74"/>
        <v>-467.69900000000001</v>
      </c>
      <c r="V346" s="71">
        <f t="shared" si="75"/>
        <v>-771.71</v>
      </c>
      <c r="W346" s="71">
        <f t="shared" si="76"/>
        <v>-2148.567</v>
      </c>
    </row>
    <row r="347" spans="1:23">
      <c r="A347" s="63">
        <f t="shared" si="77"/>
        <v>37233</v>
      </c>
      <c r="B347" s="65" t="str">
        <f>INDEX('[4]Master Data'!$A$2:$B$8,MATCH(WEEKDAY('TBS CRD MTM'!A347,3),'[4]Master Data'!$A$2:$A$8,0),2)</f>
        <v>Sa</v>
      </c>
      <c r="D347" s="73">
        <v>-353</v>
      </c>
      <c r="E347" s="73">
        <v>0</v>
      </c>
      <c r="F347" s="73">
        <v>0</v>
      </c>
      <c r="G347" s="73">
        <v>-244483</v>
      </c>
      <c r="I347" s="73">
        <f t="shared" si="66"/>
        <v>-244483</v>
      </c>
      <c r="J347" s="73">
        <f t="shared" si="78"/>
        <v>223216</v>
      </c>
      <c r="K347" s="73">
        <f t="shared" si="67"/>
        <v>0</v>
      </c>
      <c r="L347" s="73">
        <f t="shared" si="68"/>
        <v>0</v>
      </c>
      <c r="M347" s="73">
        <f>SUM(J$280:J347)</f>
        <v>-548494</v>
      </c>
      <c r="N347" s="73">
        <f>SUM(J$6:J347)</f>
        <v>-1925351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223.21600000000001</v>
      </c>
      <c r="T347" s="71">
        <f t="shared" si="73"/>
        <v>0</v>
      </c>
      <c r="U347" s="71">
        <f t="shared" si="74"/>
        <v>-244.483</v>
      </c>
      <c r="V347" s="71">
        <f t="shared" si="75"/>
        <v>-548.49400000000003</v>
      </c>
      <c r="W347" s="71">
        <f t="shared" si="76"/>
        <v>-1925.3510000000001</v>
      </c>
    </row>
    <row r="348" spans="1:23">
      <c r="A348" s="63">
        <f t="shared" si="77"/>
        <v>37234</v>
      </c>
      <c r="B348" s="65" t="str">
        <f>INDEX('[4]Master Data'!$A$2:$B$8,MATCH(WEEKDAY('TBS CRD MTM'!A348,3),'[4]Master Data'!$A$2:$A$8,0),2)</f>
        <v>Su</v>
      </c>
      <c r="D348" s="73">
        <v>-335</v>
      </c>
      <c r="E348" s="73">
        <v>0</v>
      </c>
      <c r="F348" s="73">
        <v>0</v>
      </c>
      <c r="G348" s="73">
        <v>-290514</v>
      </c>
      <c r="I348" s="73">
        <f t="shared" si="66"/>
        <v>-290514</v>
      </c>
      <c r="J348" s="73">
        <f t="shared" si="78"/>
        <v>-46031</v>
      </c>
      <c r="K348" s="73">
        <f t="shared" si="67"/>
        <v>0</v>
      </c>
      <c r="L348" s="73">
        <f t="shared" si="68"/>
        <v>0</v>
      </c>
      <c r="M348" s="73">
        <f>SUM(J$280:J348)</f>
        <v>-594525</v>
      </c>
      <c r="N348" s="73">
        <f>SUM(J$6:J348)</f>
        <v>-1971382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-46.030999999999999</v>
      </c>
      <c r="T348" s="71">
        <f t="shared" si="73"/>
        <v>0</v>
      </c>
      <c r="U348" s="71">
        <f t="shared" si="74"/>
        <v>-290.51400000000001</v>
      </c>
      <c r="V348" s="71">
        <f t="shared" si="75"/>
        <v>-594.52499999999998</v>
      </c>
      <c r="W348" s="71">
        <f t="shared" si="76"/>
        <v>-1971.3820000000001</v>
      </c>
    </row>
    <row r="349" spans="1:23">
      <c r="A349" s="63">
        <f t="shared" si="77"/>
        <v>37235</v>
      </c>
      <c r="B349" s="65" t="str">
        <f>INDEX('[4]Master Data'!$A$2:$B$8,MATCH(WEEKDAY('TBS CRD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-290514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-594525</v>
      </c>
      <c r="N349" s="73">
        <f>SUM(J$6:J349)</f>
        <v>-1971382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-290.51400000000001</v>
      </c>
      <c r="V349" s="71">
        <f t="shared" si="75"/>
        <v>-594.52499999999998</v>
      </c>
      <c r="W349" s="71">
        <f t="shared" si="76"/>
        <v>-1971.3820000000001</v>
      </c>
    </row>
    <row r="350" spans="1:23">
      <c r="A350" s="63">
        <f t="shared" si="77"/>
        <v>37236</v>
      </c>
      <c r="B350" s="65" t="str">
        <f>INDEX('[4]Master Data'!$A$2:$B$8,MATCH(WEEKDAY('TBS CRD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-290514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-594525</v>
      </c>
      <c r="N350" s="73">
        <f>SUM(J$6:J350)</f>
        <v>-1971382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-290.51400000000001</v>
      </c>
      <c r="V350" s="71">
        <f t="shared" si="75"/>
        <v>-594.52499999999998</v>
      </c>
      <c r="W350" s="71">
        <f t="shared" si="76"/>
        <v>-1971.3820000000001</v>
      </c>
    </row>
    <row r="351" spans="1:23">
      <c r="A351" s="63">
        <f t="shared" si="77"/>
        <v>37237</v>
      </c>
      <c r="B351" s="65" t="str">
        <f>INDEX('[4]Master Data'!$A$2:$B$8,MATCH(WEEKDAY('TBS CRD MTM'!A351,3),'[4]Master Data'!$A$2:$A$8,0),2)</f>
        <v>W</v>
      </c>
      <c r="D351" s="73">
        <v>-321</v>
      </c>
      <c r="E351" s="73">
        <v>0</v>
      </c>
      <c r="F351" s="73">
        <v>0</v>
      </c>
      <c r="G351" s="73">
        <v>-387110</v>
      </c>
      <c r="I351" s="73">
        <f t="shared" si="66"/>
        <v>-387110</v>
      </c>
      <c r="J351" s="73">
        <f t="shared" si="78"/>
        <v>-96596</v>
      </c>
      <c r="K351" s="73">
        <f t="shared" si="67"/>
        <v>0</v>
      </c>
      <c r="L351" s="73">
        <f t="shared" si="68"/>
        <v>0</v>
      </c>
      <c r="M351" s="73">
        <f>SUM(J$280:J351)</f>
        <v>-691121</v>
      </c>
      <c r="N351" s="73">
        <f>SUM(J$6:J351)</f>
        <v>-2067978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-96.596000000000004</v>
      </c>
      <c r="T351" s="71">
        <f t="shared" si="73"/>
        <v>0</v>
      </c>
      <c r="U351" s="71">
        <f t="shared" si="74"/>
        <v>-387.11</v>
      </c>
      <c r="V351" s="71">
        <f t="shared" si="75"/>
        <v>-691.12099999999998</v>
      </c>
      <c r="W351" s="71">
        <f t="shared" si="76"/>
        <v>-2067.9780000000001</v>
      </c>
    </row>
    <row r="352" spans="1:23">
      <c r="A352" s="63">
        <f t="shared" si="77"/>
        <v>37238</v>
      </c>
      <c r="B352" s="65" t="str">
        <f>INDEX('[4]Master Data'!$A$2:$B$8,MATCH(WEEKDAY('TBS CRD MTM'!A352,3),'[4]Master Data'!$A$2:$A$8,0),2)</f>
        <v>Th</v>
      </c>
      <c r="D352" s="73">
        <v>-321</v>
      </c>
      <c r="E352" s="73">
        <v>0</v>
      </c>
      <c r="F352" s="73">
        <v>0</v>
      </c>
      <c r="G352" s="73">
        <v>-438706</v>
      </c>
      <c r="I352" s="73">
        <f t="shared" si="66"/>
        <v>-438706</v>
      </c>
      <c r="J352" s="73">
        <f t="shared" si="78"/>
        <v>-51596</v>
      </c>
      <c r="K352" s="73">
        <f t="shared" si="67"/>
        <v>0</v>
      </c>
      <c r="L352" s="73">
        <f t="shared" si="68"/>
        <v>0</v>
      </c>
      <c r="M352" s="73">
        <f>SUM(J$280:J352)</f>
        <v>-742717</v>
      </c>
      <c r="N352" s="73">
        <f>SUM(J$6:J352)</f>
        <v>-2119574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-51.595999999999997</v>
      </c>
      <c r="T352" s="71">
        <f t="shared" si="73"/>
        <v>0</v>
      </c>
      <c r="U352" s="71">
        <f t="shared" si="74"/>
        <v>-438.70600000000002</v>
      </c>
      <c r="V352" s="71">
        <f t="shared" si="75"/>
        <v>-742.71699999999998</v>
      </c>
      <c r="W352" s="71">
        <f t="shared" si="76"/>
        <v>-2119.5740000000001</v>
      </c>
    </row>
    <row r="353" spans="1:23">
      <c r="A353" s="63">
        <f t="shared" si="77"/>
        <v>37239</v>
      </c>
      <c r="B353" s="65" t="str">
        <f>INDEX('[4]Master Data'!$A$2:$B$8,MATCH(WEEKDAY('TBS CRD MTM'!A353,3),'[4]Master Data'!$A$2:$A$8,0),2)</f>
        <v>F</v>
      </c>
      <c r="D353" s="73">
        <v>-371</v>
      </c>
      <c r="E353" s="73">
        <v>0</v>
      </c>
      <c r="F353" s="73">
        <v>0</v>
      </c>
      <c r="G353" s="73">
        <v>-15538</v>
      </c>
      <c r="I353" s="73">
        <f t="shared" si="66"/>
        <v>-15538</v>
      </c>
      <c r="J353" s="73">
        <f t="shared" si="78"/>
        <v>423168</v>
      </c>
      <c r="K353" s="73">
        <f t="shared" si="67"/>
        <v>0</v>
      </c>
      <c r="L353" s="73">
        <f t="shared" si="68"/>
        <v>0</v>
      </c>
      <c r="M353" s="73">
        <f>SUM(J$280:J353)</f>
        <v>-319549</v>
      </c>
      <c r="N353" s="73">
        <f>SUM(J$6:J353)</f>
        <v>-1696406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423.16800000000001</v>
      </c>
      <c r="T353" s="71">
        <f t="shared" si="73"/>
        <v>0</v>
      </c>
      <c r="U353" s="71">
        <f t="shared" si="74"/>
        <v>-15.538</v>
      </c>
      <c r="V353" s="71">
        <f t="shared" si="75"/>
        <v>-319.54899999999998</v>
      </c>
      <c r="W353" s="71">
        <f t="shared" si="76"/>
        <v>-1696.4059999999999</v>
      </c>
    </row>
    <row r="354" spans="1:23">
      <c r="A354" s="63">
        <f t="shared" si="77"/>
        <v>37240</v>
      </c>
      <c r="B354" s="65" t="str">
        <f>INDEX('[4]Master Data'!$A$2:$B$8,MATCH(WEEKDAY('TBS CRD MTM'!A354,3),'[4]Master Data'!$A$2:$A$8,0),2)</f>
        <v>Sa</v>
      </c>
      <c r="D354" s="73">
        <v>-395</v>
      </c>
      <c r="E354" s="73">
        <v>0</v>
      </c>
      <c r="F354" s="73">
        <v>0</v>
      </c>
      <c r="G354" s="73">
        <v>171702</v>
      </c>
      <c r="I354" s="73">
        <f t="shared" si="66"/>
        <v>171702</v>
      </c>
      <c r="J354" s="73">
        <f t="shared" si="78"/>
        <v>187240</v>
      </c>
      <c r="K354" s="73">
        <f t="shared" si="67"/>
        <v>0</v>
      </c>
      <c r="L354" s="73">
        <f t="shared" si="68"/>
        <v>0</v>
      </c>
      <c r="M354" s="73">
        <f>SUM(J$280:J354)</f>
        <v>-132309</v>
      </c>
      <c r="N354" s="73">
        <f>SUM(J$6:J354)</f>
        <v>-1509166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187.24</v>
      </c>
      <c r="T354" s="71">
        <f t="shared" si="73"/>
        <v>0</v>
      </c>
      <c r="U354" s="71">
        <f t="shared" si="74"/>
        <v>171.702</v>
      </c>
      <c r="V354" s="71">
        <f t="shared" si="75"/>
        <v>-132.309</v>
      </c>
      <c r="W354" s="71">
        <f t="shared" si="76"/>
        <v>-1509.1659999999999</v>
      </c>
    </row>
    <row r="355" spans="1:23">
      <c r="A355" s="63">
        <f t="shared" si="77"/>
        <v>37241</v>
      </c>
      <c r="B355" s="65" t="str">
        <f>INDEX('[4]Master Data'!$A$2:$B$8,MATCH(WEEKDAY('TBS CRD MTM'!A355,3),'[4]Master Data'!$A$2:$A$8,0),2)</f>
        <v>Su</v>
      </c>
      <c r="D355" s="73">
        <v>-380</v>
      </c>
      <c r="E355" s="73">
        <v>0</v>
      </c>
      <c r="F355" s="73">
        <v>0</v>
      </c>
      <c r="G355" s="73">
        <v>9473</v>
      </c>
      <c r="I355" s="73">
        <f t="shared" si="66"/>
        <v>9473</v>
      </c>
      <c r="J355" s="73">
        <f t="shared" si="78"/>
        <v>-162229</v>
      </c>
      <c r="K355" s="73">
        <f t="shared" si="67"/>
        <v>0</v>
      </c>
      <c r="L355" s="73">
        <f t="shared" si="68"/>
        <v>0</v>
      </c>
      <c r="M355" s="73">
        <f>SUM(J$280:J355)</f>
        <v>-294538</v>
      </c>
      <c r="N355" s="73">
        <f>SUM(J$6:J355)</f>
        <v>-1671395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-162.22900000000001</v>
      </c>
      <c r="T355" s="71">
        <f t="shared" si="73"/>
        <v>0</v>
      </c>
      <c r="U355" s="71">
        <f t="shared" si="74"/>
        <v>9.4730000000000008</v>
      </c>
      <c r="V355" s="71">
        <f t="shared" si="75"/>
        <v>-294.53800000000001</v>
      </c>
      <c r="W355" s="71">
        <f t="shared" si="76"/>
        <v>-1671.395</v>
      </c>
    </row>
    <row r="356" spans="1:23">
      <c r="A356" s="63">
        <f t="shared" si="77"/>
        <v>37242</v>
      </c>
      <c r="B356" s="65" t="str">
        <f>INDEX('[4]Master Data'!$A$2:$B$8,MATCH(WEEKDAY('TBS CRD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9473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-294538</v>
      </c>
      <c r="N356" s="73">
        <f>SUM(J$6:J356)</f>
        <v>-1671395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9.4730000000000008</v>
      </c>
      <c r="V356" s="71">
        <f t="shared" si="75"/>
        <v>-294.53800000000001</v>
      </c>
      <c r="W356" s="71">
        <f t="shared" si="76"/>
        <v>-1671.395</v>
      </c>
    </row>
    <row r="357" spans="1:23">
      <c r="A357" s="63">
        <f t="shared" si="77"/>
        <v>37243</v>
      </c>
      <c r="B357" s="65" t="str">
        <f>INDEX('[4]Master Data'!$A$2:$B$8,MATCH(WEEKDAY('TBS CRD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9473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-294538</v>
      </c>
      <c r="N357" s="73">
        <f>SUM(J$6:J357)</f>
        <v>-1671395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9.4730000000000008</v>
      </c>
      <c r="V357" s="71">
        <f t="shared" si="75"/>
        <v>-294.53800000000001</v>
      </c>
      <c r="W357" s="71">
        <f t="shared" si="76"/>
        <v>-1671.395</v>
      </c>
    </row>
    <row r="358" spans="1:23">
      <c r="A358" s="63">
        <f t="shared" si="77"/>
        <v>37244</v>
      </c>
      <c r="B358" s="65" t="str">
        <f>INDEX('[4]Master Data'!$A$2:$B$8,MATCH(WEEKDAY('TBS CRD MTM'!A358,3),'[4]Master Data'!$A$2:$A$8,0),2)</f>
        <v>W</v>
      </c>
      <c r="D358" s="73">
        <v>-369</v>
      </c>
      <c r="E358" s="73">
        <v>0</v>
      </c>
      <c r="F358" s="73">
        <v>0</v>
      </c>
      <c r="G358" s="73">
        <v>-92642</v>
      </c>
      <c r="I358" s="73">
        <f t="shared" si="79"/>
        <v>-92642</v>
      </c>
      <c r="J358" s="73">
        <f t="shared" si="78"/>
        <v>-102115</v>
      </c>
      <c r="K358" s="73">
        <f t="shared" si="67"/>
        <v>0</v>
      </c>
      <c r="L358" s="73">
        <f t="shared" si="68"/>
        <v>0</v>
      </c>
      <c r="M358" s="73">
        <f>SUM(J$280:J358)</f>
        <v>-396653</v>
      </c>
      <c r="N358" s="73">
        <f>SUM(J$6:J358)</f>
        <v>-1773510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-102.11499999999999</v>
      </c>
      <c r="T358" s="71">
        <f t="shared" si="73"/>
        <v>0</v>
      </c>
      <c r="U358" s="71">
        <f t="shared" si="74"/>
        <v>-92.641999999999996</v>
      </c>
      <c r="V358" s="71">
        <f t="shared" si="75"/>
        <v>-396.65300000000002</v>
      </c>
      <c r="W358" s="71">
        <f t="shared" si="76"/>
        <v>-1773.51</v>
      </c>
    </row>
    <row r="359" spans="1:23">
      <c r="A359" s="63">
        <f t="shared" si="77"/>
        <v>37245</v>
      </c>
      <c r="B359" s="65" t="str">
        <f>INDEX('[4]Master Data'!$A$2:$B$8,MATCH(WEEKDAY('TBS CRD MTM'!A359,3),'[4]Master Data'!$A$2:$A$8,0),2)</f>
        <v>Th</v>
      </c>
      <c r="D359" s="73">
        <v>-391</v>
      </c>
      <c r="E359" s="73">
        <v>0</v>
      </c>
      <c r="F359" s="73">
        <v>0</v>
      </c>
      <c r="G359" s="73">
        <v>163569</v>
      </c>
      <c r="I359" s="73">
        <f t="shared" si="79"/>
        <v>163569</v>
      </c>
      <c r="J359" s="73">
        <f t="shared" si="78"/>
        <v>256211</v>
      </c>
      <c r="K359" s="73">
        <f t="shared" si="67"/>
        <v>0</v>
      </c>
      <c r="L359" s="73">
        <f t="shared" si="68"/>
        <v>0</v>
      </c>
      <c r="M359" s="73">
        <f>SUM(J$280:J359)</f>
        <v>-140442</v>
      </c>
      <c r="N359" s="73">
        <f>SUM(J$6:J359)</f>
        <v>-1517299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256.21100000000001</v>
      </c>
      <c r="T359" s="71">
        <f t="shared" si="73"/>
        <v>0</v>
      </c>
      <c r="U359" s="71">
        <f t="shared" si="74"/>
        <v>163.56899999999999</v>
      </c>
      <c r="V359" s="71">
        <f t="shared" si="75"/>
        <v>-140.44200000000001</v>
      </c>
      <c r="W359" s="71">
        <f t="shared" si="76"/>
        <v>-1517.299</v>
      </c>
    </row>
    <row r="360" spans="1:23">
      <c r="A360" s="63">
        <f t="shared" si="77"/>
        <v>37246</v>
      </c>
      <c r="B360" s="65" t="str">
        <f>INDEX('[4]Master Data'!$A$2:$B$8,MATCH(WEEKDAY('TBS CRD MTM'!A360,3),'[4]Master Data'!$A$2:$A$8,0),2)</f>
        <v>F</v>
      </c>
      <c r="D360" s="73">
        <v>-446</v>
      </c>
      <c r="E360" s="73">
        <v>0</v>
      </c>
      <c r="F360" s="73">
        <v>0</v>
      </c>
      <c r="G360" s="73">
        <v>586560</v>
      </c>
      <c r="I360" s="73">
        <f t="shared" si="79"/>
        <v>586560</v>
      </c>
      <c r="J360" s="73">
        <f t="shared" si="78"/>
        <v>422991</v>
      </c>
      <c r="K360" s="73">
        <f t="shared" si="67"/>
        <v>0</v>
      </c>
      <c r="L360" s="73">
        <f t="shared" si="68"/>
        <v>0</v>
      </c>
      <c r="M360" s="73">
        <f>SUM(J$280:J360)</f>
        <v>282549</v>
      </c>
      <c r="N360" s="73">
        <f>SUM(J$6:J360)</f>
        <v>-1094308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422.99099999999999</v>
      </c>
      <c r="T360" s="71">
        <f t="shared" si="73"/>
        <v>0</v>
      </c>
      <c r="U360" s="71">
        <f t="shared" si="74"/>
        <v>586.55999999999995</v>
      </c>
      <c r="V360" s="71">
        <f t="shared" si="75"/>
        <v>282.54899999999998</v>
      </c>
      <c r="W360" s="71">
        <f t="shared" si="76"/>
        <v>-1094.308</v>
      </c>
    </row>
    <row r="361" spans="1:23">
      <c r="A361" s="63">
        <f t="shared" si="77"/>
        <v>37247</v>
      </c>
      <c r="B361" s="65" t="str">
        <f>INDEX('[4]Master Data'!$A$2:$B$8,MATCH(WEEKDAY('TBS CRD MTM'!A361,3),'[4]Master Data'!$A$2:$A$8,0),2)</f>
        <v>Sa</v>
      </c>
      <c r="D361" s="73">
        <v>-413</v>
      </c>
      <c r="E361" s="73">
        <v>0</v>
      </c>
      <c r="F361" s="73">
        <v>0</v>
      </c>
      <c r="G361" s="73">
        <v>331788</v>
      </c>
      <c r="I361" s="73">
        <f t="shared" si="79"/>
        <v>331788</v>
      </c>
      <c r="J361" s="73">
        <f t="shared" si="78"/>
        <v>-254772</v>
      </c>
      <c r="K361" s="73">
        <f t="shared" si="67"/>
        <v>0</v>
      </c>
      <c r="L361" s="73">
        <f t="shared" si="68"/>
        <v>0</v>
      </c>
      <c r="M361" s="73">
        <f>SUM(J$280:J361)</f>
        <v>27777</v>
      </c>
      <c r="N361" s="73">
        <f>SUM(J$6:J361)</f>
        <v>-1349080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-254.77199999999999</v>
      </c>
      <c r="T361" s="71">
        <f t="shared" si="73"/>
        <v>0</v>
      </c>
      <c r="U361" s="71">
        <f t="shared" si="74"/>
        <v>331.78800000000001</v>
      </c>
      <c r="V361" s="71">
        <f t="shared" si="75"/>
        <v>27.777000000000001</v>
      </c>
      <c r="W361" s="71">
        <f t="shared" si="76"/>
        <v>-1349.08</v>
      </c>
    </row>
    <row r="362" spans="1:23">
      <c r="A362" s="63">
        <f t="shared" si="77"/>
        <v>37248</v>
      </c>
      <c r="B362" s="65" t="str">
        <f>INDEX('[4]Master Data'!$A$2:$B$8,MATCH(WEEKDAY('TBS CRD MTM'!A362,3),'[4]Master Data'!$A$2:$A$8,0),2)</f>
        <v>Su</v>
      </c>
      <c r="D362" s="73">
        <v>-418</v>
      </c>
      <c r="E362" s="73">
        <v>0</v>
      </c>
      <c r="F362" s="73">
        <v>0</v>
      </c>
      <c r="G362" s="73">
        <v>368397</v>
      </c>
      <c r="I362" s="73">
        <f t="shared" si="79"/>
        <v>368397</v>
      </c>
      <c r="J362" s="73">
        <f t="shared" si="78"/>
        <v>36609</v>
      </c>
      <c r="K362" s="73">
        <f t="shared" si="67"/>
        <v>0</v>
      </c>
      <c r="L362" s="73">
        <f t="shared" si="68"/>
        <v>0</v>
      </c>
      <c r="M362" s="73">
        <f>SUM(J$280:J362)</f>
        <v>64386</v>
      </c>
      <c r="N362" s="73">
        <f>SUM(J$6:J362)</f>
        <v>-1312471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36.609000000000002</v>
      </c>
      <c r="T362" s="71">
        <f t="shared" si="73"/>
        <v>0</v>
      </c>
      <c r="U362" s="71">
        <f t="shared" si="74"/>
        <v>368.39699999999999</v>
      </c>
      <c r="V362" s="71">
        <f t="shared" si="75"/>
        <v>64.385999999999996</v>
      </c>
      <c r="W362" s="71">
        <f t="shared" si="76"/>
        <v>-1312.471</v>
      </c>
    </row>
    <row r="363" spans="1:23">
      <c r="A363" s="63">
        <f t="shared" si="77"/>
        <v>37249</v>
      </c>
      <c r="B363" s="65" t="str">
        <f>INDEX('[4]Master Data'!$A$2:$B$8,MATCH(WEEKDAY('TBS CRD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368397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64386</v>
      </c>
      <c r="N363" s="73">
        <f>SUM(J$6:J363)</f>
        <v>-1312471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368.39699999999999</v>
      </c>
      <c r="V363" s="71">
        <f t="shared" si="75"/>
        <v>64.385999999999996</v>
      </c>
      <c r="W363" s="71">
        <f t="shared" si="76"/>
        <v>-1312.471</v>
      </c>
    </row>
    <row r="364" spans="1:23">
      <c r="A364" s="63">
        <f t="shared" si="77"/>
        <v>37250</v>
      </c>
      <c r="B364" s="65" t="str">
        <f>INDEX('[4]Master Data'!$A$2:$B$8,MATCH(WEEKDAY('TBS CRD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368397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64386</v>
      </c>
      <c r="N364" s="73">
        <f>SUM(J$6:J364)</f>
        <v>-1312471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368.39699999999999</v>
      </c>
      <c r="V364" s="71">
        <f t="shared" si="75"/>
        <v>64.385999999999996</v>
      </c>
      <c r="W364" s="71">
        <f t="shared" si="76"/>
        <v>-1312.471</v>
      </c>
    </row>
    <row r="365" spans="1:23">
      <c r="A365" s="63">
        <f t="shared" si="77"/>
        <v>37251</v>
      </c>
      <c r="B365" s="65" t="str">
        <f>INDEX('[4]Master Data'!$A$2:$B$8,MATCH(WEEKDAY('TBS CRD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368397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64386</v>
      </c>
      <c r="N365" s="73">
        <f>SUM(J$6:J365)</f>
        <v>-1312471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368.39699999999999</v>
      </c>
      <c r="V365" s="71">
        <f t="shared" si="75"/>
        <v>64.385999999999996</v>
      </c>
      <c r="W365" s="71">
        <f t="shared" si="76"/>
        <v>-1312.471</v>
      </c>
    </row>
    <row r="366" spans="1:23">
      <c r="A366" s="63">
        <f t="shared" si="77"/>
        <v>37252</v>
      </c>
      <c r="B366" s="65" t="str">
        <f>INDEX('[4]Master Data'!$A$2:$B$8,MATCH(WEEKDAY('TBS CRD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368397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64386</v>
      </c>
      <c r="N366" s="73">
        <f>SUM(J$6:J366)</f>
        <v>-1312471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368.39699999999999</v>
      </c>
      <c r="V366" s="71">
        <f t="shared" si="75"/>
        <v>64.385999999999996</v>
      </c>
      <c r="W366" s="71">
        <f t="shared" si="76"/>
        <v>-1312.471</v>
      </c>
    </row>
    <row r="367" spans="1:23">
      <c r="A367" s="63">
        <f t="shared" si="77"/>
        <v>37253</v>
      </c>
      <c r="B367" s="65" t="str">
        <f>INDEX('[4]Master Data'!$A$2:$B$8,MATCH(WEEKDAY('TBS CRD MTM'!A367,3),'[4]Master Data'!$A$2:$A$8,0),2)</f>
        <v>F</v>
      </c>
      <c r="D367" s="73">
        <v>-413</v>
      </c>
      <c r="E367" s="73">
        <v>0</v>
      </c>
      <c r="F367" s="73">
        <v>0</v>
      </c>
      <c r="G367" s="73">
        <v>362963</v>
      </c>
      <c r="I367" s="73">
        <f t="shared" si="79"/>
        <v>362963</v>
      </c>
      <c r="J367" s="73">
        <f t="shared" si="78"/>
        <v>-5434</v>
      </c>
      <c r="K367" s="73">
        <f t="shared" si="67"/>
        <v>0</v>
      </c>
      <c r="L367" s="73">
        <f t="shared" si="68"/>
        <v>0</v>
      </c>
      <c r="M367" s="73">
        <f>SUM(J$280:J367)</f>
        <v>58952</v>
      </c>
      <c r="N367" s="73">
        <f>SUM(J$6:J367)</f>
        <v>-1317905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-5.4340000000000002</v>
      </c>
      <c r="T367" s="71">
        <f t="shared" si="73"/>
        <v>0</v>
      </c>
      <c r="U367" s="71">
        <f t="shared" si="74"/>
        <v>362.96300000000002</v>
      </c>
      <c r="V367" s="71">
        <f t="shared" si="75"/>
        <v>58.951999999999998</v>
      </c>
      <c r="W367" s="71">
        <f t="shared" si="76"/>
        <v>-1317.905</v>
      </c>
    </row>
    <row r="368" spans="1:23">
      <c r="A368" s="63">
        <f t="shared" si="77"/>
        <v>37254</v>
      </c>
      <c r="B368" s="65" t="str">
        <f>INDEX('[4]Master Data'!$A$2:$B$8,MATCH(WEEKDAY('TBS CRD MTM'!A368,3),'[4]Master Data'!$A$2:$A$8,0),2)</f>
        <v>Sa</v>
      </c>
      <c r="D368" s="73">
        <v>-381</v>
      </c>
      <c r="E368" s="73">
        <v>0</v>
      </c>
      <c r="F368" s="73">
        <v>0</v>
      </c>
      <c r="G368" s="73">
        <v>495637</v>
      </c>
      <c r="I368" s="73">
        <f t="shared" si="79"/>
        <v>495637</v>
      </c>
      <c r="J368" s="73">
        <f t="shared" si="78"/>
        <v>132674</v>
      </c>
      <c r="K368" s="73">
        <f t="shared" si="67"/>
        <v>0</v>
      </c>
      <c r="L368" s="73">
        <f t="shared" si="68"/>
        <v>0</v>
      </c>
      <c r="M368" s="73">
        <f>SUM(J$280:J368)</f>
        <v>191626</v>
      </c>
      <c r="N368" s="73">
        <f>SUM(J$6:J368)</f>
        <v>-1185231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132.67400000000001</v>
      </c>
      <c r="T368" s="71">
        <f t="shared" si="73"/>
        <v>0</v>
      </c>
      <c r="U368" s="71">
        <f t="shared" si="74"/>
        <v>495.637</v>
      </c>
      <c r="V368" s="71">
        <f t="shared" si="75"/>
        <v>191.626</v>
      </c>
      <c r="W368" s="71">
        <f t="shared" si="76"/>
        <v>-1185.231</v>
      </c>
    </row>
    <row r="369" spans="1:23">
      <c r="A369" s="63">
        <f t="shared" si="77"/>
        <v>37255</v>
      </c>
      <c r="B369" s="65" t="str">
        <f>INDEX('[4]Master Data'!$A$2:$B$8,MATCH(WEEKDAY('TBS CRD MTM'!A369,3),'[4]Master Data'!$A$2:$A$8,0),2)</f>
        <v>Su</v>
      </c>
      <c r="D369" s="73">
        <v>-365</v>
      </c>
      <c r="E369" s="73">
        <v>0</v>
      </c>
      <c r="F369" s="73">
        <v>0</v>
      </c>
      <c r="G369" s="73">
        <v>307017</v>
      </c>
      <c r="I369" s="73">
        <f t="shared" si="79"/>
        <v>307017</v>
      </c>
      <c r="J369" s="73">
        <f t="shared" si="78"/>
        <v>-188620</v>
      </c>
      <c r="K369" s="73">
        <f t="shared" si="67"/>
        <v>0</v>
      </c>
      <c r="L369" s="73">
        <f t="shared" si="68"/>
        <v>0</v>
      </c>
      <c r="M369" s="73">
        <f>SUM(J$280:J369)</f>
        <v>3006</v>
      </c>
      <c r="N369" s="73">
        <f>SUM(J$6:J369)</f>
        <v>-1373851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-188.62</v>
      </c>
      <c r="T369" s="71">
        <f t="shared" si="73"/>
        <v>0</v>
      </c>
      <c r="U369" s="71">
        <f t="shared" si="74"/>
        <v>307.017</v>
      </c>
      <c r="V369" s="71">
        <f t="shared" si="75"/>
        <v>3.0059999999999998</v>
      </c>
      <c r="W369" s="71">
        <f t="shared" si="76"/>
        <v>-1373.8510000000001</v>
      </c>
    </row>
    <row r="370" spans="1:23">
      <c r="A370" s="63">
        <f t="shared" si="77"/>
        <v>37256</v>
      </c>
      <c r="B370" s="65" t="str">
        <f>INDEX('[4]Master Data'!$A$2:$B$8,MATCH(WEEKDAY('TBS CRD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307017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3006</v>
      </c>
      <c r="N370" s="73">
        <f>SUM(J$6:J370)</f>
        <v>-1373851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307.017</v>
      </c>
      <c r="V370" s="71">
        <f t="shared" si="75"/>
        <v>3.0059999999999998</v>
      </c>
      <c r="W370" s="71">
        <f t="shared" si="76"/>
        <v>-1373.8510000000001</v>
      </c>
    </row>
    <row r="371" spans="1:23">
      <c r="A371" s="63">
        <f t="shared" si="77"/>
        <v>37257</v>
      </c>
      <c r="B371" s="65" t="str">
        <f>INDEX('[4]Master Data'!$A$2:$B$8,MATCH(WEEKDAY('TBS CRD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3006</v>
      </c>
      <c r="N371" s="73">
        <f>SUM(J$6:J371)</f>
        <v>-1373851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3.0059999999999998</v>
      </c>
      <c r="W371" s="71">
        <f t="shared" si="76"/>
        <v>-1373.8510000000001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8"/>
  <sheetViews>
    <sheetView workbookViewId="0">
      <selection activeCell="A2" sqref="A2"/>
    </sheetView>
  </sheetViews>
  <sheetFormatPr defaultRowHeight="12.75"/>
  <cols>
    <col min="1" max="1" width="11.7109375" customWidth="1"/>
  </cols>
  <sheetData>
    <row r="1" spans="1:2">
      <c r="A1" t="s">
        <v>57</v>
      </c>
    </row>
    <row r="2" spans="1:2">
      <c r="A2">
        <v>0</v>
      </c>
      <c r="B2" t="s">
        <v>58</v>
      </c>
    </row>
    <row r="3" spans="1:2">
      <c r="A3">
        <v>1</v>
      </c>
      <c r="B3" t="s">
        <v>59</v>
      </c>
    </row>
    <row r="4" spans="1:2">
      <c r="A4">
        <v>2</v>
      </c>
      <c r="B4" t="s">
        <v>60</v>
      </c>
    </row>
    <row r="5" spans="1:2">
      <c r="A5">
        <v>3</v>
      </c>
      <c r="B5" t="s">
        <v>61</v>
      </c>
    </row>
    <row r="6" spans="1:2">
      <c r="A6">
        <v>4</v>
      </c>
      <c r="B6" t="s">
        <v>62</v>
      </c>
    </row>
    <row r="7" spans="1:2">
      <c r="A7">
        <v>5</v>
      </c>
      <c r="B7" t="s">
        <v>63</v>
      </c>
    </row>
    <row r="8" spans="1:2">
      <c r="A8">
        <v>6</v>
      </c>
      <c r="B8" t="s">
        <v>64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2</vt:i4>
      </vt:variant>
    </vt:vector>
  </HeadingPairs>
  <TitlesOfParts>
    <vt:vector size="23" baseType="lpstr">
      <vt:lpstr>Summary</vt:lpstr>
      <vt:lpstr>SC Total Power</vt:lpstr>
      <vt:lpstr>Arg Total Power</vt:lpstr>
      <vt:lpstr>RAC V@r Total</vt:lpstr>
      <vt:lpstr>SC Total Gas</vt:lpstr>
      <vt:lpstr>ARG Gas Firm</vt:lpstr>
      <vt:lpstr>ARG Gas Transport</vt:lpstr>
      <vt:lpstr>ARG Gas IM</vt:lpstr>
      <vt:lpstr>EZE Power Trading</vt:lpstr>
      <vt:lpstr>Rio Cuarto Power Trading</vt:lpstr>
      <vt:lpstr>Modesto Maranzana Power</vt:lpstr>
      <vt:lpstr>MM PLANT</vt:lpstr>
      <vt:lpstr>Plant Manager</vt:lpstr>
      <vt:lpstr>BRA Power</vt:lpstr>
      <vt:lpstr>BRA PWR Certificates</vt:lpstr>
      <vt:lpstr>CRD Hedge</vt:lpstr>
      <vt:lpstr>GNS Bolv Gas MTM</vt:lpstr>
      <vt:lpstr>SC Gas MTM</vt:lpstr>
      <vt:lpstr>TBS Gas MTM</vt:lpstr>
      <vt:lpstr>TBS CRD MTM</vt:lpstr>
      <vt:lpstr>Master Data</vt:lpstr>
      <vt:lpstr>Summary!Print_Area</vt:lpstr>
      <vt:lpstr>Summary!summary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mbenien</dc:creator>
  <dc:description>- Oracle 8i ODBC QueryFix Applied</dc:description>
  <cp:lastModifiedBy>Jan Havlíček</cp:lastModifiedBy>
  <cp:lastPrinted>2001-10-19T14:52:53Z</cp:lastPrinted>
  <dcterms:created xsi:type="dcterms:W3CDTF">2000-04-06T17:58:31Z</dcterms:created>
  <dcterms:modified xsi:type="dcterms:W3CDTF">2023-09-11T09:59:46Z</dcterms:modified>
</cp:coreProperties>
</file>