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FC6A24E-3538-455D-B4C7-F3A3AECD51A6}"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<sst xmlns="http://schemas.openxmlformats.org/spreadsheetml/2006/main" count="554" uniqueCount="361">
  <si>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</si>
  <si>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</si>
  <si>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</si>
  <si>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</si>
  <si>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</si>
  <si>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</si>
  <si>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</si>
  <si>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</si>
  <si>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</si>
  <si>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</si>
  <si>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</si>
  <si>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</si>
  <si>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</si>
  <si>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</si>
  <si>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</si>
  <si>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</si>
  <si>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</si>
  <si>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</si>
  <si>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</si>
  <si>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</si>
  <si>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</si>
  <si>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</si>
  <si>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</si>
  <si>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</si>
  <si>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</si>
  <si>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</si>
  <si>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</si>
  <si>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</si>
  <si>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</si>
  <si>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</si>
  <si>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</si>
  <si>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</si>
  <si>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</si>
  <si>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</si>
  <si>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</si>
  <si>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</si>
  <si>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</si>
  <si>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</si>
  <si>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</si>
  <si>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</si>
  <si>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</si>
  <si>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</si>
  <si>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</si>
  <si>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</si>
  <si>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</si>
  <si>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</si>
  <si>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</si>
  <si>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</si>
  <si>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</si>
  <si>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</si>
  <si>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</si>
  <si>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</si>
  <si>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</si>
  <si>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</si>
  <si>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</si>
  <si>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</si>
  <si>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</si>
  <si>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</si>
  <si>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</si>
  <si>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</si>
  <si>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</si>
  <si>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</si>
  <si>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</si>
  <si>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</si>
  <si>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</si>
  <si>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</si>
  <si>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</si>
  <si>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</si>
  <si>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</si>
  <si>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</si>
  <si>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</si>
  <si>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</si>
  <si>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</si>
  <si>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</si>
  <si>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</si>
  <si>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</si>
  <si>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</si>
  <si>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</si>
  <si>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</si>
  <si>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</si>
  <si>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</si>
  <si>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</si>
  <si>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</si>
  <si>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</si>
  <si>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</si>
  <si>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</si>
  <si>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</si>
  <si>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</si>
  <si>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</si>
  <si>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</si>
  <si>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</si>
  <si>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</si>
  <si>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</si>
  <si>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</si>
  <si>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</si>
  <si>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</si>
  <si>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</si>
  <si>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</si>
  <si>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</si>
  <si>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</si>
  <si>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</si>
  <si>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</si>
  <si>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</si>
  <si>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</si>
  <si>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</si>
  <si>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</si>
  <si>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</si>
  <si>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</si>
  <si>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</si>
  <si>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</si>
  <si>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</si>
  <si>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</si>
  <si>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</si>
  <si>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</si>
  <si>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</si>
  <si>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</si>
  <si>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</si>
  <si>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</si>
  <si>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</si>
  <si>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</si>
  <si>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</si>
  <si>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</si>
  <si>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</si>
  <si>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</si>
  <si>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</si>
  <si>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</si>
  <si>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</si>
  <si>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</si>
  <si>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</si>
  <si>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</si>
  <si>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</si>
  <si>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</si>
  <si>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</si>
  <si>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</si>
  <si>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</si>
  <si>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</si>
  <si>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</si>
  <si>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</si>
  <si>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</si>
  <si>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</si>
  <si>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</si>
  <si>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</si>
  <si>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</si>
  <si>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</si>
  <si>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</si>
  <si>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</si>
  <si>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</si>
  <si>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</si>
  <si>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</si>
  <si>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</si>
  <si>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</si>
  <si>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</si>
  <si>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</si>
  <si>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</si>
  <si>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</si>
  <si>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</si>
  <si>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</si>
  <si>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</si>
  <si>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</si>
  <si>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</si>
  <si>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</si>
  <si>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</si>
  <si>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</si>
  <si>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</si>
  <si>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</si>
  <si>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</si>
  <si>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</si>
  <si>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</si>
  <si>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</si>
  <si>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</si>
  <si>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</si>
  <si>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</si>
  <si>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</si>
  <si>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</si>
  <si>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</si>
  <si>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</si>
  <si>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</si>
  <si>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</si>
  <si>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</si>
  <si>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</si>
  <si>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</si>
  <si>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</si>
  <si>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</si>
  <si>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</si>
  <si>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</si>
  <si>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</si>
  <si>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</si>
  <si>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</si>
  <si>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</si>
  <si>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</si>
  <si>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</si>
  <si>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</si>
  <si>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</si>
  <si>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</si>
  <si>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</si>
  <si>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</si>
  <si>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</si>
  <si>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</si>
  <si>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</si>
  <si>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</si>
  <si>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</si>
  <si>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</si>
  <si>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</si>
  <si>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</si>
  <si>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</si>
  <si>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</si>
  <si>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</si>
  <si>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</si>
  <si>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</si>
  <si>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</si>
  <si>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</si>
  <si>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</si>
  <si>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</si>
  <si>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</si>
  <si>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</si>
  <si>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</si>
  <si>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</si>
  <si>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</si>
  <si>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</si>
  <si>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</si>
  <si>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</si>
  <si>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</si>
  <si>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</si>
  <si>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</si>
  <si>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</si>
  <si>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</si>
  <si>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</si>
  <si>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</si>
  <si>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</si>
  <si>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</si>
  <si>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</si>
  <si>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</si>
  <si>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</si>
  <si>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</si>
  <si>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</si>
  <si>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</si>
  <si>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</si>
  <si>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</si>
  <si>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</si>
  <si>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</si>
  <si>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</si>
  <si>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</si>
  <si>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</si>
  <si>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</si>
  <si>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</si>
  <si>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</si>
  <si>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</si>
  <si>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</si>
  <si>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</si>
  <si>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</si>
  <si>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</si>
  <si>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</si>
  <si>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</si>
  <si>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</si>
  <si>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</si>
  <si>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</si>
  <si>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</si>
  <si>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</si>
  <si>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</si>
  <si>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</si>
  <si>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</si>
  <si>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</si>
  <si>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</si>
  <si>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</si>
  <si>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</si>
  <si>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</si>
  <si>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</si>
  <si>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</si>
  <si>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</si>
  <si>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</si>
  <si>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</si>
  <si>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</si>
  <si>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</si>
  <si>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</si>
  <si>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</si>
  <si>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</si>
  <si>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</si>
  <si>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</si>
  <si>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</si>
  <si>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</si>
  <si>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</si>
  <si>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</si>
  <si>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</si>
  <si>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</si>
  <si>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</si>
  <si>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</si>
  <si>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</si>
  <si>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</si>
  <si>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</si>
  <si>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</si>
  <si>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</si>
  <si>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</si>
  <si>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</si>
  <si>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</si>
  <si>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</si>
  <si>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</si>
  <si>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</si>
  <si>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</si>
  <si>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</si>
  <si>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</si>
  <si>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</si>
  <si>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</si>
  <si>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</si>
  <si>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</si>
  <si>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</si>
  <si>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</si>
  <si>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</si>
  <si>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</si>
  <si>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</si>
  <si>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</si>
  <si>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</si>
  <si>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</si>
  <si>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</si>
  <si>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</si>
  <si>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</si>
  <si>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</si>
  <si>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</si>
  <si>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</si>
  <si>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</si>
  <si>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</si>
  <si>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</si>
  <si>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</si>
  <si>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</si>
  <si>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</si>
  <si>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</si>
  <si>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</si>
  <si>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</si>
  <si>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</si>
  <si>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</si>
  <si>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</si>
  <si>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</si>
  <si>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</si>
  <si>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</si>
  <si>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</si>
  <si>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</si>
  <si>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</si>
  <si>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</si>
  <si>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</si>
  <si>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</si>
  <si>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</si>
  <si>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</si>
  <si>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</si>
  <si>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</si>
  <si>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</si>
  <si>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</si>
  <si>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</si>
  <si>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</si>
  <si>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</si>
  <si>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</si>
  <si>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</si>
  <si>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</si>
  <si>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</si>
  <si>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</si>
  <si>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</si>
  <si>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</si>
  <si>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Risk Plan Expense</t>
  </si>
  <si>
    <t>M</t>
  </si>
  <si>
    <t>(From Detail Exp)</t>
  </si>
  <si>
    <t>(Sum of Projects)</t>
  </si>
  <si>
    <t>Diff</t>
  </si>
  <si>
    <t>Power Trading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</si>
</sst>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E7EB443B-ABD3-5066-2EDE-337A79C39B63}"/>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0A4897E7-F375-BCD3-7CED-D372F0C22751}"/>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3A8FD531-8950-6912-5219-C6DA352AB190}"/>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909DFFD1-5394-65D9-75A5-E4ABB3FFDC56}"/>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89C7C22F-C8F6-B822-9B5E-C3EB2A191836}"/>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C9340E0F-8F42-318E-5BBD-D211A47A42DE}"/>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E16" sqref="E16"/>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287</v>
      </c>
      <c r="B3" s="16"/>
      <c r="C3" s="16"/>
      <c r="D3" s="16"/>
      <c r="E3" s="17" t="s">
        <v>155</v>
      </c>
      <c r="F3" s="17"/>
      <c r="G3" s="17"/>
      <c r="H3" s="18"/>
      <c r="N3" s="20" t="str">
        <f>'Detail Expenses'!P3</f>
        <v>Power Trading</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153</v>
      </c>
      <c r="B6" s="49"/>
      <c r="C6" s="51"/>
      <c r="D6" s="95"/>
    </row>
    <row r="7" spans="1:14" s="4" customFormat="1" ht="14.25" customHeight="1" thickBot="1">
      <c r="A7" s="5" t="s">
        <v>154</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3</v>
      </c>
      <c r="D16" s="185">
        <v>3</v>
      </c>
      <c r="E16" s="185">
        <v>3</v>
      </c>
      <c r="F16" s="185">
        <v>3</v>
      </c>
      <c r="G16" s="185">
        <v>3</v>
      </c>
      <c r="H16" s="185">
        <v>3</v>
      </c>
      <c r="I16" s="185">
        <v>3</v>
      </c>
      <c r="J16" s="185">
        <v>3</v>
      </c>
      <c r="K16" s="185">
        <v>3</v>
      </c>
      <c r="L16" s="185">
        <v>3</v>
      </c>
      <c r="M16" s="185">
        <v>3</v>
      </c>
      <c r="N16" s="185">
        <v>3</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298</v>
      </c>
      <c r="C28" s="196">
        <f t="shared" ref="C28:N28" si="0">SUM(C12:C27)</f>
        <v>6</v>
      </c>
      <c r="D28" s="196">
        <f t="shared" si="0"/>
        <v>6</v>
      </c>
      <c r="E28" s="196">
        <f t="shared" si="0"/>
        <v>6</v>
      </c>
      <c r="F28" s="196">
        <f t="shared" si="0"/>
        <v>6</v>
      </c>
      <c r="G28" s="196">
        <f t="shared" si="0"/>
        <v>6</v>
      </c>
      <c r="H28" s="196">
        <f t="shared" si="0"/>
        <v>6</v>
      </c>
      <c r="I28" s="196">
        <f t="shared" si="0"/>
        <v>6</v>
      </c>
      <c r="J28" s="196">
        <f t="shared" si="0"/>
        <v>6</v>
      </c>
      <c r="K28" s="196">
        <f t="shared" si="0"/>
        <v>6</v>
      </c>
      <c r="L28" s="196">
        <f t="shared" si="0"/>
        <v>6</v>
      </c>
      <c r="M28" s="196">
        <f t="shared" si="0"/>
        <v>6</v>
      </c>
      <c r="N28" s="197">
        <f t="shared" si="0"/>
        <v>6</v>
      </c>
    </row>
    <row r="29" spans="1:14" s="32" customFormat="1" ht="15.75">
      <c r="A29" s="30" t="s">
        <v>293</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294</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295</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296</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297</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160</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155</v>
      </c>
      <c r="C35" s="200">
        <f t="shared" ref="C35:N35" si="2">C28+C34</f>
        <v>7</v>
      </c>
      <c r="D35" s="200">
        <f t="shared" si="2"/>
        <v>7</v>
      </c>
      <c r="E35" s="200">
        <f t="shared" si="2"/>
        <v>7</v>
      </c>
      <c r="F35" s="200">
        <f t="shared" si="2"/>
        <v>7</v>
      </c>
      <c r="G35" s="200">
        <f t="shared" si="2"/>
        <v>7</v>
      </c>
      <c r="H35" s="200">
        <f t="shared" si="2"/>
        <v>7</v>
      </c>
      <c r="I35" s="200">
        <f t="shared" si="2"/>
        <v>7</v>
      </c>
      <c r="J35" s="200">
        <f t="shared" si="2"/>
        <v>7</v>
      </c>
      <c r="K35" s="200">
        <f t="shared" si="2"/>
        <v>7</v>
      </c>
      <c r="L35" s="200">
        <f t="shared" si="2"/>
        <v>7</v>
      </c>
      <c r="M35" s="200">
        <f t="shared" si="2"/>
        <v>7</v>
      </c>
      <c r="N35" s="201">
        <f t="shared" si="2"/>
        <v>7</v>
      </c>
    </row>
    <row r="37" spans="1:14">
      <c r="A37" s="101" t="s">
        <v>155</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165</v>
      </c>
      <c r="B41" s="126"/>
      <c r="C41" s="126"/>
      <c r="D41" s="130" t="s">
        <v>166</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22843.75</v>
      </c>
      <c r="J46" s="31">
        <f t="shared" si="7"/>
        <v>22843.75</v>
      </c>
      <c r="K46" s="31">
        <f t="shared" si="7"/>
        <v>22843.75</v>
      </c>
      <c r="L46" s="31">
        <f t="shared" si="7"/>
        <v>22843.75</v>
      </c>
      <c r="M46" s="31">
        <f t="shared" si="7"/>
        <v>22843.75</v>
      </c>
      <c r="N46" s="31">
        <f t="shared" si="7"/>
        <v>22843.75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161</v>
      </c>
      <c r="B58" s="187"/>
      <c r="C58" s="188">
        <f t="shared" ref="C58:N58" si="16">SUM(C42:C57)</f>
        <v>42083.333333333336</v>
      </c>
      <c r="D58" s="188">
        <f t="shared" si="16"/>
        <v>45239.583333333336</v>
      </c>
      <c r="E58" s="188">
        <f t="shared" si="16"/>
        <v>45239.583333333336</v>
      </c>
      <c r="F58" s="188">
        <f t="shared" si="16"/>
        <v>45239.583333333336</v>
      </c>
      <c r="G58" s="188">
        <f t="shared" si="16"/>
        <v>45239.583333333336</v>
      </c>
      <c r="H58" s="188">
        <f t="shared" si="16"/>
        <v>45239.583333333336</v>
      </c>
      <c r="I58" s="188">
        <f t="shared" si="16"/>
        <v>45239.583333333336</v>
      </c>
      <c r="J58" s="188">
        <f t="shared" si="16"/>
        <v>45239.583333333336</v>
      </c>
      <c r="K58" s="188">
        <f t="shared" si="16"/>
        <v>45239.583333333336</v>
      </c>
      <c r="L58" s="188">
        <f t="shared" si="16"/>
        <v>45239.583333333336</v>
      </c>
      <c r="M58" s="188">
        <f t="shared" si="16"/>
        <v>45239.583333333336</v>
      </c>
      <c r="N58" s="188">
        <f t="shared" si="16"/>
        <v>45239.583333333336</v>
      </c>
    </row>
    <row r="59" spans="1:14">
      <c r="A59" s="48"/>
      <c r="B59" s="7"/>
      <c r="C59" s="7"/>
      <c r="D59" s="7"/>
      <c r="E59" s="7"/>
      <c r="F59" s="7"/>
      <c r="G59" s="7"/>
      <c r="H59" s="7"/>
      <c r="I59" s="7"/>
      <c r="J59" s="7"/>
      <c r="K59" s="7"/>
      <c r="L59" s="7"/>
      <c r="M59" s="7"/>
      <c r="N59" s="7"/>
    </row>
    <row r="60" spans="1:14">
      <c r="A60" s="48"/>
      <c r="B60" s="7" t="s">
        <v>155</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163</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288</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289</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290</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291</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292</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162</v>
      </c>
      <c r="B72" s="194"/>
      <c r="C72" s="195">
        <f>C58+C64</f>
        <v>42083.333333333336</v>
      </c>
      <c r="D72" s="195">
        <f>D58+D64+D64</f>
        <v>45239.583333333336</v>
      </c>
      <c r="E72" s="195">
        <f t="shared" ref="E72:N72" si="26">E58+E64</f>
        <v>45239.583333333336</v>
      </c>
      <c r="F72" s="195">
        <f t="shared" si="26"/>
        <v>45239.583333333336</v>
      </c>
      <c r="G72" s="195">
        <f t="shared" si="26"/>
        <v>45239.583333333336</v>
      </c>
      <c r="H72" s="195">
        <f t="shared" si="26"/>
        <v>45239.583333333336</v>
      </c>
      <c r="I72" s="195">
        <f t="shared" si="26"/>
        <v>45239.583333333336</v>
      </c>
      <c r="J72" s="195">
        <f t="shared" si="26"/>
        <v>45239.583333333336</v>
      </c>
      <c r="K72" s="195">
        <f t="shared" si="26"/>
        <v>45239.583333333336</v>
      </c>
      <c r="L72" s="195">
        <f t="shared" si="26"/>
        <v>45239.583333333336</v>
      </c>
      <c r="M72" s="195">
        <f t="shared" si="26"/>
        <v>45239.583333333336</v>
      </c>
      <c r="N72" s="195">
        <f t="shared" si="26"/>
        <v>45239.583333333336</v>
      </c>
    </row>
    <row r="74" spans="1:14">
      <c r="B74" s="1" t="s">
        <v>167</v>
      </c>
      <c r="D74" s="129" t="s">
        <v>164</v>
      </c>
    </row>
    <row r="75" spans="1:14">
      <c r="D75" s="127" t="s">
        <v>155</v>
      </c>
    </row>
    <row r="76" spans="1:14" ht="13.5">
      <c r="A76" s="10" t="str">
        <f ca="1">CELL("filename")</f>
        <v>O:\Enron Net Works\2002 Budget\Development\103154\Steve Nat\[Power RT Services WB 2002 Plan Capital.xls]Detail Expenses</v>
      </c>
      <c r="D76" s="127" t="s">
        <v>155</v>
      </c>
    </row>
    <row r="77" spans="1:14">
      <c r="D77" s="127" t="s">
        <v>155</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Power Trading</v>
      </c>
      <c r="G3" s="83"/>
      <c r="H3" s="83"/>
      <c r="I3" s="83"/>
      <c r="J3" s="83"/>
      <c r="K3" s="85"/>
    </row>
    <row r="4" spans="1:11" ht="15.75">
      <c r="A4" s="170" t="s">
        <v>279</v>
      </c>
      <c r="B4" s="83"/>
      <c r="C4" s="83"/>
      <c r="D4" s="83"/>
      <c r="E4" s="83"/>
      <c r="G4" s="83"/>
      <c r="H4" s="83"/>
      <c r="I4" s="329"/>
      <c r="J4" s="330" t="s">
        <v>311</v>
      </c>
      <c r="K4" s="85"/>
    </row>
    <row r="5" spans="1:11">
      <c r="A5" s="52"/>
      <c r="B5" s="53"/>
      <c r="C5" s="41"/>
      <c r="D5" s="124"/>
      <c r="E5" s="85"/>
      <c r="G5" s="85"/>
      <c r="H5" s="85"/>
      <c r="I5" s="85"/>
      <c r="J5" s="85"/>
      <c r="K5" s="85"/>
    </row>
    <row r="6" spans="1:11" ht="13.5" thickBot="1">
      <c r="A6" s="52" t="s">
        <v>153</v>
      </c>
      <c r="B6" s="53"/>
      <c r="C6" s="136"/>
      <c r="D6" s="124"/>
      <c r="E6" s="85"/>
      <c r="G6" s="86"/>
      <c r="H6" s="86"/>
      <c r="I6" s="86"/>
      <c r="J6" s="86"/>
      <c r="K6" s="85"/>
    </row>
    <row r="7" spans="1:11" ht="13.5" thickBot="1">
      <c r="A7" s="21" t="s">
        <v>154</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173</v>
      </c>
      <c r="K9" s="85"/>
    </row>
    <row r="10" spans="1:11" ht="12.75" customHeight="1">
      <c r="A10" s="85"/>
      <c r="B10" s="178"/>
      <c r="C10" s="94"/>
      <c r="D10" s="94"/>
      <c r="E10" s="85"/>
      <c r="F10" s="93"/>
      <c r="G10" s="93"/>
      <c r="H10" s="93"/>
      <c r="I10" s="85"/>
      <c r="J10" s="85"/>
      <c r="K10" s="85"/>
    </row>
    <row r="11" spans="1:11" ht="15.75">
      <c r="A11" s="320" t="s">
        <v>306</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1260</v>
      </c>
      <c r="G13" s="117"/>
      <c r="H13" s="74">
        <f t="shared" ref="H13:H51" si="0">F13*12</f>
        <v>15120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35</v>
      </c>
      <c r="G15" s="117"/>
      <c r="H15" s="74">
        <f>Headcount!C35*200</f>
        <v>1400</v>
      </c>
      <c r="I15" s="117"/>
      <c r="J15" s="227" t="s">
        <v>155</v>
      </c>
      <c r="K15"/>
    </row>
    <row r="16" spans="1:11">
      <c r="A16" s="66" t="s">
        <v>36</v>
      </c>
      <c r="B16" s="8" t="s">
        <v>82</v>
      </c>
      <c r="C16" s="117"/>
      <c r="D16" s="117"/>
      <c r="E16" s="117"/>
      <c r="F16" s="328">
        <f>[1]Assumptions!F16*SUM(Headcount!$C$35:$N$35)/12</f>
        <v>56</v>
      </c>
      <c r="G16" s="117"/>
      <c r="H16" s="74">
        <f t="shared" si="0"/>
        <v>672</v>
      </c>
      <c r="I16" s="117"/>
      <c r="J16" s="227"/>
      <c r="K16"/>
    </row>
    <row r="17" spans="1:11">
      <c r="A17" s="39" t="s">
        <v>24</v>
      </c>
      <c r="B17" s="8" t="s">
        <v>7</v>
      </c>
      <c r="C17" s="117"/>
      <c r="D17" s="117"/>
      <c r="E17" s="117"/>
      <c r="F17" s="328">
        <f>[1]Assumptions!F17*SUM(Headcount!$C$35:$N$35)/12</f>
        <v>35</v>
      </c>
      <c r="G17" s="117"/>
      <c r="H17" s="74">
        <f t="shared" si="0"/>
        <v>420</v>
      </c>
      <c r="I17" s="117"/>
      <c r="J17" s="227"/>
      <c r="K17"/>
    </row>
    <row r="18" spans="1:11">
      <c r="A18" s="66" t="s">
        <v>26</v>
      </c>
      <c r="B18" s="8" t="s">
        <v>207</v>
      </c>
      <c r="C18" s="117"/>
      <c r="D18" s="117"/>
      <c r="E18" s="117"/>
      <c r="F18" s="328">
        <f>[1]Assumptions!F18*SUM(Headcount!$C$35:$N$35)/12</f>
        <v>1050</v>
      </c>
      <c r="G18" s="117"/>
      <c r="H18" s="74">
        <f>F18*12</f>
        <v>12600</v>
      </c>
      <c r="I18" s="117"/>
      <c r="J18" s="227"/>
      <c r="K18"/>
    </row>
    <row r="19" spans="1:11">
      <c r="A19" s="66" t="s">
        <v>205</v>
      </c>
      <c r="B19" s="8" t="s">
        <v>206</v>
      </c>
      <c r="C19" s="117"/>
      <c r="D19" s="117"/>
      <c r="E19" s="117"/>
      <c r="F19" s="328">
        <f>[1]Assumptions!F19*SUM(Headcount!$C$35:$N$35)/12</f>
        <v>420</v>
      </c>
      <c r="G19" s="117"/>
      <c r="H19" s="73">
        <f t="shared" si="0"/>
        <v>5040</v>
      </c>
      <c r="I19" s="117"/>
      <c r="J19" s="227"/>
      <c r="K19"/>
    </row>
    <row r="20" spans="1:11">
      <c r="A20" s="39"/>
      <c r="B20" s="27" t="s">
        <v>11</v>
      </c>
      <c r="C20" s="117"/>
      <c r="D20" s="117"/>
      <c r="E20" s="117"/>
      <c r="F20" s="103">
        <f>SUM(F12:F19)</f>
        <v>2856</v>
      </c>
      <c r="G20" s="118"/>
      <c r="H20" s="103">
        <f>SUM(H12:H19)</f>
        <v>35252</v>
      </c>
      <c r="I20" s="117"/>
      <c r="J20" s="227"/>
      <c r="K20"/>
    </row>
    <row r="21" spans="1:11" s="132" customFormat="1">
      <c r="A21" s="119" t="s">
        <v>25</v>
      </c>
      <c r="B21" s="42" t="s">
        <v>83</v>
      </c>
      <c r="C21" s="134"/>
      <c r="D21" s="134"/>
      <c r="E21" s="134"/>
      <c r="F21" s="328">
        <f>[1]Assumptions!F21*SUM(Headcount!$C$35:$N$35)/12</f>
        <v>399</v>
      </c>
      <c r="G21" s="134"/>
      <c r="H21" s="133">
        <f t="shared" si="0"/>
        <v>4788</v>
      </c>
      <c r="I21" s="134"/>
      <c r="J21" s="317"/>
      <c r="K21" s="131"/>
    </row>
    <row r="22" spans="1:11" s="132" customFormat="1">
      <c r="A22" s="119" t="s">
        <v>42</v>
      </c>
      <c r="B22" s="27" t="s">
        <v>156</v>
      </c>
      <c r="C22" s="134"/>
      <c r="D22" s="134"/>
      <c r="E22" s="134"/>
      <c r="F22" s="328">
        <f>[1]Assumptions!F22*SUM(Headcount!$C$35:$N$35)/12</f>
        <v>200</v>
      </c>
      <c r="G22" s="134"/>
      <c r="H22" s="133">
        <f t="shared" si="0"/>
        <v>2400</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354</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119</v>
      </c>
      <c r="G25" s="117"/>
      <c r="H25" s="74">
        <f t="shared" si="0"/>
        <v>1428</v>
      </c>
      <c r="I25" s="117"/>
      <c r="J25" s="227"/>
      <c r="K25"/>
    </row>
    <row r="26" spans="1:11">
      <c r="A26" s="39" t="s">
        <v>32</v>
      </c>
      <c r="B26" s="8" t="s">
        <v>89</v>
      </c>
      <c r="C26" s="117"/>
      <c r="D26" s="117"/>
      <c r="E26" s="117"/>
      <c r="F26" s="328">
        <f>[1]Assumptions!F26*SUM(Headcount!$C$35:$N$35)/12</f>
        <v>42</v>
      </c>
      <c r="G26" s="117"/>
      <c r="H26" s="74">
        <f t="shared" si="0"/>
        <v>504</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35</v>
      </c>
      <c r="G29" s="117"/>
      <c r="H29" s="73">
        <f t="shared" si="0"/>
        <v>420</v>
      </c>
      <c r="I29" s="117"/>
      <c r="J29" s="227"/>
      <c r="K29"/>
    </row>
    <row r="30" spans="1:11">
      <c r="A30" s="39"/>
      <c r="B30" s="27" t="s">
        <v>78</v>
      </c>
      <c r="C30" s="117"/>
      <c r="D30" s="117"/>
      <c r="E30" s="117"/>
      <c r="F30" s="103">
        <f>SUM(F25:F29)</f>
        <v>196</v>
      </c>
      <c r="G30" s="118"/>
      <c r="H30" s="103">
        <f>SUM(H25:H29)</f>
        <v>2352</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174</v>
      </c>
      <c r="C33" s="117"/>
      <c r="D33" s="117"/>
      <c r="E33" s="117"/>
      <c r="F33" s="328">
        <f>[1]Assumptions!F33*SUM(Headcount!$C$35:$N$35)/12</f>
        <v>56</v>
      </c>
      <c r="G33" s="117"/>
      <c r="H33" s="74">
        <f t="shared" si="0"/>
        <v>672</v>
      </c>
      <c r="I33" s="117"/>
      <c r="J33" s="227"/>
      <c r="K33"/>
    </row>
    <row r="34" spans="1:11">
      <c r="A34" s="39" t="s">
        <v>38</v>
      </c>
      <c r="B34" s="8" t="s">
        <v>108</v>
      </c>
      <c r="C34" s="117"/>
      <c r="D34" s="117"/>
      <c r="E34" s="117"/>
      <c r="F34" s="328">
        <f>[1]Assumptions!F34*SUM(Headcount!$C$35:$N$35)/12</f>
        <v>56</v>
      </c>
      <c r="G34" s="117"/>
      <c r="H34" s="73">
        <f t="shared" si="0"/>
        <v>672</v>
      </c>
      <c r="I34" s="117"/>
      <c r="J34" s="227"/>
      <c r="K34"/>
    </row>
    <row r="35" spans="1:11">
      <c r="A35" s="39"/>
      <c r="B35" s="27" t="s">
        <v>13</v>
      </c>
      <c r="C35" s="117"/>
      <c r="D35" s="117"/>
      <c r="E35" s="117"/>
      <c r="F35" s="103">
        <f>SUM(F33:F34)</f>
        <v>112</v>
      </c>
      <c r="G35" s="118"/>
      <c r="H35" s="103">
        <f>SUM(H33:H34)</f>
        <v>1344</v>
      </c>
      <c r="I35" s="117"/>
      <c r="J35" s="227"/>
      <c r="K35"/>
    </row>
    <row r="36" spans="1:11">
      <c r="A36" s="39" t="s">
        <v>40</v>
      </c>
      <c r="B36" s="42" t="s">
        <v>158</v>
      </c>
      <c r="C36" s="117"/>
      <c r="D36" s="117"/>
      <c r="E36" s="117"/>
      <c r="F36" s="360">
        <f>('Project Assumption WS'!H8+'Project Assumption WS'!I8)/12</f>
        <v>0</v>
      </c>
      <c r="G36" s="118"/>
      <c r="H36" s="103">
        <f t="shared" si="0"/>
        <v>0</v>
      </c>
      <c r="I36" s="117"/>
      <c r="J36" s="227" t="s">
        <v>353</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3500</v>
      </c>
      <c r="G38" s="118"/>
      <c r="H38" s="103">
        <f t="shared" si="0"/>
        <v>42000</v>
      </c>
      <c r="I38" s="117"/>
      <c r="J38" s="227" t="s">
        <v>284</v>
      </c>
      <c r="K38"/>
    </row>
    <row r="39" spans="1:11">
      <c r="A39" s="39" t="s">
        <v>169</v>
      </c>
      <c r="B39" s="42" t="s">
        <v>168</v>
      </c>
      <c r="C39" s="117"/>
      <c r="D39" s="117"/>
      <c r="E39" s="117"/>
      <c r="F39" s="328">
        <f>[1]Assumptions!F39*SUM(Headcount!$C$35:$N$35)/12</f>
        <v>0</v>
      </c>
      <c r="G39" s="118"/>
      <c r="H39" s="103">
        <f t="shared" si="0"/>
        <v>0</v>
      </c>
      <c r="I39" s="117"/>
      <c r="J39" s="317" t="s">
        <v>354</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170</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171</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7263</v>
      </c>
      <c r="G52" s="318"/>
      <c r="H52" s="334">
        <f>+H20+H21+H22+H23+H24+H30+H31+H32+H35+H36+H37+H38+H39+H47+H50+H51</f>
        <v>88136</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308132</v>
      </c>
      <c r="M52" s="170" t="s">
        <v>307</v>
      </c>
    </row>
    <row r="53" spans="1:13">
      <c r="A53" s="8"/>
      <c r="B53" s="8"/>
      <c r="C53"/>
      <c r="D53"/>
      <c r="E53"/>
      <c r="F53"/>
      <c r="G53"/>
      <c r="H53"/>
      <c r="I53"/>
      <c r="J53"/>
      <c r="K53"/>
    </row>
    <row r="54" spans="1:13" ht="15.75">
      <c r="A54" s="77"/>
      <c r="B54" s="77"/>
      <c r="C54"/>
      <c r="D54"/>
      <c r="E54"/>
      <c r="F54"/>
      <c r="G54"/>
      <c r="H54"/>
      <c r="J54"/>
      <c r="K54"/>
    </row>
    <row r="55" spans="1:13" ht="15.75">
      <c r="A55" s="320" t="s">
        <v>310</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172</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17862.917398945519</v>
      </c>
      <c r="G70" s="356"/>
      <c r="H70" s="357">
        <f t="shared" si="1"/>
        <v>214355.00878734625</v>
      </c>
      <c r="I70" s="117"/>
      <c r="J70" s="227"/>
      <c r="K70"/>
    </row>
    <row r="71" spans="1:11" ht="15" customHeight="1">
      <c r="A71" s="322"/>
      <c r="B71" s="270" t="s">
        <v>129</v>
      </c>
      <c r="C71" s="135"/>
      <c r="D71" s="135"/>
      <c r="E71" s="135"/>
      <c r="F71" s="323">
        <f>SUM(F56:F70)</f>
        <v>17862.917398945519</v>
      </c>
      <c r="G71" s="135"/>
      <c r="H71" s="323">
        <f>SUM(H56:H70)</f>
        <v>214355.00878734625</v>
      </c>
      <c r="I71" s="135"/>
      <c r="J71" s="319"/>
      <c r="K71"/>
    </row>
    <row r="72" spans="1:11">
      <c r="A72"/>
      <c r="B72"/>
      <c r="C72"/>
      <c r="D72"/>
      <c r="E72"/>
      <c r="F72"/>
      <c r="G72"/>
      <c r="H72"/>
      <c r="I72"/>
      <c r="J72"/>
      <c r="K72"/>
    </row>
    <row r="73" spans="1:11" ht="13.5" thickBot="1">
      <c r="A73" s="332" t="s">
        <v>130</v>
      </c>
      <c r="B73" s="331"/>
      <c r="C73"/>
      <c r="D73"/>
      <c r="E73"/>
      <c r="F73" s="333">
        <f>F52+F71</f>
        <v>25125.917398945519</v>
      </c>
      <c r="G73"/>
      <c r="H73" s="333">
        <f>H52+H71</f>
        <v>302491.00878734625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23.66406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312</v>
      </c>
      <c r="B1" s="335" t="s">
        <v>313</v>
      </c>
      <c r="C1" s="335" t="s">
        <v>314</v>
      </c>
      <c r="D1" s="335" t="s">
        <v>315</v>
      </c>
      <c r="E1" s="335" t="s">
        <v>316</v>
      </c>
      <c r="F1" s="335" t="s">
        <v>317</v>
      </c>
      <c r="G1" s="335" t="s">
        <v>318</v>
      </c>
      <c r="H1" s="336" t="s">
        <v>319</v>
      </c>
      <c r="I1" s="336" t="s">
        <v>320</v>
      </c>
      <c r="J1" s="336" t="s">
        <v>321</v>
      </c>
      <c r="K1" s="336" t="s">
        <v>322</v>
      </c>
      <c r="L1" s="336" t="s">
        <v>323</v>
      </c>
      <c r="M1" s="336" t="s">
        <v>324</v>
      </c>
      <c r="N1" s="336" t="s">
        <v>325</v>
      </c>
      <c r="O1" s="336" t="s">
        <v>326</v>
      </c>
      <c r="P1" s="335" t="s">
        <v>327</v>
      </c>
      <c r="Q1" s="340" t="s">
        <v>329</v>
      </c>
      <c r="R1" s="340" t="s">
        <v>330</v>
      </c>
      <c r="S1" s="340" t="s">
        <v>331</v>
      </c>
      <c r="T1" s="340" t="s">
        <v>332</v>
      </c>
      <c r="U1" s="340" t="s">
        <v>333</v>
      </c>
      <c r="V1" s="340" t="s">
        <v>334</v>
      </c>
      <c r="W1" s="340" t="s">
        <v>337</v>
      </c>
      <c r="X1" s="340" t="s">
        <v>338</v>
      </c>
      <c r="Y1" s="340" t="s">
        <v>335</v>
      </c>
      <c r="Z1" s="340" t="s">
        <v>336</v>
      </c>
      <c r="AA1" s="340" t="s">
        <v>339</v>
      </c>
      <c r="AB1" s="340" t="s">
        <v>340</v>
      </c>
      <c r="AC1" s="340" t="s">
        <v>341</v>
      </c>
    </row>
    <row r="2" spans="1:29">
      <c r="A2" t="s">
        <v>155</v>
      </c>
      <c r="B2" t="s">
        <v>355</v>
      </c>
      <c r="G2" t="s">
        <v>356</v>
      </c>
      <c r="H2" s="337">
        <v>0</v>
      </c>
      <c r="I2" s="337">
        <v>0</v>
      </c>
      <c r="J2" s="337">
        <f>J8</f>
        <v>644154.32812499988</v>
      </c>
      <c r="K2" s="337">
        <f>K8</f>
        <v>0</v>
      </c>
      <c r="L2" s="337">
        <f>L8</f>
        <v>214355.00878734622</v>
      </c>
      <c r="M2" s="337">
        <f>M8</f>
        <v>288000</v>
      </c>
      <c r="N2" s="337">
        <f>N8</f>
        <v>20132</v>
      </c>
      <c r="O2" s="337">
        <f t="shared" ref="O2:O8" si="0">SUM(H2:N2)</f>
        <v>1166641.3369123461</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328</v>
      </c>
      <c r="H8" s="339">
        <f>SUM(H2:H7)</f>
        <v>0</v>
      </c>
      <c r="I8" s="339">
        <f>SUM(I2:I7)</f>
        <v>0</v>
      </c>
      <c r="J8" s="339">
        <f>'Detail Expenses'!P32+'Detail Expenses'!P35+'Detail Expenses'!P63</f>
        <v>644154.32812499988</v>
      </c>
      <c r="K8" s="339">
        <f>'Detail Expenses'!P46</f>
        <v>0</v>
      </c>
      <c r="L8" s="339">
        <f>'Detail Expenses'!P95</f>
        <v>214355.00878734622</v>
      </c>
      <c r="M8" s="339">
        <f>'Detail Expenses'!P47+'Detail Expenses'!P48</f>
        <v>288000</v>
      </c>
      <c r="N8" s="339">
        <f>'Detail Expenses'!P98-'Detail Expenses'!P32-'Detail Expenses'!P35-'Detail Expenses'!P63-'Detail Expenses'!P46-'Detail Expenses'!P96-'Detail Expenses'!P47-'Detail Expenses'!P48-H8-'Detail Expenses'!P48-I8</f>
        <v>20132</v>
      </c>
      <c r="O8" s="339">
        <f t="shared" si="0"/>
        <v>1166641.3369123461</v>
      </c>
      <c r="P8" s="359" t="s">
        <v>357</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644154.32812499988</v>
      </c>
      <c r="K9" s="337">
        <f t="shared" si="3"/>
        <v>0</v>
      </c>
      <c r="L9" s="337">
        <f t="shared" si="3"/>
        <v>214355.00878734622</v>
      </c>
      <c r="M9" s="337">
        <f t="shared" si="3"/>
        <v>288000</v>
      </c>
      <c r="N9" s="337">
        <f t="shared" si="3"/>
        <v>20132</v>
      </c>
      <c r="O9" s="337">
        <f t="shared" si="3"/>
        <v>1166641.3369123461</v>
      </c>
      <c r="P9" t="s">
        <v>358</v>
      </c>
    </row>
    <row r="10" spans="1:29">
      <c r="A10" s="343" t="s">
        <v>350</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359</v>
      </c>
    </row>
    <row r="11" spans="1:29">
      <c r="A11" s="346" t="s">
        <v>349</v>
      </c>
      <c r="B11" s="347"/>
      <c r="C11" s="347"/>
      <c r="D11" s="347"/>
      <c r="E11" s="347"/>
      <c r="F11" s="347"/>
      <c r="G11" s="348"/>
    </row>
    <row r="12" spans="1:29">
      <c r="A12" s="346" t="s">
        <v>351</v>
      </c>
      <c r="B12" s="347"/>
      <c r="C12" s="347"/>
      <c r="D12" s="347"/>
      <c r="E12" s="347"/>
      <c r="F12" s="347"/>
      <c r="G12" s="348"/>
    </row>
    <row r="13" spans="1:29">
      <c r="A13" s="349" t="s">
        <v>343</v>
      </c>
      <c r="B13" s="350" t="s">
        <v>344</v>
      </c>
      <c r="C13" s="347"/>
      <c r="D13" s="347"/>
      <c r="E13" s="347"/>
      <c r="F13" s="347"/>
      <c r="G13" s="348"/>
    </row>
    <row r="14" spans="1:29">
      <c r="A14" s="351" t="s">
        <v>342</v>
      </c>
      <c r="B14" s="347">
        <v>52504500</v>
      </c>
      <c r="C14" s="347"/>
      <c r="D14" s="347"/>
      <c r="E14" s="347"/>
      <c r="F14" s="347"/>
      <c r="G14" s="348"/>
    </row>
    <row r="15" spans="1:29">
      <c r="A15" s="351" t="s">
        <v>345</v>
      </c>
      <c r="B15" s="347">
        <v>52504500</v>
      </c>
      <c r="C15" s="347"/>
      <c r="D15" s="347"/>
      <c r="E15" s="347"/>
      <c r="F15" s="347"/>
      <c r="G15" s="348"/>
    </row>
    <row r="16" spans="1:29">
      <c r="A16" s="351" t="s">
        <v>346</v>
      </c>
      <c r="B16" s="352" t="s">
        <v>20</v>
      </c>
      <c r="C16" s="347"/>
      <c r="D16" s="347"/>
      <c r="E16" s="347"/>
      <c r="F16" s="347"/>
      <c r="G16" s="348"/>
    </row>
    <row r="17" spans="1:7">
      <c r="A17" s="351" t="s">
        <v>347</v>
      </c>
      <c r="B17" s="347">
        <v>52507400</v>
      </c>
      <c r="C17" s="347"/>
      <c r="D17" s="347"/>
      <c r="E17" s="347"/>
      <c r="F17" s="347"/>
      <c r="G17" s="348"/>
    </row>
    <row r="18" spans="1:7">
      <c r="A18" s="351" t="s">
        <v>348</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360</v>
      </c>
    </row>
    <row r="4" spans="1:16" s="49" customFormat="1" ht="13.5" customHeight="1">
      <c r="A4" s="54" t="s">
        <v>279</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153</v>
      </c>
      <c r="D6" s="287"/>
      <c r="E6" s="283"/>
      <c r="F6" s="283"/>
      <c r="G6" s="283"/>
      <c r="H6" s="283"/>
      <c r="I6" s="283"/>
      <c r="J6" s="283"/>
      <c r="K6" s="283"/>
      <c r="L6" s="283"/>
      <c r="M6" s="283"/>
      <c r="N6" s="283"/>
      <c r="O6" s="283"/>
      <c r="P6" s="283"/>
    </row>
    <row r="7" spans="1:16" s="49" customFormat="1" ht="14.25" customHeight="1" thickBot="1">
      <c r="B7" s="50" t="s">
        <v>154</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42083.333333333336</v>
      </c>
      <c r="E30" s="295">
        <f>Headcount!D58</f>
        <v>45239.583333333336</v>
      </c>
      <c r="F30" s="295">
        <f>Headcount!E58</f>
        <v>45239.583333333336</v>
      </c>
      <c r="G30" s="295">
        <f>Headcount!F58</f>
        <v>45239.583333333336</v>
      </c>
      <c r="H30" s="295">
        <f>Headcount!G58</f>
        <v>45239.583333333336</v>
      </c>
      <c r="I30" s="295">
        <f>Headcount!H58</f>
        <v>45239.583333333336</v>
      </c>
      <c r="J30" s="295">
        <f>Headcount!I58</f>
        <v>45239.583333333336</v>
      </c>
      <c r="K30" s="295">
        <f>Headcount!J58</f>
        <v>45239.583333333336</v>
      </c>
      <c r="L30" s="295">
        <f>Headcount!K58</f>
        <v>45239.583333333336</v>
      </c>
      <c r="M30" s="295">
        <f>Headcount!L58</f>
        <v>45239.583333333336</v>
      </c>
      <c r="N30" s="295">
        <f>Headcount!M58</f>
        <v>45239.583333333336</v>
      </c>
      <c r="O30" s="295">
        <f>Headcount!N58</f>
        <v>45239.583333333336</v>
      </c>
      <c r="P30" s="296">
        <f>SUM(D30:O30)</f>
        <v>539718.74999999988</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42083.333333333336</v>
      </c>
      <c r="E32" s="298">
        <f t="shared" ref="E32:P32" si="0">SUM(E30:E31)</f>
        <v>45239.583333333336</v>
      </c>
      <c r="F32" s="298">
        <f t="shared" si="0"/>
        <v>45239.583333333336</v>
      </c>
      <c r="G32" s="298">
        <f t="shared" si="0"/>
        <v>45239.583333333336</v>
      </c>
      <c r="H32" s="298">
        <f t="shared" si="0"/>
        <v>45239.583333333336</v>
      </c>
      <c r="I32" s="298">
        <f t="shared" si="0"/>
        <v>45239.583333333336</v>
      </c>
      <c r="J32" s="298">
        <f t="shared" si="0"/>
        <v>45239.583333333336</v>
      </c>
      <c r="K32" s="298">
        <f t="shared" si="0"/>
        <v>45239.583333333336</v>
      </c>
      <c r="L32" s="298">
        <f t="shared" si="0"/>
        <v>45239.583333333336</v>
      </c>
      <c r="M32" s="298">
        <f t="shared" si="0"/>
        <v>45239.583333333336</v>
      </c>
      <c r="N32" s="298">
        <f t="shared" si="0"/>
        <v>45239.583333333336</v>
      </c>
      <c r="O32" s="298">
        <f t="shared" si="0"/>
        <v>45239.583333333336</v>
      </c>
      <c r="P32" s="299">
        <f t="shared" si="0"/>
        <v>539718.74999999988</v>
      </c>
    </row>
    <row r="33" spans="1:18">
      <c r="A33" s="39" t="s">
        <v>21</v>
      </c>
      <c r="B33" s="64" t="s">
        <v>4</v>
      </c>
      <c r="C33" s="8"/>
      <c r="D33" s="243">
        <f>D32*0.0935</f>
        <v>3934.791666666667</v>
      </c>
      <c r="E33" s="243">
        <f>E32*0.0935</f>
        <v>4229.901041666667</v>
      </c>
      <c r="F33" s="243">
        <f>F32*0.0935</f>
        <v>4229.901041666667</v>
      </c>
      <c r="G33" s="243">
        <f t="shared" ref="G33:O33" si="1">G32*0.0935</f>
        <v>4229.901041666667</v>
      </c>
      <c r="H33" s="243">
        <f t="shared" si="1"/>
        <v>4229.901041666667</v>
      </c>
      <c r="I33" s="243">
        <f t="shared" si="1"/>
        <v>4229.901041666667</v>
      </c>
      <c r="J33" s="243">
        <f t="shared" si="1"/>
        <v>4229.901041666667</v>
      </c>
      <c r="K33" s="243">
        <f t="shared" si="1"/>
        <v>4229.901041666667</v>
      </c>
      <c r="L33" s="243">
        <f t="shared" si="1"/>
        <v>4229.901041666667</v>
      </c>
      <c r="M33" s="243">
        <f t="shared" si="1"/>
        <v>4229.901041666667</v>
      </c>
      <c r="N33" s="243">
        <f t="shared" si="1"/>
        <v>4229.901041666667</v>
      </c>
      <c r="O33" s="243">
        <f t="shared" si="1"/>
        <v>4229.901041666667</v>
      </c>
      <c r="P33" s="300">
        <f>SUM(D33:O33)</f>
        <v>50463.703124999993</v>
      </c>
    </row>
    <row r="34" spans="1:18">
      <c r="A34" s="39" t="s">
        <v>22</v>
      </c>
      <c r="B34" s="8" t="s">
        <v>5</v>
      </c>
      <c r="C34" s="8"/>
      <c r="D34" s="104">
        <f>D32*0.1</f>
        <v>4208.3333333333339</v>
      </c>
      <c r="E34" s="104">
        <f>E32*0.1</f>
        <v>4523.9583333333339</v>
      </c>
      <c r="F34" s="104">
        <f>F32*0.1</f>
        <v>4523.9583333333339</v>
      </c>
      <c r="G34" s="104">
        <f t="shared" ref="G34:O34" si="2">G32*0.1</f>
        <v>4523.9583333333339</v>
      </c>
      <c r="H34" s="104">
        <f t="shared" si="2"/>
        <v>4523.9583333333339</v>
      </c>
      <c r="I34" s="104">
        <f t="shared" si="2"/>
        <v>4523.9583333333339</v>
      </c>
      <c r="J34" s="104">
        <f t="shared" si="2"/>
        <v>4523.9583333333339</v>
      </c>
      <c r="K34" s="104">
        <f t="shared" si="2"/>
        <v>4523.9583333333339</v>
      </c>
      <c r="L34" s="104">
        <f t="shared" si="2"/>
        <v>4523.9583333333339</v>
      </c>
      <c r="M34" s="104">
        <f t="shared" si="2"/>
        <v>4523.9583333333339</v>
      </c>
      <c r="N34" s="104">
        <f t="shared" si="2"/>
        <v>4523.9583333333339</v>
      </c>
      <c r="O34" s="104">
        <f t="shared" si="2"/>
        <v>4523.9583333333339</v>
      </c>
      <c r="P34" s="301">
        <f>SUM(D34:O34)</f>
        <v>53971.875000000022</v>
      </c>
    </row>
    <row r="35" spans="1:18" s="120" customFormat="1">
      <c r="A35" s="119"/>
      <c r="B35" s="27" t="s">
        <v>6</v>
      </c>
      <c r="C35" s="42"/>
      <c r="D35" s="302">
        <f>SUM(D33:D34)</f>
        <v>8143.1250000000009</v>
      </c>
      <c r="E35" s="302">
        <f t="shared" ref="E35:P35" si="3">SUM(E33:E34)</f>
        <v>8753.859375</v>
      </c>
      <c r="F35" s="302">
        <f t="shared" si="3"/>
        <v>8753.859375</v>
      </c>
      <c r="G35" s="302">
        <f t="shared" si="3"/>
        <v>8753.859375</v>
      </c>
      <c r="H35" s="302">
        <f t="shared" si="3"/>
        <v>8753.859375</v>
      </c>
      <c r="I35" s="302">
        <f t="shared" si="3"/>
        <v>8753.859375</v>
      </c>
      <c r="J35" s="302">
        <f t="shared" si="3"/>
        <v>8753.859375</v>
      </c>
      <c r="K35" s="302">
        <f t="shared" si="3"/>
        <v>8753.859375</v>
      </c>
      <c r="L35" s="302">
        <f t="shared" si="3"/>
        <v>8753.859375</v>
      </c>
      <c r="M35" s="302">
        <f t="shared" si="3"/>
        <v>8753.859375</v>
      </c>
      <c r="N35" s="302">
        <f t="shared" si="3"/>
        <v>8753.859375</v>
      </c>
      <c r="O35" s="302">
        <f t="shared" si="3"/>
        <v>8753.859375</v>
      </c>
      <c r="P35" s="303">
        <f t="shared" si="3"/>
        <v>104435.57812500001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116.66666666666667</v>
      </c>
      <c r="E39" s="286">
        <f t="shared" ref="E39:O39" si="8">D39</f>
        <v>116.66666666666667</v>
      </c>
      <c r="F39" s="286">
        <f t="shared" si="8"/>
        <v>116.66666666666667</v>
      </c>
      <c r="G39" s="286">
        <f t="shared" si="8"/>
        <v>116.66666666666667</v>
      </c>
      <c r="H39" s="286">
        <f t="shared" si="8"/>
        <v>116.66666666666667</v>
      </c>
      <c r="I39" s="286">
        <f t="shared" si="8"/>
        <v>116.66666666666667</v>
      </c>
      <c r="J39" s="286">
        <f t="shared" si="8"/>
        <v>116.66666666666667</v>
      </c>
      <c r="K39" s="286">
        <f t="shared" si="8"/>
        <v>116.66666666666667</v>
      </c>
      <c r="L39" s="286">
        <f t="shared" si="8"/>
        <v>116.66666666666667</v>
      </c>
      <c r="M39" s="286">
        <f t="shared" si="8"/>
        <v>116.66666666666667</v>
      </c>
      <c r="N39" s="286">
        <f t="shared" si="8"/>
        <v>116.66666666666667</v>
      </c>
      <c r="O39" s="286">
        <f t="shared" si="8"/>
        <v>116.66666666666667</v>
      </c>
      <c r="P39" s="300">
        <f t="shared" si="5"/>
        <v>1400.0000000000002</v>
      </c>
    </row>
    <row r="40" spans="1:18">
      <c r="A40" s="66" t="s">
        <v>36</v>
      </c>
      <c r="B40" s="8" t="s">
        <v>82</v>
      </c>
      <c r="C40" s="8"/>
      <c r="D40" s="286">
        <f>Assumptions!H16/12</f>
        <v>56</v>
      </c>
      <c r="E40" s="286">
        <f t="shared" ref="E40:O40" si="9">D40</f>
        <v>56</v>
      </c>
      <c r="F40" s="286">
        <f t="shared" si="9"/>
        <v>56</v>
      </c>
      <c r="G40" s="286">
        <f t="shared" si="9"/>
        <v>56</v>
      </c>
      <c r="H40" s="286">
        <f t="shared" si="9"/>
        <v>56</v>
      </c>
      <c r="I40" s="286">
        <f t="shared" si="9"/>
        <v>56</v>
      </c>
      <c r="J40" s="286">
        <f t="shared" si="9"/>
        <v>56</v>
      </c>
      <c r="K40" s="286">
        <f t="shared" si="9"/>
        <v>56</v>
      </c>
      <c r="L40" s="286">
        <f t="shared" si="9"/>
        <v>56</v>
      </c>
      <c r="M40" s="286">
        <f t="shared" si="9"/>
        <v>56</v>
      </c>
      <c r="N40" s="286">
        <f t="shared" si="9"/>
        <v>56</v>
      </c>
      <c r="O40" s="286">
        <f t="shared" si="9"/>
        <v>56</v>
      </c>
      <c r="P40" s="300">
        <f t="shared" si="5"/>
        <v>672</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207</v>
      </c>
      <c r="C42" s="8"/>
      <c r="D42" s="286">
        <f>+Assumptions!H18/12</f>
        <v>1050</v>
      </c>
      <c r="E42" s="286">
        <f t="shared" ref="E42:O43" si="11">D42</f>
        <v>1050</v>
      </c>
      <c r="F42" s="286">
        <f t="shared" si="11"/>
        <v>1050</v>
      </c>
      <c r="G42" s="286">
        <f t="shared" si="11"/>
        <v>1050</v>
      </c>
      <c r="H42" s="286">
        <f t="shared" si="11"/>
        <v>1050</v>
      </c>
      <c r="I42" s="286">
        <f t="shared" si="11"/>
        <v>1050</v>
      </c>
      <c r="J42" s="286">
        <f t="shared" si="11"/>
        <v>1050</v>
      </c>
      <c r="K42" s="286">
        <f t="shared" si="11"/>
        <v>1050</v>
      </c>
      <c r="L42" s="286">
        <f t="shared" si="11"/>
        <v>1050</v>
      </c>
      <c r="M42" s="286">
        <f t="shared" si="11"/>
        <v>1050</v>
      </c>
      <c r="N42" s="286">
        <f t="shared" si="11"/>
        <v>1050</v>
      </c>
      <c r="O42" s="286">
        <f t="shared" si="11"/>
        <v>1050</v>
      </c>
      <c r="P42" s="300">
        <f t="shared" si="5"/>
        <v>12600</v>
      </c>
    </row>
    <row r="43" spans="1:18">
      <c r="A43" s="66" t="s">
        <v>205</v>
      </c>
      <c r="B43" s="8" t="s">
        <v>206</v>
      </c>
      <c r="C43" s="8"/>
      <c r="D43" s="304">
        <f>+Assumptions!H19/12</f>
        <v>420</v>
      </c>
      <c r="E43" s="304">
        <f t="shared" si="11"/>
        <v>420</v>
      </c>
      <c r="F43" s="304">
        <f t="shared" si="11"/>
        <v>420</v>
      </c>
      <c r="G43" s="304">
        <f t="shared" si="11"/>
        <v>420</v>
      </c>
      <c r="H43" s="304">
        <f t="shared" si="11"/>
        <v>420</v>
      </c>
      <c r="I43" s="304">
        <f t="shared" si="11"/>
        <v>420</v>
      </c>
      <c r="J43" s="304">
        <f t="shared" si="11"/>
        <v>420</v>
      </c>
      <c r="K43" s="304">
        <f t="shared" si="11"/>
        <v>420</v>
      </c>
      <c r="L43" s="304">
        <f t="shared" si="11"/>
        <v>420</v>
      </c>
      <c r="M43" s="304">
        <f t="shared" si="11"/>
        <v>420</v>
      </c>
      <c r="N43" s="304">
        <f t="shared" si="11"/>
        <v>420</v>
      </c>
      <c r="O43" s="304">
        <f t="shared" si="11"/>
        <v>420</v>
      </c>
      <c r="P43" s="301">
        <f>SUM(D43:O43)</f>
        <v>5040</v>
      </c>
    </row>
    <row r="44" spans="1:18" s="120" customFormat="1">
      <c r="A44" s="119"/>
      <c r="B44" s="27" t="s">
        <v>11</v>
      </c>
      <c r="C44" s="42"/>
      <c r="D44" s="302">
        <f>SUM(D36:D43)</f>
        <v>1642.6666666666667</v>
      </c>
      <c r="E44" s="302">
        <f t="shared" ref="E44:P44" si="12">SUM(E36:E43)</f>
        <v>1642.6666666666667</v>
      </c>
      <c r="F44" s="302">
        <f t="shared" si="12"/>
        <v>1642.6666666666667</v>
      </c>
      <c r="G44" s="302">
        <f t="shared" si="12"/>
        <v>1642.6666666666667</v>
      </c>
      <c r="H44" s="302">
        <f t="shared" si="12"/>
        <v>1642.6666666666667</v>
      </c>
      <c r="I44" s="302">
        <f t="shared" si="12"/>
        <v>1642.6666666666667</v>
      </c>
      <c r="J44" s="302">
        <f t="shared" si="12"/>
        <v>1642.6666666666667</v>
      </c>
      <c r="K44" s="302">
        <f t="shared" si="12"/>
        <v>1642.6666666666667</v>
      </c>
      <c r="L44" s="302">
        <f t="shared" si="12"/>
        <v>1642.6666666666667</v>
      </c>
      <c r="M44" s="302">
        <f t="shared" si="12"/>
        <v>1642.6666666666667</v>
      </c>
      <c r="N44" s="302">
        <f t="shared" si="12"/>
        <v>1642.6666666666667</v>
      </c>
      <c r="O44" s="302">
        <f t="shared" si="12"/>
        <v>1642.6666666666667</v>
      </c>
      <c r="P44" s="303">
        <f t="shared" si="12"/>
        <v>19712</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175</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35</v>
      </c>
      <c r="E53" s="304">
        <f t="shared" ref="E53:O53" si="21">D53</f>
        <v>35</v>
      </c>
      <c r="F53" s="304">
        <f t="shared" si="21"/>
        <v>35</v>
      </c>
      <c r="G53" s="304">
        <f t="shared" si="21"/>
        <v>35</v>
      </c>
      <c r="H53" s="304">
        <f t="shared" si="21"/>
        <v>35</v>
      </c>
      <c r="I53" s="304">
        <f t="shared" si="21"/>
        <v>35</v>
      </c>
      <c r="J53" s="304">
        <f t="shared" si="21"/>
        <v>35</v>
      </c>
      <c r="K53" s="304">
        <f t="shared" si="21"/>
        <v>35</v>
      </c>
      <c r="L53" s="304">
        <f t="shared" si="21"/>
        <v>35</v>
      </c>
      <c r="M53" s="304">
        <f t="shared" si="21"/>
        <v>35</v>
      </c>
      <c r="N53" s="304">
        <f t="shared" si="21"/>
        <v>35</v>
      </c>
      <c r="O53" s="304">
        <f t="shared" si="21"/>
        <v>35</v>
      </c>
      <c r="P53" s="301">
        <f t="shared" si="14"/>
        <v>420</v>
      </c>
    </row>
    <row r="54" spans="1:16" s="120" customFormat="1">
      <c r="A54" s="119"/>
      <c r="B54" s="27" t="s">
        <v>78</v>
      </c>
      <c r="C54" s="42"/>
      <c r="D54" s="302">
        <f>SUM(D49:D53)</f>
        <v>35</v>
      </c>
      <c r="E54" s="302">
        <f t="shared" ref="E54:P54" si="22">SUM(E49:E53)</f>
        <v>35</v>
      </c>
      <c r="F54" s="302">
        <f t="shared" si="22"/>
        <v>35</v>
      </c>
      <c r="G54" s="302">
        <f t="shared" si="22"/>
        <v>35</v>
      </c>
      <c r="H54" s="302">
        <f t="shared" si="22"/>
        <v>35</v>
      </c>
      <c r="I54" s="302">
        <f t="shared" si="22"/>
        <v>35</v>
      </c>
      <c r="J54" s="302">
        <f t="shared" si="22"/>
        <v>35</v>
      </c>
      <c r="K54" s="302">
        <f t="shared" si="22"/>
        <v>35</v>
      </c>
      <c r="L54" s="302">
        <f t="shared" si="22"/>
        <v>35</v>
      </c>
      <c r="M54" s="302">
        <f t="shared" si="22"/>
        <v>35</v>
      </c>
      <c r="N54" s="302">
        <f t="shared" si="22"/>
        <v>35</v>
      </c>
      <c r="O54" s="302">
        <f t="shared" si="22"/>
        <v>35</v>
      </c>
      <c r="P54" s="303">
        <f t="shared" si="22"/>
        <v>420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158</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303</v>
      </c>
      <c r="B63" s="180" t="s">
        <v>159</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299</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176</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75904.125</v>
      </c>
      <c r="E76" s="308">
        <f t="shared" ref="E76:P76" si="44">E75+E74+E71+E63+E62+E61+E60+E59+E56+E55+E54+E48+E47+E46+E45+E44+E35+E32</f>
        <v>79671.109375</v>
      </c>
      <c r="F76" s="308">
        <f t="shared" si="44"/>
        <v>79671.109375</v>
      </c>
      <c r="G76" s="308">
        <f t="shared" si="44"/>
        <v>79671.109375</v>
      </c>
      <c r="H76" s="308">
        <f t="shared" si="44"/>
        <v>79671.109375</v>
      </c>
      <c r="I76" s="308">
        <f t="shared" si="44"/>
        <v>79671.109375</v>
      </c>
      <c r="J76" s="308">
        <f t="shared" si="44"/>
        <v>79671.109375</v>
      </c>
      <c r="K76" s="308">
        <f t="shared" si="44"/>
        <v>79671.109375</v>
      </c>
      <c r="L76" s="308">
        <f t="shared" si="44"/>
        <v>79671.109375</v>
      </c>
      <c r="M76" s="308">
        <f t="shared" si="44"/>
        <v>79671.109375</v>
      </c>
      <c r="N76" s="308">
        <f t="shared" si="44"/>
        <v>79671.109375</v>
      </c>
      <c r="O76" s="308">
        <f t="shared" si="44"/>
        <v>79671.109375</v>
      </c>
      <c r="P76" s="309">
        <f t="shared" si="44"/>
        <v>952286.32812499988</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305</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309</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17862.917398945519</v>
      </c>
      <c r="E95" s="246">
        <f>D95</f>
        <v>17862.917398945519</v>
      </c>
      <c r="F95" s="246">
        <f t="shared" ref="F95:O95" si="46">E95</f>
        <v>17862.917398945519</v>
      </c>
      <c r="G95" s="246">
        <f t="shared" si="46"/>
        <v>17862.917398945519</v>
      </c>
      <c r="H95" s="246">
        <f t="shared" si="46"/>
        <v>17862.917398945519</v>
      </c>
      <c r="I95" s="246">
        <f t="shared" si="46"/>
        <v>17862.917398945519</v>
      </c>
      <c r="J95" s="246">
        <f t="shared" si="46"/>
        <v>17862.917398945519</v>
      </c>
      <c r="K95" s="246">
        <f t="shared" si="46"/>
        <v>17862.917398945519</v>
      </c>
      <c r="L95" s="246">
        <f t="shared" si="46"/>
        <v>17862.917398945519</v>
      </c>
      <c r="M95" s="246">
        <f t="shared" si="46"/>
        <v>17862.917398945519</v>
      </c>
      <c r="N95" s="246">
        <f t="shared" si="46"/>
        <v>17862.917398945519</v>
      </c>
      <c r="O95" s="246">
        <f t="shared" si="46"/>
        <v>17862.917398945519</v>
      </c>
      <c r="P95" s="312">
        <f t="shared" si="45"/>
        <v>214355.00878734622</v>
      </c>
    </row>
    <row r="96" spans="1:85" s="69" customFormat="1">
      <c r="A96" s="272"/>
      <c r="B96" s="270" t="s">
        <v>129</v>
      </c>
      <c r="C96" s="273">
        <f>SUM(C80:C95)</f>
        <v>0</v>
      </c>
      <c r="D96" s="273">
        <f>SUM(D80:D95)</f>
        <v>17862.917398945519</v>
      </c>
      <c r="E96" s="273">
        <f t="shared" ref="E96:P96" si="47">SUM(E80:E95)</f>
        <v>17862.917398945519</v>
      </c>
      <c r="F96" s="273">
        <f t="shared" si="47"/>
        <v>17862.917398945519</v>
      </c>
      <c r="G96" s="273">
        <f t="shared" si="47"/>
        <v>17862.917398945519</v>
      </c>
      <c r="H96" s="273">
        <f t="shared" si="47"/>
        <v>17862.917398945519</v>
      </c>
      <c r="I96" s="273">
        <f t="shared" si="47"/>
        <v>17862.917398945519</v>
      </c>
      <c r="J96" s="273">
        <f t="shared" si="47"/>
        <v>17862.917398945519</v>
      </c>
      <c r="K96" s="273">
        <f t="shared" si="47"/>
        <v>17862.917398945519</v>
      </c>
      <c r="L96" s="273">
        <f t="shared" si="47"/>
        <v>17862.917398945519</v>
      </c>
      <c r="M96" s="273">
        <f t="shared" si="47"/>
        <v>17862.917398945519</v>
      </c>
      <c r="N96" s="273">
        <f t="shared" si="47"/>
        <v>17862.917398945519</v>
      </c>
      <c r="O96" s="273">
        <f t="shared" si="47"/>
        <v>17862.917398945519</v>
      </c>
      <c r="P96" s="313">
        <f t="shared" si="47"/>
        <v>214355.00878734622</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93767.042398945516</v>
      </c>
      <c r="E98" s="251">
        <f t="shared" ref="E98:P98" si="48">E76+E96</f>
        <v>97534.026773945516</v>
      </c>
      <c r="F98" s="251">
        <f t="shared" si="48"/>
        <v>97534.026773945516</v>
      </c>
      <c r="G98" s="251">
        <f t="shared" si="48"/>
        <v>97534.026773945516</v>
      </c>
      <c r="H98" s="251">
        <f t="shared" si="48"/>
        <v>97534.026773945516</v>
      </c>
      <c r="I98" s="251">
        <f t="shared" si="48"/>
        <v>97534.026773945516</v>
      </c>
      <c r="J98" s="251">
        <f t="shared" si="48"/>
        <v>97534.026773945516</v>
      </c>
      <c r="K98" s="251">
        <f t="shared" si="48"/>
        <v>97534.026773945516</v>
      </c>
      <c r="L98" s="251">
        <f t="shared" si="48"/>
        <v>97534.026773945516</v>
      </c>
      <c r="M98" s="251">
        <f t="shared" si="48"/>
        <v>97534.026773945516</v>
      </c>
      <c r="N98" s="251">
        <f t="shared" si="48"/>
        <v>97534.026773945516</v>
      </c>
      <c r="O98" s="251">
        <f t="shared" si="48"/>
        <v>97534.026773945516</v>
      </c>
      <c r="P98" s="314">
        <f t="shared" si="48"/>
        <v>1166641.3369123461</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352</v>
      </c>
      <c r="G3" s="214"/>
      <c r="H3" s="215"/>
      <c r="I3" s="216"/>
      <c r="J3" s="216"/>
      <c r="K3" s="216"/>
      <c r="L3" s="216"/>
      <c r="M3" s="216"/>
      <c r="N3" s="216"/>
      <c r="O3" s="216"/>
      <c r="P3" s="217" t="str">
        <f>'Detail Expenses'!P3</f>
        <v>Power Trading</v>
      </c>
    </row>
    <row r="4" spans="1:21" s="4" customFormat="1" ht="13.5" customHeight="1">
      <c r="A4" s="169" t="s">
        <v>279</v>
      </c>
      <c r="B4" s="125"/>
      <c r="C4" s="218"/>
      <c r="D4" s="95"/>
      <c r="E4" s="125"/>
      <c r="F4" s="125"/>
      <c r="G4" s="219"/>
      <c r="H4" s="219"/>
      <c r="I4" s="220"/>
      <c r="J4" s="125"/>
      <c r="K4" s="125"/>
      <c r="L4" s="125"/>
      <c r="M4" s="125"/>
      <c r="N4" s="125"/>
      <c r="O4" s="125"/>
      <c r="P4" s="221"/>
    </row>
    <row r="5" spans="1:21" s="4" customFormat="1" ht="14.25" customHeight="1">
      <c r="A5" s="45"/>
      <c r="B5" s="218" t="s">
        <v>155</v>
      </c>
      <c r="C5" s="125"/>
      <c r="D5" s="95"/>
      <c r="E5" s="125"/>
      <c r="F5" s="125"/>
      <c r="G5" s="125"/>
      <c r="H5" s="125"/>
      <c r="I5" s="125"/>
      <c r="J5" s="125"/>
      <c r="K5" s="125"/>
      <c r="L5" s="125"/>
      <c r="M5" s="125"/>
      <c r="N5" s="125"/>
      <c r="O5" s="125"/>
      <c r="P5" s="221"/>
    </row>
    <row r="6" spans="1:21" s="4" customFormat="1" ht="14.25" customHeight="1" thickBot="1">
      <c r="A6" s="45"/>
      <c r="B6" s="218" t="s">
        <v>153</v>
      </c>
      <c r="C6" s="125"/>
      <c r="D6" s="25"/>
      <c r="E6" s="125"/>
      <c r="F6" s="125"/>
      <c r="G6" s="125"/>
      <c r="H6" s="125"/>
      <c r="I6" s="125"/>
      <c r="J6" s="125"/>
      <c r="K6" s="125"/>
      <c r="L6" s="125"/>
      <c r="M6" s="125"/>
      <c r="N6" s="125"/>
      <c r="O6" s="125"/>
      <c r="P6" s="221"/>
    </row>
    <row r="7" spans="1:21" s="4" customFormat="1" ht="14.25" customHeight="1" thickBot="1">
      <c r="A7" s="45"/>
      <c r="B7" s="218" t="s">
        <v>154</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302</v>
      </c>
      <c r="C9" s="240" t="e">
        <f>#REF!+#REF!+#REF!</f>
        <v>#REF!</v>
      </c>
      <c r="D9" s="225">
        <f>+Headcount!C28</f>
        <v>6</v>
      </c>
      <c r="E9" s="225">
        <f>+Headcount!D28</f>
        <v>6</v>
      </c>
      <c r="F9" s="225">
        <f>+Headcount!E28</f>
        <v>6</v>
      </c>
      <c r="G9" s="225">
        <f>+Headcount!F28</f>
        <v>6</v>
      </c>
      <c r="H9" s="225">
        <f>+Headcount!G28</f>
        <v>6</v>
      </c>
      <c r="I9" s="225">
        <f>+Headcount!H28</f>
        <v>6</v>
      </c>
      <c r="J9" s="225">
        <f>+Headcount!I28</f>
        <v>6</v>
      </c>
      <c r="K9" s="225">
        <f>+Headcount!J28</f>
        <v>6</v>
      </c>
      <c r="L9" s="225">
        <f>+Headcount!K28</f>
        <v>6</v>
      </c>
      <c r="M9" s="225">
        <f>+Headcount!L28</f>
        <v>6</v>
      </c>
      <c r="N9" s="225">
        <f>+Headcount!M28</f>
        <v>6</v>
      </c>
      <c r="O9" s="225">
        <f>+Headcount!N28</f>
        <v>6</v>
      </c>
      <c r="P9" s="226"/>
      <c r="Q9" s="116"/>
      <c r="R9" s="116"/>
      <c r="S9" s="116"/>
      <c r="T9" s="116"/>
      <c r="U9" s="116"/>
    </row>
    <row r="10" spans="1:21" s="111" customFormat="1" ht="15.75">
      <c r="A10" s="224"/>
      <c r="B10" s="112" t="s">
        <v>301</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42083.333333333336</v>
      </c>
      <c r="E13" s="74">
        <f>'Detail Expenses'!E32</f>
        <v>45239.583333333336</v>
      </c>
      <c r="F13" s="74">
        <f>'Detail Expenses'!F32</f>
        <v>45239.583333333336</v>
      </c>
      <c r="G13" s="74">
        <f>'Detail Expenses'!G32</f>
        <v>45239.583333333336</v>
      </c>
      <c r="H13" s="74">
        <f>'Detail Expenses'!H32</f>
        <v>45239.583333333336</v>
      </c>
      <c r="I13" s="74">
        <f>'Detail Expenses'!I32</f>
        <v>45239.583333333336</v>
      </c>
      <c r="J13" s="74">
        <f>'Detail Expenses'!J32</f>
        <v>45239.583333333336</v>
      </c>
      <c r="K13" s="74">
        <f>'Detail Expenses'!K32</f>
        <v>45239.583333333336</v>
      </c>
      <c r="L13" s="74">
        <f>'Detail Expenses'!L32</f>
        <v>45239.583333333336</v>
      </c>
      <c r="M13" s="74">
        <f>'Detail Expenses'!M32</f>
        <v>45239.583333333336</v>
      </c>
      <c r="N13" s="74">
        <f>'Detail Expenses'!N32</f>
        <v>45239.583333333336</v>
      </c>
      <c r="O13" s="74">
        <f>'Detail Expenses'!O32</f>
        <v>45239.583333333336</v>
      </c>
      <c r="P13" s="230">
        <f>SUM(D13:O13)</f>
        <v>539718.74999999988</v>
      </c>
    </row>
    <row r="14" spans="1:21" s="3" customFormat="1">
      <c r="A14" s="39"/>
      <c r="B14" s="40" t="s">
        <v>72</v>
      </c>
      <c r="C14" s="8"/>
      <c r="D14" s="74">
        <f>'Detail Expenses'!D35</f>
        <v>8143.1250000000009</v>
      </c>
      <c r="E14" s="74">
        <f>'Detail Expenses'!E35</f>
        <v>8753.859375</v>
      </c>
      <c r="F14" s="74">
        <f>'Detail Expenses'!F35</f>
        <v>8753.859375</v>
      </c>
      <c r="G14" s="74">
        <f>'Detail Expenses'!G35</f>
        <v>8753.859375</v>
      </c>
      <c r="H14" s="74">
        <f>'Detail Expenses'!H35</f>
        <v>8753.859375</v>
      </c>
      <c r="I14" s="74">
        <f>'Detail Expenses'!I35</f>
        <v>8753.859375</v>
      </c>
      <c r="J14" s="74">
        <f>'Detail Expenses'!J35</f>
        <v>8753.859375</v>
      </c>
      <c r="K14" s="74">
        <f>'Detail Expenses'!K35</f>
        <v>8753.859375</v>
      </c>
      <c r="L14" s="74">
        <f>'Detail Expenses'!L35</f>
        <v>8753.859375</v>
      </c>
      <c r="M14" s="74">
        <f>'Detail Expenses'!M35</f>
        <v>8753.859375</v>
      </c>
      <c r="N14" s="74">
        <f>'Detail Expenses'!N35</f>
        <v>8753.859375</v>
      </c>
      <c r="O14" s="74">
        <f>'Detail Expenses'!O35</f>
        <v>8753.859375</v>
      </c>
      <c r="P14" s="230">
        <f t="shared" ref="P14:P30" si="0">SUM(D14:O14)</f>
        <v>104435.578125</v>
      </c>
    </row>
    <row r="15" spans="1:21" s="3" customFormat="1">
      <c r="A15" s="39"/>
      <c r="B15" s="40" t="s">
        <v>73</v>
      </c>
      <c r="C15" s="8"/>
      <c r="D15" s="74">
        <f>'Detail Expenses'!D44</f>
        <v>1642.6666666666667</v>
      </c>
      <c r="E15" s="74">
        <f>'Detail Expenses'!E44</f>
        <v>1642.6666666666667</v>
      </c>
      <c r="F15" s="74">
        <f>'Detail Expenses'!F44</f>
        <v>1642.6666666666667</v>
      </c>
      <c r="G15" s="74">
        <f>'Detail Expenses'!G44</f>
        <v>1642.6666666666667</v>
      </c>
      <c r="H15" s="74">
        <f>'Detail Expenses'!H44</f>
        <v>1642.6666666666667</v>
      </c>
      <c r="I15" s="74">
        <f>'Detail Expenses'!I44</f>
        <v>1642.6666666666667</v>
      </c>
      <c r="J15" s="74">
        <f>'Detail Expenses'!J44</f>
        <v>1642.6666666666667</v>
      </c>
      <c r="K15" s="74">
        <f>'Detail Expenses'!K44</f>
        <v>1642.6666666666667</v>
      </c>
      <c r="L15" s="74">
        <f>'Detail Expenses'!L44</f>
        <v>1642.6666666666667</v>
      </c>
      <c r="M15" s="74">
        <f>'Detail Expenses'!M44</f>
        <v>1642.6666666666667</v>
      </c>
      <c r="N15" s="74">
        <f>'Detail Expenses'!N44</f>
        <v>1642.6666666666667</v>
      </c>
      <c r="O15" s="74">
        <f>'Detail Expenses'!O44</f>
        <v>1642.6666666666667</v>
      </c>
      <c r="P15" s="230">
        <f t="shared" si="0"/>
        <v>19712</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308</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157</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152</v>
      </c>
      <c r="C20" s="8"/>
      <c r="D20" s="74">
        <f>'Detail Expenses'!D54</f>
        <v>35</v>
      </c>
      <c r="E20" s="74">
        <f>'Detail Expenses'!E54</f>
        <v>35</v>
      </c>
      <c r="F20" s="74">
        <f>'Detail Expenses'!F54</f>
        <v>35</v>
      </c>
      <c r="G20" s="74">
        <f>'Detail Expenses'!G54</f>
        <v>35</v>
      </c>
      <c r="H20" s="74">
        <f>'Detail Expenses'!H54</f>
        <v>35</v>
      </c>
      <c r="I20" s="74">
        <f>'Detail Expenses'!I54</f>
        <v>35</v>
      </c>
      <c r="J20" s="74">
        <f>'Detail Expenses'!J54</f>
        <v>35</v>
      </c>
      <c r="K20" s="74">
        <f>'Detail Expenses'!K54</f>
        <v>35</v>
      </c>
      <c r="L20" s="74">
        <f>'Detail Expenses'!L54</f>
        <v>35</v>
      </c>
      <c r="M20" s="74">
        <f>'Detail Expenses'!M54</f>
        <v>35</v>
      </c>
      <c r="N20" s="74">
        <f>'Detail Expenses'!N54</f>
        <v>35</v>
      </c>
      <c r="O20" s="74">
        <f>'Detail Expenses'!O54</f>
        <v>35</v>
      </c>
      <c r="P20" s="230">
        <f t="shared" si="0"/>
        <v>420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158</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159</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75904.125</v>
      </c>
      <c r="E31" s="233">
        <f t="shared" ref="E31:M31" si="1">SUM(E13:E30)</f>
        <v>79671.109375</v>
      </c>
      <c r="F31" s="233">
        <f t="shared" si="1"/>
        <v>79671.109375</v>
      </c>
      <c r="G31" s="233">
        <f t="shared" si="1"/>
        <v>79671.109375</v>
      </c>
      <c r="H31" s="233">
        <f t="shared" si="1"/>
        <v>79671.109375</v>
      </c>
      <c r="I31" s="233">
        <f t="shared" si="1"/>
        <v>79671.109375</v>
      </c>
      <c r="J31" s="233">
        <f t="shared" si="1"/>
        <v>79671.109375</v>
      </c>
      <c r="K31" s="233">
        <f t="shared" si="1"/>
        <v>79671.109375</v>
      </c>
      <c r="L31" s="233">
        <f t="shared" si="1"/>
        <v>79671.109375</v>
      </c>
      <c r="M31" s="233">
        <f t="shared" si="1"/>
        <v>79671.109375</v>
      </c>
      <c r="N31" s="233">
        <f>SUM(N13:N30)</f>
        <v>79671.109375</v>
      </c>
      <c r="O31" s="233">
        <f>SUM(O13:O30)</f>
        <v>79671.109375</v>
      </c>
      <c r="P31" s="234">
        <f>SUM(P13:P30)</f>
        <v>952286.32812499988</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300</v>
      </c>
      <c r="C33" s="80"/>
      <c r="D33" s="233">
        <f>'Detail Expenses'!D96</f>
        <v>17862.917398945519</v>
      </c>
      <c r="E33" s="233">
        <f>'Detail Expenses'!E96</f>
        <v>17862.917398945519</v>
      </c>
      <c r="F33" s="233">
        <f>'Detail Expenses'!F96</f>
        <v>17862.917398945519</v>
      </c>
      <c r="G33" s="233">
        <f>'Detail Expenses'!G96</f>
        <v>17862.917398945519</v>
      </c>
      <c r="H33" s="233">
        <f>'Detail Expenses'!H96</f>
        <v>17862.917398945519</v>
      </c>
      <c r="I33" s="233">
        <f>'Detail Expenses'!I96</f>
        <v>17862.917398945519</v>
      </c>
      <c r="J33" s="233">
        <f>'Detail Expenses'!J96</f>
        <v>17862.917398945519</v>
      </c>
      <c r="K33" s="233">
        <f>'Detail Expenses'!K96</f>
        <v>17862.917398945519</v>
      </c>
      <c r="L33" s="233">
        <f>'Detail Expenses'!L96</f>
        <v>17862.917398945519</v>
      </c>
      <c r="M33" s="233">
        <f>'Detail Expenses'!M96</f>
        <v>17862.917398945519</v>
      </c>
      <c r="N33" s="233">
        <f>'Detail Expenses'!N96</f>
        <v>17862.917398945519</v>
      </c>
      <c r="O33" s="233">
        <f>'Detail Expenses'!O96</f>
        <v>17862.917398945519</v>
      </c>
      <c r="P33" s="234">
        <f>SUM(D33:O33)</f>
        <v>214355.00878734622</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93767.042398945516</v>
      </c>
      <c r="E35" s="238">
        <f t="shared" ref="E35:P35" si="2">E31+E33</f>
        <v>97534.026773945516</v>
      </c>
      <c r="F35" s="238">
        <f t="shared" si="2"/>
        <v>97534.026773945516</v>
      </c>
      <c r="G35" s="238">
        <f t="shared" si="2"/>
        <v>97534.026773945516</v>
      </c>
      <c r="H35" s="238">
        <f t="shared" si="2"/>
        <v>97534.026773945516</v>
      </c>
      <c r="I35" s="238">
        <f t="shared" si="2"/>
        <v>97534.026773945516</v>
      </c>
      <c r="J35" s="238">
        <f t="shared" si="2"/>
        <v>97534.026773945516</v>
      </c>
      <c r="K35" s="238">
        <f t="shared" si="2"/>
        <v>97534.026773945516</v>
      </c>
      <c r="L35" s="238">
        <f t="shared" si="2"/>
        <v>97534.026773945516</v>
      </c>
      <c r="M35" s="238">
        <f t="shared" si="2"/>
        <v>97534.026773945516</v>
      </c>
      <c r="N35" s="238">
        <f t="shared" si="2"/>
        <v>97534.026773945516</v>
      </c>
      <c r="O35" s="238">
        <f t="shared" si="2"/>
        <v>97534.026773945516</v>
      </c>
      <c r="P35" s="239">
        <f t="shared" si="2"/>
        <v>1166641.3369123461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177</v>
      </c>
      <c r="C1" s="361"/>
      <c r="D1" s="361"/>
      <c r="E1" s="361"/>
      <c r="F1" s="361"/>
      <c r="G1" s="147"/>
      <c r="H1" s="148"/>
      <c r="I1" s="147"/>
      <c r="J1" s="147"/>
    </row>
    <row r="2" spans="1:10" ht="19.5">
      <c r="B2" s="146"/>
      <c r="C2" s="146"/>
      <c r="D2" s="146"/>
      <c r="E2" s="146"/>
      <c r="F2" s="146"/>
      <c r="G2" s="147"/>
      <c r="H2" s="148"/>
      <c r="I2" s="147"/>
      <c r="J2" s="147"/>
    </row>
    <row r="3" spans="1:10" ht="19.5">
      <c r="B3" s="175" t="s">
        <v>283</v>
      </c>
      <c r="C3" s="146"/>
      <c r="D3" s="146"/>
      <c r="E3" s="146"/>
      <c r="F3" s="146"/>
      <c r="G3" s="147"/>
      <c r="H3" s="148"/>
      <c r="I3" s="147"/>
      <c r="J3" s="147"/>
    </row>
    <row r="4" spans="1:10" s="172" customFormat="1" ht="31.5">
      <c r="B4" s="173" t="s">
        <v>178</v>
      </c>
      <c r="C4" s="174" t="s">
        <v>280</v>
      </c>
      <c r="D4" s="174" t="s">
        <v>281</v>
      </c>
      <c r="E4" s="174" t="s">
        <v>282</v>
      </c>
      <c r="F4" s="174" t="s">
        <v>179</v>
      </c>
    </row>
    <row r="5" spans="1:10">
      <c r="B5" s="150"/>
      <c r="G5" s="149"/>
      <c r="H5" s="149"/>
    </row>
    <row r="6" spans="1:10">
      <c r="B6" s="150" t="s">
        <v>197</v>
      </c>
      <c r="C6" s="171"/>
      <c r="F6" s="152" t="s">
        <v>187</v>
      </c>
      <c r="G6" s="149"/>
      <c r="H6" s="149"/>
    </row>
    <row r="7" spans="1:10" ht="51">
      <c r="B7" s="150" t="s">
        <v>195</v>
      </c>
      <c r="C7" s="171"/>
      <c r="F7" s="151" t="s">
        <v>196</v>
      </c>
      <c r="G7" s="149"/>
      <c r="H7" s="149"/>
    </row>
    <row r="8" spans="1:10">
      <c r="B8" s="150" t="s">
        <v>186</v>
      </c>
      <c r="C8" s="171"/>
      <c r="F8" s="152" t="s">
        <v>187</v>
      </c>
      <c r="G8" s="149"/>
      <c r="H8" s="149"/>
    </row>
    <row r="9" spans="1:10">
      <c r="B9" s="150" t="s">
        <v>184</v>
      </c>
      <c r="C9" s="171"/>
      <c r="F9" s="152" t="s">
        <v>185</v>
      </c>
      <c r="G9" s="149"/>
      <c r="H9" s="149"/>
    </row>
    <row r="10" spans="1:10">
      <c r="B10" s="150" t="s">
        <v>190</v>
      </c>
      <c r="C10" s="171"/>
      <c r="F10" s="152" t="s">
        <v>187</v>
      </c>
      <c r="G10" s="149"/>
      <c r="H10" s="149"/>
    </row>
    <row r="11" spans="1:10">
      <c r="B11" s="150" t="s">
        <v>182</v>
      </c>
      <c r="C11" s="171"/>
      <c r="F11" s="152" t="s">
        <v>183</v>
      </c>
      <c r="G11" s="149"/>
      <c r="H11" s="149"/>
    </row>
    <row r="12" spans="1:10" ht="38.25">
      <c r="B12" s="150" t="s">
        <v>180</v>
      </c>
      <c r="C12" s="171"/>
      <c r="F12" s="151" t="s">
        <v>181</v>
      </c>
      <c r="G12" s="149"/>
      <c r="H12" s="149"/>
    </row>
    <row r="13" spans="1:10">
      <c r="B13" s="150" t="s">
        <v>203</v>
      </c>
      <c r="C13" s="171"/>
      <c r="F13" s="149" t="s">
        <v>204</v>
      </c>
      <c r="G13" s="149"/>
      <c r="H13" s="149"/>
    </row>
    <row r="14" spans="1:10">
      <c r="B14" s="150" t="s">
        <v>277</v>
      </c>
      <c r="C14" s="171"/>
      <c r="F14" s="149" t="s">
        <v>200</v>
      </c>
      <c r="G14" s="149"/>
      <c r="H14" s="149"/>
    </row>
    <row r="15" spans="1:10" ht="38.25">
      <c r="A15" s="168" t="s">
        <v>166</v>
      </c>
      <c r="B15" s="150" t="s">
        <v>202</v>
      </c>
      <c r="C15" s="171">
        <f>(D15*E15)*12</f>
        <v>2496</v>
      </c>
      <c r="D15" s="149">
        <v>100</v>
      </c>
      <c r="E15" s="149">
        <v>2.08</v>
      </c>
      <c r="F15" s="151" t="s">
        <v>278</v>
      </c>
      <c r="G15" s="149"/>
      <c r="H15" s="149"/>
    </row>
    <row r="16" spans="1:10">
      <c r="B16" s="150" t="s">
        <v>198</v>
      </c>
      <c r="C16" s="171">
        <f t="shared" ref="C16:C21" si="0">(D16*E16)*12</f>
        <v>36</v>
      </c>
      <c r="D16" s="149">
        <v>100</v>
      </c>
      <c r="E16" s="149">
        <v>0.03</v>
      </c>
      <c r="F16" s="152" t="s">
        <v>194</v>
      </c>
      <c r="G16" s="149"/>
      <c r="H16" s="149"/>
    </row>
    <row r="17" spans="2:8">
      <c r="B17" s="150" t="s">
        <v>199</v>
      </c>
      <c r="C17" s="171">
        <f t="shared" si="0"/>
        <v>60</v>
      </c>
      <c r="D17" s="149">
        <v>100</v>
      </c>
      <c r="E17" s="149">
        <v>0.05</v>
      </c>
      <c r="F17" s="152" t="s">
        <v>194</v>
      </c>
      <c r="G17" s="149"/>
      <c r="H17" s="149"/>
    </row>
    <row r="18" spans="2:8">
      <c r="B18" s="150" t="s">
        <v>193</v>
      </c>
      <c r="C18" s="171">
        <f t="shared" si="0"/>
        <v>84.000000000000014</v>
      </c>
      <c r="D18" s="149">
        <v>100</v>
      </c>
      <c r="E18" s="149">
        <v>7.0000000000000007E-2</v>
      </c>
      <c r="F18" s="152" t="s">
        <v>194</v>
      </c>
      <c r="G18" s="149"/>
      <c r="H18" s="149"/>
    </row>
    <row r="19" spans="2:8" ht="38.25">
      <c r="B19" s="150" t="s">
        <v>191</v>
      </c>
      <c r="C19" s="171">
        <f t="shared" si="0"/>
        <v>48</v>
      </c>
      <c r="D19" s="149">
        <v>100</v>
      </c>
      <c r="E19" s="149">
        <v>0.04</v>
      </c>
      <c r="F19" s="151" t="s">
        <v>192</v>
      </c>
      <c r="G19" s="149"/>
      <c r="H19" s="149"/>
    </row>
    <row r="20" spans="2:8">
      <c r="B20" s="150" t="s">
        <v>188</v>
      </c>
      <c r="C20" s="171">
        <f t="shared" si="0"/>
        <v>45</v>
      </c>
      <c r="D20" s="149">
        <v>1</v>
      </c>
      <c r="E20" s="149">
        <v>3.75</v>
      </c>
      <c r="F20" s="152" t="s">
        <v>189</v>
      </c>
      <c r="G20" s="149"/>
      <c r="H20" s="149"/>
    </row>
    <row r="21" spans="2:8">
      <c r="B21" s="150" t="s">
        <v>201</v>
      </c>
      <c r="C21" s="177">
        <f t="shared" si="0"/>
        <v>168.96</v>
      </c>
      <c r="D21" s="149">
        <v>1</v>
      </c>
      <c r="E21" s="149">
        <v>14.08</v>
      </c>
      <c r="F21" s="149" t="s">
        <v>189</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285</v>
      </c>
      <c r="C26" s="154"/>
      <c r="D26" s="154"/>
      <c r="E26" s="154"/>
      <c r="F26" s="155"/>
      <c r="G26" s="149"/>
      <c r="H26" s="149"/>
    </row>
    <row r="27" spans="2:8" ht="13.5" thickBot="1">
      <c r="B27" s="156" t="s">
        <v>286</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208</v>
      </c>
      <c r="E2" s="163"/>
      <c r="F2" s="164" t="s">
        <v>209</v>
      </c>
    </row>
    <row r="3" spans="2:6" ht="24.75" customHeight="1">
      <c r="B3" s="160"/>
      <c r="C3" s="161">
        <v>52002000</v>
      </c>
      <c r="D3" s="165" t="s">
        <v>210</v>
      </c>
      <c r="E3" s="163"/>
      <c r="F3" s="164" t="s">
        <v>211</v>
      </c>
    </row>
    <row r="4" spans="2:6" ht="24.75" customHeight="1">
      <c r="B4" s="160"/>
      <c r="C4" s="161">
        <v>52002500</v>
      </c>
      <c r="D4" s="162" t="s">
        <v>212</v>
      </c>
      <c r="E4" s="163"/>
      <c r="F4" s="164" t="s">
        <v>213</v>
      </c>
    </row>
    <row r="5" spans="2:6" ht="24.75" customHeight="1">
      <c r="B5" s="160"/>
      <c r="C5" s="161">
        <v>52003000</v>
      </c>
      <c r="D5" s="162" t="s">
        <v>214</v>
      </c>
      <c r="E5" s="163"/>
      <c r="F5" s="164" t="s">
        <v>215</v>
      </c>
    </row>
    <row r="6" spans="2:6" ht="24.75" customHeight="1">
      <c r="B6" s="160"/>
      <c r="C6" s="161">
        <v>52003500</v>
      </c>
      <c r="D6" s="162" t="s">
        <v>216</v>
      </c>
      <c r="E6" s="163"/>
      <c r="F6" s="164" t="s">
        <v>217</v>
      </c>
    </row>
    <row r="7" spans="2:6" ht="24.75" customHeight="1">
      <c r="B7" s="160"/>
      <c r="C7" s="161">
        <v>52004000</v>
      </c>
      <c r="D7" s="162" t="s">
        <v>218</v>
      </c>
      <c r="E7" s="163"/>
      <c r="F7" s="164" t="s">
        <v>219</v>
      </c>
    </row>
    <row r="8" spans="2:6" ht="24.75" customHeight="1">
      <c r="B8" s="160"/>
      <c r="C8" s="161">
        <v>52004500</v>
      </c>
      <c r="D8" s="162" t="s">
        <v>220</v>
      </c>
      <c r="E8" s="163"/>
      <c r="F8" s="164" t="s">
        <v>221</v>
      </c>
    </row>
    <row r="9" spans="2:6" ht="24.75" customHeight="1">
      <c r="B9" s="160" t="s">
        <v>222</v>
      </c>
      <c r="C9" s="161"/>
      <c r="D9" s="162"/>
      <c r="E9" s="163"/>
      <c r="F9" s="164"/>
    </row>
    <row r="10" spans="2:6" ht="24.75" customHeight="1">
      <c r="B10" s="160"/>
      <c r="C10" s="161">
        <v>52500500</v>
      </c>
      <c r="D10" s="162" t="s">
        <v>110</v>
      </c>
      <c r="E10" s="163"/>
      <c r="F10" s="164" t="s">
        <v>223</v>
      </c>
    </row>
    <row r="11" spans="2:6" ht="24.75" customHeight="1">
      <c r="B11" s="160"/>
      <c r="C11" s="161">
        <v>52502000</v>
      </c>
      <c r="D11" s="162" t="s">
        <v>224</v>
      </c>
      <c r="E11" s="163"/>
      <c r="F11" s="166" t="s">
        <v>225</v>
      </c>
    </row>
    <row r="12" spans="2:6" ht="24.75" customHeight="1">
      <c r="B12" s="160"/>
      <c r="C12" s="161">
        <v>52502500</v>
      </c>
      <c r="D12" s="162" t="s">
        <v>226</v>
      </c>
      <c r="E12" s="163"/>
      <c r="F12" s="166" t="s">
        <v>227</v>
      </c>
    </row>
    <row r="13" spans="2:6" ht="24.75" customHeight="1">
      <c r="B13" s="160"/>
      <c r="C13" s="161">
        <v>52503500</v>
      </c>
      <c r="D13" s="162" t="s">
        <v>228</v>
      </c>
      <c r="E13" s="163"/>
      <c r="F13" s="164" t="s">
        <v>229</v>
      </c>
    </row>
    <row r="14" spans="2:6" ht="24.75" customHeight="1">
      <c r="B14" s="160"/>
      <c r="C14" s="161">
        <v>52504000</v>
      </c>
      <c r="D14" s="162" t="s">
        <v>230</v>
      </c>
      <c r="E14" s="163"/>
      <c r="F14" s="164" t="s">
        <v>231</v>
      </c>
    </row>
    <row r="15" spans="2:6" ht="24.75" customHeight="1">
      <c r="B15" s="160"/>
      <c r="C15" s="161">
        <v>52504100</v>
      </c>
      <c r="D15" s="162" t="s">
        <v>12</v>
      </c>
      <c r="E15" s="163"/>
      <c r="F15" s="164" t="s">
        <v>232</v>
      </c>
    </row>
    <row r="16" spans="2:6" ht="24.75" customHeight="1">
      <c r="B16" s="160"/>
      <c r="C16" s="161">
        <v>52504200</v>
      </c>
      <c r="D16" s="162" t="s">
        <v>233</v>
      </c>
      <c r="E16" s="163"/>
      <c r="F16" s="164" t="s">
        <v>234</v>
      </c>
    </row>
    <row r="17" spans="2:6" ht="24.75" customHeight="1">
      <c r="B17" s="160"/>
      <c r="C17" s="161">
        <v>52504500</v>
      </c>
      <c r="D17" s="162" t="s">
        <v>158</v>
      </c>
      <c r="E17" s="163"/>
      <c r="F17" s="164" t="s">
        <v>235</v>
      </c>
    </row>
    <row r="18" spans="2:6" ht="24.75" customHeight="1">
      <c r="B18" s="160"/>
      <c r="C18" s="161">
        <v>52505500</v>
      </c>
      <c r="D18" s="162" t="s">
        <v>236</v>
      </c>
      <c r="E18" s="163"/>
      <c r="F18" s="164" t="s">
        <v>237</v>
      </c>
    </row>
    <row r="19" spans="2:6" ht="24.75" customHeight="1">
      <c r="B19" s="160"/>
      <c r="C19" s="161">
        <v>52506000</v>
      </c>
      <c r="D19" s="162" t="s">
        <v>238</v>
      </c>
      <c r="E19" s="163"/>
      <c r="F19" s="164" t="s">
        <v>239</v>
      </c>
    </row>
    <row r="20" spans="2:6" ht="24.75" customHeight="1">
      <c r="B20" s="160"/>
      <c r="C20" s="167">
        <v>52506500</v>
      </c>
      <c r="D20" s="162" t="s">
        <v>240</v>
      </c>
      <c r="E20" s="163"/>
      <c r="F20" s="164" t="s">
        <v>241</v>
      </c>
    </row>
    <row r="21" spans="2:6" ht="24.75" customHeight="1">
      <c r="B21" s="160"/>
      <c r="C21" s="161">
        <v>52507000</v>
      </c>
      <c r="D21" s="162" t="s">
        <v>242</v>
      </c>
      <c r="E21" s="163"/>
      <c r="F21" s="164" t="s">
        <v>243</v>
      </c>
    </row>
    <row r="22" spans="2:6" ht="24.75" customHeight="1">
      <c r="B22" s="160"/>
      <c r="C22" s="161">
        <v>52507100</v>
      </c>
      <c r="D22" s="162" t="s">
        <v>244</v>
      </c>
      <c r="E22" s="163"/>
      <c r="F22" s="164" t="s">
        <v>245</v>
      </c>
    </row>
    <row r="23" spans="2:6" ht="24.75" customHeight="1">
      <c r="B23" s="160"/>
      <c r="C23" s="161">
        <v>52507200</v>
      </c>
      <c r="D23" s="162" t="s">
        <v>246</v>
      </c>
      <c r="E23" s="163"/>
      <c r="F23" s="164" t="s">
        <v>247</v>
      </c>
    </row>
    <row r="24" spans="2:6" ht="24.75" customHeight="1">
      <c r="B24" s="160"/>
      <c r="C24" s="161">
        <v>52507300</v>
      </c>
      <c r="D24" s="162" t="s">
        <v>248</v>
      </c>
      <c r="E24" s="163"/>
      <c r="F24" s="164" t="s">
        <v>249</v>
      </c>
    </row>
    <row r="25" spans="2:6" ht="24.75" customHeight="1">
      <c r="B25" s="160"/>
      <c r="C25" s="161">
        <v>52507400</v>
      </c>
      <c r="D25" s="162" t="s">
        <v>76</v>
      </c>
      <c r="E25" s="163"/>
      <c r="F25" s="164" t="s">
        <v>250</v>
      </c>
    </row>
    <row r="26" spans="2:6" ht="24.75" customHeight="1">
      <c r="B26" s="160"/>
      <c r="C26" s="161">
        <v>52507500</v>
      </c>
      <c r="D26" s="162" t="s">
        <v>251</v>
      </c>
      <c r="E26" s="163"/>
      <c r="F26" s="164" t="s">
        <v>252</v>
      </c>
    </row>
    <row r="27" spans="2:6" ht="24.75" customHeight="1">
      <c r="B27" s="160"/>
      <c r="C27" s="161">
        <v>52507600</v>
      </c>
      <c r="D27" s="162" t="s">
        <v>253</v>
      </c>
      <c r="E27" s="163"/>
      <c r="F27" s="164" t="s">
        <v>254</v>
      </c>
    </row>
    <row r="28" spans="2:6" ht="24.75" customHeight="1">
      <c r="B28" s="160"/>
      <c r="C28" s="161">
        <v>52507700</v>
      </c>
      <c r="D28" s="162" t="s">
        <v>255</v>
      </c>
      <c r="E28" s="163"/>
      <c r="F28" s="164" t="s">
        <v>256</v>
      </c>
    </row>
    <row r="29" spans="2:6" ht="24.75" customHeight="1">
      <c r="B29" s="160"/>
      <c r="C29" s="161">
        <v>52508000</v>
      </c>
      <c r="D29" s="162" t="s">
        <v>257</v>
      </c>
      <c r="E29" s="163"/>
      <c r="F29" s="164" t="s">
        <v>258</v>
      </c>
    </row>
    <row r="30" spans="2:6" ht="24.75" customHeight="1">
      <c r="B30" s="160"/>
      <c r="C30" s="161">
        <v>52508100</v>
      </c>
      <c r="D30" s="162" t="s">
        <v>259</v>
      </c>
      <c r="E30" s="163"/>
      <c r="F30" s="164" t="s">
        <v>260</v>
      </c>
    </row>
    <row r="31" spans="2:6" ht="24.75" customHeight="1">
      <c r="B31" s="160"/>
      <c r="C31" s="161">
        <v>52508500</v>
      </c>
      <c r="D31" s="162" t="s">
        <v>261</v>
      </c>
      <c r="E31" s="163"/>
      <c r="F31" s="164" t="s">
        <v>262</v>
      </c>
    </row>
    <row r="32" spans="2:6" ht="24.75" customHeight="1">
      <c r="B32" s="160"/>
      <c r="C32" s="161">
        <v>52509000</v>
      </c>
      <c r="D32" s="162" t="s">
        <v>263</v>
      </c>
      <c r="E32" s="163"/>
      <c r="F32" s="164" t="s">
        <v>264</v>
      </c>
    </row>
    <row r="33" spans="2:6" ht="24.75" customHeight="1">
      <c r="B33" s="160"/>
      <c r="C33" s="161">
        <v>53500500</v>
      </c>
      <c r="D33" s="162" t="s">
        <v>265</v>
      </c>
      <c r="E33" s="163"/>
      <c r="F33" s="164" t="s">
        <v>266</v>
      </c>
    </row>
    <row r="34" spans="2:6" ht="24.75" customHeight="1">
      <c r="B34" s="160"/>
      <c r="C34" s="161">
        <v>53500000</v>
      </c>
      <c r="D34" s="162" t="s">
        <v>267</v>
      </c>
      <c r="E34" s="163"/>
      <c r="F34" s="164" t="s">
        <v>268</v>
      </c>
    </row>
    <row r="35" spans="2:6" ht="24.75" customHeight="1">
      <c r="B35" s="160"/>
      <c r="C35" s="161">
        <v>53600000</v>
      </c>
      <c r="D35" s="162" t="s">
        <v>269</v>
      </c>
      <c r="E35" s="163"/>
      <c r="F35" s="164" t="s">
        <v>270</v>
      </c>
    </row>
    <row r="36" spans="2:6" ht="24.75" customHeight="1">
      <c r="B36" s="160"/>
      <c r="C36" s="161">
        <v>53800000</v>
      </c>
      <c r="D36" s="162" t="s">
        <v>271</v>
      </c>
      <c r="E36" s="163"/>
      <c r="F36" s="164" t="s">
        <v>272</v>
      </c>
    </row>
    <row r="37" spans="2:6" ht="24.75" customHeight="1">
      <c r="B37" s="160"/>
      <c r="C37" s="161">
        <v>53801000</v>
      </c>
      <c r="D37" s="162" t="s">
        <v>273</v>
      </c>
      <c r="E37" s="163"/>
      <c r="F37" s="164" t="s">
        <v>274</v>
      </c>
    </row>
    <row r="38" spans="2:6" ht="24.75" customHeight="1">
      <c r="B38" s="160"/>
      <c r="C38" s="161">
        <v>54005000</v>
      </c>
      <c r="D38" s="162" t="s">
        <v>275</v>
      </c>
      <c r="E38" s="163"/>
      <c r="F38" s="164" t="s">
        <v>276</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304</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42083.333333333336</v>
      </c>
      <c r="D6" s="255">
        <f>'Detail Expenses'!E30</f>
        <v>45239.583333333336</v>
      </c>
      <c r="E6" s="255">
        <f>'Detail Expenses'!F30</f>
        <v>45239.583333333336</v>
      </c>
      <c r="F6" s="255">
        <f>'Detail Expenses'!G30</f>
        <v>45239.583333333336</v>
      </c>
      <c r="G6" s="255">
        <f>'Detail Expenses'!H30</f>
        <v>45239.583333333336</v>
      </c>
      <c r="H6" s="255">
        <f>'Detail Expenses'!I30</f>
        <v>45239.583333333336</v>
      </c>
      <c r="I6" s="255">
        <f>'Detail Expenses'!J30</f>
        <v>45239.583333333336</v>
      </c>
      <c r="J6" s="255">
        <f>'Detail Expenses'!K30</f>
        <v>45239.583333333336</v>
      </c>
      <c r="K6" s="255">
        <f>'Detail Expenses'!L30</f>
        <v>45239.583333333336</v>
      </c>
      <c r="L6" s="255">
        <f>'Detail Expenses'!M30</f>
        <v>45239.583333333336</v>
      </c>
      <c r="M6" s="255">
        <f>'Detail Expenses'!N30</f>
        <v>45239.583333333336</v>
      </c>
      <c r="N6" s="255">
        <f>'Detail Expenses'!O30</f>
        <v>45239.583333333336</v>
      </c>
      <c r="O6" s="256">
        <f>'Detail Expenses'!P30</f>
        <v>539718.74999999988</v>
      </c>
      <c r="P6" s="242"/>
      <c r="Q6" s="7"/>
    </row>
    <row r="7" spans="1:17">
      <c r="A7" s="11">
        <f>'Detail Expenses'!$D$7</f>
        <v>0</v>
      </c>
      <c r="B7" s="39" t="s">
        <v>21</v>
      </c>
      <c r="C7" s="143">
        <f>'Detail Expenses'!D31+'Detail Expenses'!D33</f>
        <v>3934.791666666667</v>
      </c>
      <c r="D7" s="143">
        <f>'Detail Expenses'!E31+'Detail Expenses'!E33</f>
        <v>4229.901041666667</v>
      </c>
      <c r="E7" s="143">
        <f>'Detail Expenses'!F31+'Detail Expenses'!F33</f>
        <v>4229.901041666667</v>
      </c>
      <c r="F7" s="143">
        <f>'Detail Expenses'!G31+'Detail Expenses'!G33</f>
        <v>4229.901041666667</v>
      </c>
      <c r="G7" s="143">
        <f>'Detail Expenses'!H31+'Detail Expenses'!H33</f>
        <v>4229.901041666667</v>
      </c>
      <c r="H7" s="143">
        <f>'Detail Expenses'!I31+'Detail Expenses'!I33</f>
        <v>4229.901041666667</v>
      </c>
      <c r="I7" s="143">
        <f>'Detail Expenses'!J31+'Detail Expenses'!J33</f>
        <v>4229.901041666667</v>
      </c>
      <c r="J7" s="143">
        <f>'Detail Expenses'!K31+'Detail Expenses'!K33</f>
        <v>4229.901041666667</v>
      </c>
      <c r="K7" s="143">
        <f>'Detail Expenses'!L31+'Detail Expenses'!L33</f>
        <v>4229.901041666667</v>
      </c>
      <c r="L7" s="143">
        <f>'Detail Expenses'!M31+'Detail Expenses'!M33</f>
        <v>4229.901041666667</v>
      </c>
      <c r="M7" s="143">
        <f>'Detail Expenses'!N31+'Detail Expenses'!N33</f>
        <v>4229.901041666667</v>
      </c>
      <c r="N7" s="143">
        <f>'Detail Expenses'!O31+'Detail Expenses'!O33</f>
        <v>4229.901041666667</v>
      </c>
      <c r="O7" s="241">
        <f>'Detail Expenses'!P31+'Detail Expenses'!P33</f>
        <v>50463.703124999993</v>
      </c>
      <c r="P7" s="123"/>
      <c r="Q7" s="7"/>
    </row>
    <row r="8" spans="1:17">
      <c r="A8" s="11">
        <f>'Detail Expenses'!$D$7</f>
        <v>0</v>
      </c>
      <c r="B8" s="39" t="s">
        <v>22</v>
      </c>
      <c r="C8" s="143">
        <f>'Detail Expenses'!D34</f>
        <v>4208.3333333333339</v>
      </c>
      <c r="D8" s="143">
        <f>'Detail Expenses'!E34</f>
        <v>4523.9583333333339</v>
      </c>
      <c r="E8" s="143">
        <f>'Detail Expenses'!F34</f>
        <v>4523.9583333333339</v>
      </c>
      <c r="F8" s="143">
        <f>'Detail Expenses'!G34</f>
        <v>4523.9583333333339</v>
      </c>
      <c r="G8" s="143">
        <f>'Detail Expenses'!H34</f>
        <v>4523.9583333333339</v>
      </c>
      <c r="H8" s="143">
        <f>'Detail Expenses'!I34</f>
        <v>4523.9583333333339</v>
      </c>
      <c r="I8" s="143">
        <f>'Detail Expenses'!J34</f>
        <v>4523.9583333333339</v>
      </c>
      <c r="J8" s="143">
        <f>'Detail Expenses'!K34</f>
        <v>4523.9583333333339</v>
      </c>
      <c r="K8" s="143">
        <f>'Detail Expenses'!L34</f>
        <v>4523.9583333333339</v>
      </c>
      <c r="L8" s="143">
        <f>'Detail Expenses'!M34</f>
        <v>4523.9583333333339</v>
      </c>
      <c r="M8" s="143">
        <f>'Detail Expenses'!N34</f>
        <v>4523.9583333333339</v>
      </c>
      <c r="N8" s="143">
        <f>'Detail Expenses'!O34</f>
        <v>4523.9583333333339</v>
      </c>
      <c r="O8" s="241">
        <f>'Detail Expenses'!P34</f>
        <v>53971.875000000022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116.66666666666667</v>
      </c>
      <c r="D12" s="143">
        <f>'Detail Expenses'!E39</f>
        <v>116.66666666666667</v>
      </c>
      <c r="E12" s="143">
        <f>'Detail Expenses'!F39</f>
        <v>116.66666666666667</v>
      </c>
      <c r="F12" s="143">
        <f>'Detail Expenses'!G39</f>
        <v>116.66666666666667</v>
      </c>
      <c r="G12" s="143">
        <f>'Detail Expenses'!H39</f>
        <v>116.66666666666667</v>
      </c>
      <c r="H12" s="143">
        <f>'Detail Expenses'!I39</f>
        <v>116.66666666666667</v>
      </c>
      <c r="I12" s="143">
        <f>'Detail Expenses'!J39</f>
        <v>116.66666666666667</v>
      </c>
      <c r="J12" s="143">
        <f>'Detail Expenses'!K39</f>
        <v>116.66666666666667</v>
      </c>
      <c r="K12" s="143">
        <f>'Detail Expenses'!L39</f>
        <v>116.66666666666667</v>
      </c>
      <c r="L12" s="143">
        <f>'Detail Expenses'!M39</f>
        <v>116.66666666666667</v>
      </c>
      <c r="M12" s="143">
        <f>'Detail Expenses'!N39</f>
        <v>116.66666666666667</v>
      </c>
      <c r="N12" s="143">
        <f>'Detail Expenses'!O39</f>
        <v>116.66666666666667</v>
      </c>
      <c r="O12" s="241">
        <f>'Detail Expenses'!P39</f>
        <v>1400.0000000000002</v>
      </c>
      <c r="P12" s="123"/>
      <c r="Q12" s="7"/>
    </row>
    <row r="13" spans="1:17">
      <c r="A13" s="11">
        <f>'Detail Expenses'!$D$7</f>
        <v>0</v>
      </c>
      <c r="B13" s="66" t="s">
        <v>36</v>
      </c>
      <c r="C13" s="143">
        <f>'Detail Expenses'!D40</f>
        <v>56</v>
      </c>
      <c r="D13" s="143">
        <f>'Detail Expenses'!E40</f>
        <v>56</v>
      </c>
      <c r="E13" s="143">
        <f>'Detail Expenses'!F40</f>
        <v>56</v>
      </c>
      <c r="F13" s="143">
        <f>'Detail Expenses'!G40</f>
        <v>56</v>
      </c>
      <c r="G13" s="143">
        <f>'Detail Expenses'!H40</f>
        <v>56</v>
      </c>
      <c r="H13" s="143">
        <f>'Detail Expenses'!I40</f>
        <v>56</v>
      </c>
      <c r="I13" s="143">
        <f>'Detail Expenses'!J40</f>
        <v>56</v>
      </c>
      <c r="J13" s="143">
        <f>'Detail Expenses'!K40</f>
        <v>56</v>
      </c>
      <c r="K13" s="143">
        <f>'Detail Expenses'!L40</f>
        <v>56</v>
      </c>
      <c r="L13" s="143">
        <f>'Detail Expenses'!M40</f>
        <v>56</v>
      </c>
      <c r="M13" s="143">
        <f>'Detail Expenses'!N40</f>
        <v>56</v>
      </c>
      <c r="N13" s="143">
        <f>'Detail Expenses'!O40</f>
        <v>56</v>
      </c>
      <c r="O13" s="241">
        <f>'Detail Expenses'!P40</f>
        <v>672</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1050</v>
      </c>
      <c r="D15" s="143">
        <f>'Detail Expenses'!E42</f>
        <v>1050</v>
      </c>
      <c r="E15" s="143">
        <f>'Detail Expenses'!F42</f>
        <v>1050</v>
      </c>
      <c r="F15" s="143">
        <f>'Detail Expenses'!G42</f>
        <v>1050</v>
      </c>
      <c r="G15" s="143">
        <f>'Detail Expenses'!H42</f>
        <v>1050</v>
      </c>
      <c r="H15" s="143">
        <f>'Detail Expenses'!I42</f>
        <v>1050</v>
      </c>
      <c r="I15" s="143">
        <f>'Detail Expenses'!J42</f>
        <v>1050</v>
      </c>
      <c r="J15" s="143">
        <f>'Detail Expenses'!K42</f>
        <v>1050</v>
      </c>
      <c r="K15" s="143">
        <f>'Detail Expenses'!L42</f>
        <v>1050</v>
      </c>
      <c r="L15" s="143">
        <f>'Detail Expenses'!M42</f>
        <v>1050</v>
      </c>
      <c r="M15" s="143">
        <f>'Detail Expenses'!N42</f>
        <v>1050</v>
      </c>
      <c r="N15" s="143">
        <f>'Detail Expenses'!O42</f>
        <v>1050</v>
      </c>
      <c r="O15" s="241">
        <f>'Detail Expenses'!P42</f>
        <v>12600</v>
      </c>
      <c r="P15" s="123"/>
      <c r="Q15" s="7"/>
    </row>
    <row r="16" spans="1:17">
      <c r="A16" s="11">
        <f>'Detail Expenses'!$D$7</f>
        <v>0</v>
      </c>
      <c r="B16" s="66" t="s">
        <v>205</v>
      </c>
      <c r="C16" s="143">
        <f>'Detail Expenses'!D43</f>
        <v>420</v>
      </c>
      <c r="D16" s="143">
        <f>'Detail Expenses'!E43</f>
        <v>420</v>
      </c>
      <c r="E16" s="143">
        <f>'Detail Expenses'!F43</f>
        <v>420</v>
      </c>
      <c r="F16" s="143">
        <f>'Detail Expenses'!G43</f>
        <v>420</v>
      </c>
      <c r="G16" s="143">
        <f>'Detail Expenses'!H43</f>
        <v>420</v>
      </c>
      <c r="H16" s="143">
        <f>'Detail Expenses'!I43</f>
        <v>420</v>
      </c>
      <c r="I16" s="143">
        <f>'Detail Expenses'!J43</f>
        <v>420</v>
      </c>
      <c r="J16" s="143">
        <f>'Detail Expenses'!K43</f>
        <v>420</v>
      </c>
      <c r="K16" s="143">
        <f>'Detail Expenses'!L43</f>
        <v>420</v>
      </c>
      <c r="L16" s="143">
        <f>'Detail Expenses'!M43</f>
        <v>420</v>
      </c>
      <c r="M16" s="143">
        <f>'Detail Expenses'!N43</f>
        <v>420</v>
      </c>
      <c r="N16" s="143">
        <f>'Detail Expenses'!O43</f>
        <v>420</v>
      </c>
      <c r="O16" s="241">
        <f>'Detail Expenses'!P43</f>
        <v>5040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35</v>
      </c>
      <c r="D25" s="144">
        <f>'Detail Expenses'!E53</f>
        <v>35</v>
      </c>
      <c r="E25" s="144">
        <f>'Detail Expenses'!F53</f>
        <v>35</v>
      </c>
      <c r="F25" s="144">
        <f>'Detail Expenses'!G53</f>
        <v>35</v>
      </c>
      <c r="G25" s="144">
        <f>'Detail Expenses'!H53</f>
        <v>35</v>
      </c>
      <c r="H25" s="144">
        <f>'Detail Expenses'!I53</f>
        <v>35</v>
      </c>
      <c r="I25" s="144">
        <f>'Detail Expenses'!J53</f>
        <v>35</v>
      </c>
      <c r="J25" s="144">
        <f>'Detail Expenses'!K53</f>
        <v>35</v>
      </c>
      <c r="K25" s="144">
        <f>'Detail Expenses'!L53</f>
        <v>35</v>
      </c>
      <c r="L25" s="144">
        <f>'Detail Expenses'!M53</f>
        <v>35</v>
      </c>
      <c r="M25" s="144">
        <f>'Detail Expenses'!N53</f>
        <v>35</v>
      </c>
      <c r="N25" s="144">
        <f>'Detail Expenses'!O53</f>
        <v>35</v>
      </c>
      <c r="O25" s="241">
        <f>'Detail Expenses'!P53</f>
        <v>420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303</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75904.125</v>
      </c>
      <c r="D44" s="145">
        <f t="shared" ref="D44:N44" si="0">SUM(D6:D43)</f>
        <v>79671.109375</v>
      </c>
      <c r="E44" s="145">
        <f t="shared" si="0"/>
        <v>79671.109375</v>
      </c>
      <c r="F44" s="145">
        <f t="shared" si="0"/>
        <v>79671.109375</v>
      </c>
      <c r="G44" s="145">
        <f t="shared" si="0"/>
        <v>79671.109375</v>
      </c>
      <c r="H44" s="145">
        <f t="shared" si="0"/>
        <v>79671.109375</v>
      </c>
      <c r="I44" s="145">
        <f t="shared" si="0"/>
        <v>79671.109375</v>
      </c>
      <c r="J44" s="145">
        <f t="shared" si="0"/>
        <v>79671.109375</v>
      </c>
      <c r="K44" s="145">
        <f t="shared" si="0"/>
        <v>79671.109375</v>
      </c>
      <c r="L44" s="145">
        <f t="shared" si="0"/>
        <v>79671.109375</v>
      </c>
      <c r="M44" s="145">
        <f t="shared" si="0"/>
        <v>79671.109375</v>
      </c>
      <c r="N44" s="145">
        <f t="shared" si="0"/>
        <v>79671.109375</v>
      </c>
      <c r="O44" s="145">
        <f>SUM(C44:N44)</f>
        <v>952286.328125</v>
      </c>
      <c r="P44" s="1" t="s">
        <v>49</v>
      </c>
    </row>
    <row r="45" spans="1:16">
      <c r="B45" s="7"/>
      <c r="C45" s="143"/>
      <c r="D45" s="11"/>
      <c r="E45" s="11"/>
      <c r="F45" s="11"/>
      <c r="G45" s="11"/>
      <c r="H45" s="11"/>
      <c r="I45" s="11"/>
      <c r="J45" s="11"/>
      <c r="K45" s="11"/>
      <c r="L45" s="11"/>
      <c r="M45" s="11"/>
      <c r="N45" s="11"/>
      <c r="O45" s="12">
        <f>'Detail Expenses'!P76</f>
        <v>952286.32812499988</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2023-09-11T10:02:21Z</dcterms:modified>
</cp:coreProperties>
</file>