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542E96B-4F83-40B1-83EE-ACC572F53C34}"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<sst xmlns="http://schemas.openxmlformats.org/spreadsheetml/2006/main" count="554" uniqueCount="361">
  <si>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</si>
  <si>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</si>
  <si>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</si>
  <si>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</si>
  <si>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</si>
  <si>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</si>
  <si>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</si>
  <si>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</si>
  <si>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</si>
  <si>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</si>
  <si>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</si>
  <si>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</si>
  <si>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</si>
  <si>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</si>
  <si>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</si>
  <si>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</si>
  <si>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</si>
  <si>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</si>
  <si>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</si>
  <si>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</si>
  <si>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</si>
  <si>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</si>
  <si>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</si>
  <si>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</si>
  <si>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</si>
  <si>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</si>
  <si>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</si>
  <si>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</si>
  <si>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</si>
  <si>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</si>
  <si>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</si>
  <si>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</si>
  <si>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</si>
  <si>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</si>
  <si>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</si>
  <si>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</si>
  <si>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</si>
  <si>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</si>
  <si>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</si>
  <si>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</si>
  <si>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</si>
  <si>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</si>
  <si>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</si>
  <si>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</si>
  <si>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</si>
  <si>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</si>
  <si>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</si>
  <si>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</si>
  <si>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</si>
  <si>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</si>
  <si>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</si>
  <si>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</si>
  <si>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</si>
  <si>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</si>
  <si>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</si>
  <si>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</si>
  <si>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</si>
  <si>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</si>
  <si>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</si>
  <si>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</si>
  <si>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</si>
  <si>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</si>
  <si>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</si>
  <si>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</si>
  <si>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</si>
  <si>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</si>
  <si>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</si>
  <si>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</si>
  <si>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</si>
  <si>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</si>
  <si>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</si>
  <si>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</si>
  <si>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</si>
  <si>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</si>
  <si>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</si>
  <si>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</si>
  <si>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</si>
  <si>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</si>
  <si>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</si>
  <si>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</si>
  <si>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</si>
  <si>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</si>
  <si>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</si>
  <si>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</si>
  <si>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</si>
  <si>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</si>
  <si>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</si>
  <si>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</si>
  <si>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</si>
  <si>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</si>
  <si>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</si>
  <si>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</si>
  <si>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</si>
  <si>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</si>
  <si>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</si>
  <si>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</si>
  <si>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</si>
  <si>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</si>
  <si>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</si>
  <si>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</si>
  <si>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</si>
  <si>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</si>
  <si>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</si>
  <si>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</si>
  <si>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</si>
  <si>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</si>
  <si>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</si>
  <si>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</si>
  <si>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</si>
  <si>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</si>
  <si>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</si>
  <si>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</si>
  <si>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</si>
  <si>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</si>
  <si>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</si>
  <si>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</si>
  <si>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</si>
  <si>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</si>
  <si>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</si>
  <si>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</si>
  <si>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</si>
  <si>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</si>
  <si>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</si>
  <si>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</si>
  <si>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</si>
  <si>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</si>
  <si>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</si>
  <si>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</si>
  <si>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</si>
  <si>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</si>
  <si>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</si>
  <si>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</si>
  <si>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</si>
  <si>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</si>
  <si>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</si>
  <si>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</si>
  <si>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</si>
  <si>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</si>
  <si>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</si>
  <si>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</si>
  <si>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</si>
  <si>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</si>
  <si>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</si>
  <si>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</si>
  <si>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</si>
  <si>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</si>
  <si>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</si>
  <si>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</si>
  <si>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</si>
  <si>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</si>
  <si>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</si>
  <si>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</si>
  <si>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</si>
  <si>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</si>
  <si>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</si>
  <si>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</si>
  <si>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</si>
  <si>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</si>
  <si>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</si>
  <si>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</si>
  <si>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</si>
  <si>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</si>
  <si>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</si>
  <si>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</si>
  <si>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</si>
  <si>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</si>
  <si>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</si>
  <si>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</si>
  <si>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</si>
  <si>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</si>
  <si>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</si>
  <si>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</si>
  <si>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</si>
  <si>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</si>
  <si>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</si>
  <si>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</si>
  <si>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</si>
  <si>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</si>
  <si>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</si>
  <si>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</si>
  <si>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</si>
  <si>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</si>
  <si>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</si>
  <si>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</si>
  <si>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</si>
  <si>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</si>
  <si>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</si>
  <si>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</si>
  <si>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</si>
  <si>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</si>
  <si>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</si>
  <si>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</si>
  <si>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</si>
  <si>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</si>
  <si>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</si>
  <si>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</si>
  <si>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</si>
  <si>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</si>
  <si>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</si>
  <si>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</si>
  <si>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</si>
  <si>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</si>
  <si>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</si>
  <si>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</si>
  <si>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</si>
  <si>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</si>
  <si>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</si>
  <si>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</si>
  <si>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</si>
  <si>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</si>
  <si>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</si>
  <si>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</si>
  <si>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</si>
  <si>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</si>
  <si>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</si>
  <si>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</si>
  <si>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</si>
  <si>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</si>
  <si>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</si>
  <si>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</si>
  <si>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</si>
  <si>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</si>
  <si>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</si>
  <si>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</si>
  <si>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</si>
  <si>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</si>
  <si>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</si>
  <si>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</si>
  <si>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</si>
  <si>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</si>
  <si>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</si>
  <si>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</si>
  <si>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</si>
  <si>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</si>
  <si>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</si>
  <si>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</si>
  <si>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</si>
  <si>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</si>
  <si>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</si>
  <si>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</si>
  <si>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</si>
  <si>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</si>
  <si>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</si>
  <si>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</si>
  <si>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</si>
  <si>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</si>
  <si>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</si>
  <si>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</si>
  <si>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</si>
  <si>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</si>
  <si>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</si>
  <si>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</si>
  <si>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</si>
  <si>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</si>
  <si>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</si>
  <si>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</si>
  <si>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</si>
  <si>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</si>
  <si>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</si>
  <si>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</si>
  <si>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</si>
  <si>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</si>
  <si>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</si>
  <si>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</si>
  <si>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</si>
  <si>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</si>
  <si>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</si>
  <si>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</si>
  <si>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</si>
  <si>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</si>
  <si>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</si>
  <si>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</si>
  <si>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</si>
  <si>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</si>
  <si>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</si>
  <si>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</si>
  <si>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</si>
  <si>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</si>
  <si>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</si>
  <si>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</si>
  <si>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</si>
  <si>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</si>
  <si>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</si>
  <si>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</si>
  <si>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</si>
  <si>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</si>
  <si>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</si>
  <si>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</si>
  <si>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</si>
  <si>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</si>
  <si>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</si>
  <si>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</si>
  <si>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</si>
  <si>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</si>
  <si>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</si>
  <si>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</si>
  <si>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</si>
  <si>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</si>
  <si>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</si>
  <si>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</si>
  <si>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</si>
  <si>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</si>
  <si>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</si>
  <si>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</si>
  <si>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</si>
  <si>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</si>
  <si>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</si>
  <si>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</si>
  <si>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</si>
  <si>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</si>
  <si>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</si>
  <si>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</si>
  <si>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</si>
  <si>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</si>
  <si>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</si>
  <si>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</si>
  <si>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</si>
  <si>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</si>
  <si>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</si>
  <si>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</si>
  <si>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</si>
  <si>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</si>
  <si>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</si>
  <si>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</si>
  <si>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</si>
  <si>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</si>
  <si>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</si>
  <si>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</si>
  <si>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</si>
  <si>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</si>
  <si>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</si>
  <si>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</si>
  <si>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</si>
  <si>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</si>
  <si>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</si>
  <si>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</si>
  <si>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</si>
  <si>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</si>
  <si>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</si>
  <si>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</si>
  <si>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</si>
  <si>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</si>
  <si>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</si>
  <si>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</si>
  <si>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</si>
  <si>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</si>
  <si>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</si>
  <si>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</si>
  <si>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</si>
  <si>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</si>
  <si>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</si>
  <si>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</si>
  <si>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</si>
  <si>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</si>
  <si>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</si>
  <si>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</si>
  <si>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Asset</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</si>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</sst>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3CF9EB32-E97A-0DF6-EE35-577104B8F78A}"/>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186BCEFC-397C-DF9D-C50A-271A01631091}"/>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AEEE3A77-79B8-378B-E1CF-DAF018C6557E}"/>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961DA2A3-6D7C-7A5D-92E9-575F22A2E5BA}"/>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B1416655-B808-5D90-DF40-495F00EF81F6}"/>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122DE55B-BEA1-4EFE-9589-79F6A55477FA}"/>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N17" sqref="N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2</v>
      </c>
      <c r="D16" s="185">
        <v>2</v>
      </c>
      <c r="E16" s="185">
        <v>2</v>
      </c>
      <c r="F16" s="185">
        <v>2</v>
      </c>
      <c r="G16" s="185">
        <v>2</v>
      </c>
      <c r="H16" s="185">
        <v>2</v>
      </c>
      <c r="I16" s="185">
        <v>2</v>
      </c>
      <c r="J16" s="185">
        <v>2</v>
      </c>
      <c r="K16" s="185">
        <v>2</v>
      </c>
      <c r="L16" s="185">
        <v>2</v>
      </c>
      <c r="M16" s="185">
        <v>2</v>
      </c>
      <c r="N16" s="185">
        <v>2</v>
      </c>
    </row>
    <row r="17" spans="1:14" s="32" customFormat="1" ht="15.75">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5</v>
      </c>
      <c r="D35" s="200">
        <f t="shared" si="2"/>
        <v>5</v>
      </c>
      <c r="E35" s="200">
        <f t="shared" si="2"/>
        <v>5</v>
      </c>
      <c r="F35" s="200">
        <f t="shared" si="2"/>
        <v>5</v>
      </c>
      <c r="G35" s="200">
        <f t="shared" si="2"/>
        <v>5</v>
      </c>
      <c r="H35" s="200">
        <f t="shared" si="2"/>
        <v>5</v>
      </c>
      <c r="I35" s="200">
        <f t="shared" si="2"/>
        <v>5</v>
      </c>
      <c r="J35" s="200">
        <f t="shared" si="2"/>
        <v>5</v>
      </c>
      <c r="K35" s="200">
        <f t="shared" si="2"/>
        <v>5</v>
      </c>
      <c r="L35" s="200">
        <f t="shared" si="2"/>
        <v>5</v>
      </c>
      <c r="M35" s="200">
        <f t="shared" si="2"/>
        <v>5</v>
      </c>
      <c r="N35" s="201">
        <f t="shared" si="2"/>
        <v>5</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14166.666666666666</v>
      </c>
      <c r="D46" s="31">
        <f>$B$46*D16*1.075</f>
        <v>15229.166666666666</v>
      </c>
      <c r="E46" s="31">
        <f t="shared" ref="E46:N46" si="7">$B$46*E16*1.075</f>
        <v>15229.166666666666</v>
      </c>
      <c r="F46" s="31">
        <f t="shared" si="7"/>
        <v>15229.166666666666</v>
      </c>
      <c r="G46" s="31">
        <f t="shared" si="7"/>
        <v>15229.166666666666</v>
      </c>
      <c r="H46" s="31">
        <f t="shared" si="7"/>
        <v>15229.166666666666</v>
      </c>
      <c r="I46" s="31">
        <f t="shared" si="7"/>
        <v>15229.166666666666</v>
      </c>
      <c r="J46" s="31">
        <f t="shared" si="7"/>
        <v>15229.166666666666</v>
      </c>
      <c r="K46" s="31">
        <f t="shared" si="7"/>
        <v>15229.166666666666</v>
      </c>
      <c r="L46" s="31">
        <f t="shared" si="7"/>
        <v>15229.166666666666</v>
      </c>
      <c r="M46" s="31">
        <f t="shared" si="7"/>
        <v>15229.166666666666</v>
      </c>
      <c r="N46" s="31">
        <f t="shared" si="7"/>
        <v>15229.166666666666</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29583.333333333332</v>
      </c>
      <c r="D58" s="188">
        <f t="shared" si="16"/>
        <v>31802.083333333332</v>
      </c>
      <c r="E58" s="188">
        <f t="shared" si="16"/>
        <v>31802.083333333332</v>
      </c>
      <c r="F58" s="188">
        <f t="shared" si="16"/>
        <v>31802.083333333332</v>
      </c>
      <c r="G58" s="188">
        <f t="shared" si="16"/>
        <v>31802.083333333332</v>
      </c>
      <c r="H58" s="188">
        <f t="shared" si="16"/>
        <v>31802.083333333332</v>
      </c>
      <c r="I58" s="188">
        <f t="shared" si="16"/>
        <v>31802.083333333332</v>
      </c>
      <c r="J58" s="188">
        <f t="shared" si="16"/>
        <v>31802.083333333332</v>
      </c>
      <c r="K58" s="188">
        <f t="shared" si="16"/>
        <v>31802.083333333332</v>
      </c>
      <c r="L58" s="188">
        <f t="shared" si="16"/>
        <v>31802.083333333332</v>
      </c>
      <c r="M58" s="188">
        <f t="shared" si="16"/>
        <v>31802.083333333332</v>
      </c>
      <c r="N58" s="188">
        <f t="shared" si="16"/>
        <v>31802.083333333332</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29583.333333333332</v>
      </c>
      <c r="D72" s="195">
        <f>D58+D64+D64</f>
        <v>31802.083333333332</v>
      </c>
      <c r="E72" s="195">
        <f t="shared" ref="E72:N72" si="26">E58+E64</f>
        <v>31802.083333333332</v>
      </c>
      <c r="F72" s="195">
        <f t="shared" si="26"/>
        <v>31802.083333333332</v>
      </c>
      <c r="G72" s="195">
        <f t="shared" si="26"/>
        <v>31802.083333333332</v>
      </c>
      <c r="H72" s="195">
        <f t="shared" si="26"/>
        <v>31802.083333333332</v>
      </c>
      <c r="I72" s="195">
        <f t="shared" si="26"/>
        <v>31802.083333333332</v>
      </c>
      <c r="J72" s="195">
        <f t="shared" si="26"/>
        <v>31802.083333333332</v>
      </c>
      <c r="K72" s="195">
        <f t="shared" si="26"/>
        <v>31802.083333333332</v>
      </c>
      <c r="L72" s="195">
        <f t="shared" si="26"/>
        <v>31802.083333333332</v>
      </c>
      <c r="M72" s="195">
        <f t="shared" si="26"/>
        <v>31802.083333333332</v>
      </c>
      <c r="N72" s="195">
        <f t="shared" si="26"/>
        <v>31802.083333333332</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900</v>
      </c>
      <c r="G13" s="117"/>
      <c r="H13" s="74">
        <f t="shared" ref="H13:H51" si="0">F13*12</f>
        <v>10800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25</v>
      </c>
      <c r="G15" s="117"/>
      <c r="H15" s="74">
        <f>Headcount!C35*200</f>
        <v>1000</v>
      </c>
      <c r="I15" s="117"/>
      <c r="J15" s="227" t="s">
        <v>156</v>
      </c>
      <c r="K15"/>
    </row>
    <row r="16" spans="1:11">
      <c r="A16" s="66" t="s">
        <v>36</v>
      </c>
      <c r="B16" s="8" t="s">
        <v>82</v>
      </c>
      <c r="C16" s="117"/>
      <c r="D16" s="117"/>
      <c r="E16" s="117"/>
      <c r="F16" s="328">
        <f>[1]Assumptions!F16*SUM(Headcount!$C$35:$N$35)/12</f>
        <v>40</v>
      </c>
      <c r="G16" s="117"/>
      <c r="H16" s="74">
        <f t="shared" si="0"/>
        <v>480</v>
      </c>
      <c r="I16" s="117"/>
      <c r="J16" s="227"/>
      <c r="K16"/>
    </row>
    <row r="17" spans="1:11">
      <c r="A17" s="39" t="s">
        <v>24</v>
      </c>
      <c r="B17" s="8" t="s">
        <v>7</v>
      </c>
      <c r="C17" s="117"/>
      <c r="D17" s="117"/>
      <c r="E17" s="117"/>
      <c r="F17" s="328">
        <f>[1]Assumptions!F17*SUM(Headcount!$C$35:$N$35)/12</f>
        <v>25</v>
      </c>
      <c r="G17" s="117"/>
      <c r="H17" s="74">
        <f t="shared" si="0"/>
        <v>300</v>
      </c>
      <c r="I17" s="117"/>
      <c r="J17" s="227"/>
      <c r="K17"/>
    </row>
    <row r="18" spans="1:11">
      <c r="A18" s="66" t="s">
        <v>26</v>
      </c>
      <c r="B18" s="8" t="s">
        <v>208</v>
      </c>
      <c r="C18" s="117"/>
      <c r="D18" s="117"/>
      <c r="E18" s="117"/>
      <c r="F18" s="328">
        <f>[1]Assumptions!F18*SUM(Headcount!$C$35:$N$35)/12</f>
        <v>750</v>
      </c>
      <c r="G18" s="117"/>
      <c r="H18" s="74">
        <f>F18*12</f>
        <v>9000</v>
      </c>
      <c r="I18" s="117"/>
      <c r="J18" s="227"/>
      <c r="K18"/>
    </row>
    <row r="19" spans="1:11">
      <c r="A19" s="66" t="s">
        <v>206</v>
      </c>
      <c r="B19" s="8" t="s">
        <v>207</v>
      </c>
      <c r="C19" s="117"/>
      <c r="D19" s="117"/>
      <c r="E19" s="117"/>
      <c r="F19" s="328">
        <f>[1]Assumptions!F19*SUM(Headcount!$C$35:$N$35)/12</f>
        <v>300</v>
      </c>
      <c r="G19" s="117"/>
      <c r="H19" s="73">
        <f t="shared" si="0"/>
        <v>3600</v>
      </c>
      <c r="I19" s="117"/>
      <c r="J19" s="227"/>
      <c r="K19"/>
    </row>
    <row r="20" spans="1:11">
      <c r="A20" s="39"/>
      <c r="B20" s="27" t="s">
        <v>11</v>
      </c>
      <c r="C20" s="117"/>
      <c r="D20" s="117"/>
      <c r="E20" s="117"/>
      <c r="F20" s="103">
        <f>SUM(F12:F19)</f>
        <v>2040</v>
      </c>
      <c r="G20" s="118"/>
      <c r="H20" s="103">
        <f>SUM(H12:H19)</f>
        <v>25180</v>
      </c>
      <c r="I20" s="117"/>
      <c r="J20" s="227"/>
      <c r="K20"/>
    </row>
    <row r="21" spans="1:11" s="132" customFormat="1">
      <c r="A21" s="119" t="s">
        <v>25</v>
      </c>
      <c r="B21" s="42" t="s">
        <v>83</v>
      </c>
      <c r="C21" s="134"/>
      <c r="D21" s="134"/>
      <c r="E21" s="134"/>
      <c r="F21" s="328">
        <f>[1]Assumptions!F21*SUM(Headcount!$C$35:$N$35)/12</f>
        <v>285</v>
      </c>
      <c r="G21" s="134"/>
      <c r="H21" s="133">
        <f t="shared" si="0"/>
        <v>3420</v>
      </c>
      <c r="I21" s="134"/>
      <c r="J21" s="317"/>
      <c r="K21" s="131"/>
    </row>
    <row r="22" spans="1:11" s="132" customFormat="1">
      <c r="A22" s="119" t="s">
        <v>42</v>
      </c>
      <c r="B22" s="27" t="s">
        <v>157</v>
      </c>
      <c r="C22" s="134"/>
      <c r="D22" s="134"/>
      <c r="E22" s="134"/>
      <c r="F22" s="328">
        <f>[1]Assumptions!F22*SUM(Headcount!$C$35:$N$35)/12</f>
        <v>142.85714285714286</v>
      </c>
      <c r="G22" s="134"/>
      <c r="H22" s="133">
        <f t="shared" si="0"/>
        <v>1714.2857142857142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85</v>
      </c>
      <c r="G25" s="117"/>
      <c r="H25" s="74">
        <f t="shared" si="0"/>
        <v>1020</v>
      </c>
      <c r="I25" s="117"/>
      <c r="J25" s="227"/>
      <c r="K25"/>
    </row>
    <row r="26" spans="1:11">
      <c r="A26" s="39" t="s">
        <v>32</v>
      </c>
      <c r="B26" s="8" t="s">
        <v>89</v>
      </c>
      <c r="C26" s="117"/>
      <c r="D26" s="117"/>
      <c r="E26" s="117"/>
      <c r="F26" s="328">
        <f>[1]Assumptions!F26*SUM(Headcount!$C$35:$N$35)/12</f>
        <v>30</v>
      </c>
      <c r="G26" s="117"/>
      <c r="H26" s="74">
        <f t="shared" si="0"/>
        <v>360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25</v>
      </c>
      <c r="G29" s="117"/>
      <c r="H29" s="73">
        <f t="shared" si="0"/>
        <v>300</v>
      </c>
      <c r="I29" s="117"/>
      <c r="J29" s="227"/>
      <c r="K29"/>
    </row>
    <row r="30" spans="1:11">
      <c r="A30" s="39"/>
      <c r="B30" s="27" t="s">
        <v>78</v>
      </c>
      <c r="C30" s="117"/>
      <c r="D30" s="117"/>
      <c r="E30" s="117"/>
      <c r="F30" s="103">
        <f>SUM(F25:F29)</f>
        <v>140</v>
      </c>
      <c r="G30" s="118"/>
      <c r="H30" s="103">
        <f>SUM(H25:H29)</f>
        <v>1680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40</v>
      </c>
      <c r="G33" s="117"/>
      <c r="H33" s="74">
        <f t="shared" si="0"/>
        <v>480</v>
      </c>
      <c r="I33" s="117"/>
      <c r="J33" s="227"/>
      <c r="K33"/>
    </row>
    <row r="34" spans="1:11">
      <c r="A34" s="39" t="s">
        <v>38</v>
      </c>
      <c r="B34" s="8" t="s">
        <v>108</v>
      </c>
      <c r="C34" s="117"/>
      <c r="D34" s="117"/>
      <c r="E34" s="117"/>
      <c r="F34" s="328">
        <f>[1]Assumptions!F34*SUM(Headcount!$C$35:$N$35)/12</f>
        <v>40</v>
      </c>
      <c r="G34" s="117"/>
      <c r="H34" s="73">
        <f t="shared" si="0"/>
        <v>480</v>
      </c>
      <c r="I34" s="117"/>
      <c r="J34" s="227"/>
      <c r="K34"/>
    </row>
    <row r="35" spans="1:11">
      <c r="A35" s="39"/>
      <c r="B35" s="27" t="s">
        <v>13</v>
      </c>
      <c r="C35" s="117"/>
      <c r="D35" s="117"/>
      <c r="E35" s="117"/>
      <c r="F35" s="103">
        <f>SUM(F33:F34)</f>
        <v>80</v>
      </c>
      <c r="G35" s="118"/>
      <c r="H35" s="103">
        <f>SUM(H33:H34)</f>
        <v>960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2500</v>
      </c>
      <c r="G38" s="118"/>
      <c r="H38" s="103">
        <f t="shared" si="0"/>
        <v>30000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5187.8571428571431</v>
      </c>
      <c r="G52" s="318"/>
      <c r="H52" s="334">
        <f>+H20+H21+H22+H23+H24+H30+H31+H32+H35+H36+H37+H38+H39+H47+H50+H51</f>
        <v>62954.28571428571</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302380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12759.226713532515</v>
      </c>
      <c r="G70" s="356"/>
      <c r="H70" s="357">
        <f t="shared" si="1"/>
        <v>153110.72056239017</v>
      </c>
      <c r="I70" s="117"/>
      <c r="J70" s="227"/>
      <c r="K70"/>
    </row>
    <row r="71" spans="1:11" ht="15" customHeight="1">
      <c r="A71" s="322"/>
      <c r="B71" s="270" t="s">
        <v>129</v>
      </c>
      <c r="C71" s="135"/>
      <c r="D71" s="135"/>
      <c r="E71" s="135"/>
      <c r="F71" s="323">
        <f>SUM(F56:F70)</f>
        <v>12759.226713532515</v>
      </c>
      <c r="G71" s="135"/>
      <c r="H71" s="323">
        <f>SUM(H56:H70)</f>
        <v>153110.72056239017</v>
      </c>
      <c r="I71" s="135"/>
      <c r="J71" s="319"/>
      <c r="K71"/>
    </row>
    <row r="72" spans="1:11">
      <c r="A72"/>
      <c r="B72"/>
      <c r="C72"/>
      <c r="D72"/>
      <c r="E72"/>
      <c r="F72"/>
      <c r="G72"/>
      <c r="H72"/>
      <c r="I72"/>
      <c r="J72"/>
      <c r="K72"/>
    </row>
    <row r="73" spans="1:11" ht="13.5" thickBot="1">
      <c r="A73" s="332" t="s">
        <v>130</v>
      </c>
      <c r="B73" s="331"/>
      <c r="C73"/>
      <c r="D73"/>
      <c r="E73"/>
      <c r="F73" s="333">
        <f>F52+F71</f>
        <v>17947.083856389658</v>
      </c>
      <c r="G73"/>
      <c r="H73" s="333">
        <f>H52+H71</f>
        <v>216065.00627667588</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8.5" style="337" bestFit="1" customWidth="1"/>
    <col min="15" max="15" width="11.1640625" style="337"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452821.35937499994</v>
      </c>
      <c r="K2" s="337">
        <f>K8</f>
        <v>0</v>
      </c>
      <c r="L2" s="337">
        <f>L8</f>
        <v>153110.72056239017</v>
      </c>
      <c r="M2" s="337">
        <f>M8</f>
        <v>288000</v>
      </c>
      <c r="N2" s="337">
        <f>N8</f>
        <v>14380.000000000116</v>
      </c>
      <c r="O2" s="337">
        <f>SUM(H2:N2)</f>
        <v>908312.07993739017</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H4" s="337">
        <v>0</v>
      </c>
      <c r="I4" s="337">
        <v>0</v>
      </c>
      <c r="J4" s="337">
        <v>0</v>
      </c>
      <c r="K4" s="337">
        <v>0</v>
      </c>
      <c r="L4" s="337">
        <v>0</v>
      </c>
      <c r="M4" s="337">
        <v>0</v>
      </c>
      <c r="N4" s="337">
        <v>0</v>
      </c>
      <c r="O4" s="337">
        <f>SUM(H4:N4)</f>
        <v>0</v>
      </c>
      <c r="Q4" s="341"/>
      <c r="R4" s="341"/>
      <c r="S4" s="341"/>
      <c r="T4" s="341"/>
      <c r="U4" s="341"/>
      <c r="V4" s="341"/>
      <c r="W4" s="341"/>
      <c r="X4" s="341"/>
      <c r="Y4" s="341"/>
      <c r="Z4" s="341"/>
      <c r="AA4" s="341"/>
      <c r="AB4" s="341"/>
      <c r="AC4" s="341">
        <f>SUM(Q4:AB4)</f>
        <v>0</v>
      </c>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0</v>
      </c>
      <c r="I8" s="339">
        <f>SUM(I2:I7)</f>
        <v>0</v>
      </c>
      <c r="J8" s="339">
        <f>'Detail Expenses'!P32+'Detail Expenses'!P35+'Detail Expenses'!P63</f>
        <v>452821.35937499994</v>
      </c>
      <c r="K8" s="339">
        <f>'Detail Expenses'!P46</f>
        <v>0</v>
      </c>
      <c r="L8" s="339">
        <f>'Detail Expenses'!P95</f>
        <v>153110.72056239017</v>
      </c>
      <c r="M8" s="339">
        <f>'Detail Expenses'!P47+'Detail Expenses'!P48</f>
        <v>288000</v>
      </c>
      <c r="N8" s="339">
        <f>'Detail Expenses'!P98-'Detail Expenses'!P32-'Detail Expenses'!P35-'Detail Expenses'!P63-'Detail Expenses'!P46-'Detail Expenses'!P96-'Detail Expenses'!P47-'Detail Expenses'!P48-H8-'Detail Expenses'!P48-I8</f>
        <v>14380.000000000116</v>
      </c>
      <c r="O8" s="339">
        <f>SUM(H8:N8)</f>
        <v>908312.07993739017</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0</v>
      </c>
      <c r="I9" s="337">
        <f t="shared" ref="I9:O9" si="1">SUM(I2:I7)</f>
        <v>0</v>
      </c>
      <c r="J9" s="337">
        <f t="shared" si="1"/>
        <v>452821.35937499994</v>
      </c>
      <c r="K9" s="337">
        <f t="shared" si="1"/>
        <v>0</v>
      </c>
      <c r="L9" s="337">
        <f t="shared" si="1"/>
        <v>153110.72056239017</v>
      </c>
      <c r="M9" s="337">
        <f t="shared" si="1"/>
        <v>288000</v>
      </c>
      <c r="N9" s="337">
        <f t="shared" si="1"/>
        <v>14380.000000000116</v>
      </c>
      <c r="O9" s="337">
        <f t="shared" si="1"/>
        <v>908312.07993739017</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29583.333333333332</v>
      </c>
      <c r="E30" s="295">
        <f>Headcount!D58</f>
        <v>31802.083333333332</v>
      </c>
      <c r="F30" s="295">
        <f>Headcount!E58</f>
        <v>31802.083333333332</v>
      </c>
      <c r="G30" s="295">
        <f>Headcount!F58</f>
        <v>31802.083333333332</v>
      </c>
      <c r="H30" s="295">
        <f>Headcount!G58</f>
        <v>31802.083333333332</v>
      </c>
      <c r="I30" s="295">
        <f>Headcount!H58</f>
        <v>31802.083333333332</v>
      </c>
      <c r="J30" s="295">
        <f>Headcount!I58</f>
        <v>31802.083333333332</v>
      </c>
      <c r="K30" s="295">
        <f>Headcount!J58</f>
        <v>31802.083333333332</v>
      </c>
      <c r="L30" s="295">
        <f>Headcount!K58</f>
        <v>31802.083333333332</v>
      </c>
      <c r="M30" s="295">
        <f>Headcount!L58</f>
        <v>31802.083333333332</v>
      </c>
      <c r="N30" s="295">
        <f>Headcount!M58</f>
        <v>31802.083333333332</v>
      </c>
      <c r="O30" s="295">
        <f>Headcount!N58</f>
        <v>31802.083333333332</v>
      </c>
      <c r="P30" s="296">
        <f>SUM(D30:O30)</f>
        <v>379406.24999999994</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29583.333333333332</v>
      </c>
      <c r="E32" s="298">
        <f t="shared" ref="E32:P32" si="0">SUM(E30:E31)</f>
        <v>31802.083333333332</v>
      </c>
      <c r="F32" s="298">
        <f t="shared" si="0"/>
        <v>31802.083333333332</v>
      </c>
      <c r="G32" s="298">
        <f t="shared" si="0"/>
        <v>31802.083333333332</v>
      </c>
      <c r="H32" s="298">
        <f t="shared" si="0"/>
        <v>31802.083333333332</v>
      </c>
      <c r="I32" s="298">
        <f t="shared" si="0"/>
        <v>31802.083333333332</v>
      </c>
      <c r="J32" s="298">
        <f t="shared" si="0"/>
        <v>31802.083333333332</v>
      </c>
      <c r="K32" s="298">
        <f t="shared" si="0"/>
        <v>31802.083333333332</v>
      </c>
      <c r="L32" s="298">
        <f t="shared" si="0"/>
        <v>31802.083333333332</v>
      </c>
      <c r="M32" s="298">
        <f t="shared" si="0"/>
        <v>31802.083333333332</v>
      </c>
      <c r="N32" s="298">
        <f t="shared" si="0"/>
        <v>31802.083333333332</v>
      </c>
      <c r="O32" s="298">
        <f t="shared" si="0"/>
        <v>31802.083333333332</v>
      </c>
      <c r="P32" s="299">
        <f t="shared" si="0"/>
        <v>379406.24999999994</v>
      </c>
    </row>
    <row r="33" spans="1:18">
      <c r="A33" s="39" t="s">
        <v>21</v>
      </c>
      <c r="B33" s="64" t="s">
        <v>4</v>
      </c>
      <c r="C33" s="8"/>
      <c r="D33" s="243">
        <f>D32*0.0935</f>
        <v>2766.0416666666665</v>
      </c>
      <c r="E33" s="243">
        <f>E32*0.0935</f>
        <v>2973.4947916666665</v>
      </c>
      <c r="F33" s="243">
        <f>F32*0.0935</f>
        <v>2973.4947916666665</v>
      </c>
      <c r="G33" s="243">
        <f t="shared" ref="G33:O33" si="1">G32*0.0935</f>
        <v>2973.4947916666665</v>
      </c>
      <c r="H33" s="243">
        <f t="shared" si="1"/>
        <v>2973.4947916666665</v>
      </c>
      <c r="I33" s="243">
        <f t="shared" si="1"/>
        <v>2973.4947916666665</v>
      </c>
      <c r="J33" s="243">
        <f t="shared" si="1"/>
        <v>2973.4947916666665</v>
      </c>
      <c r="K33" s="243">
        <f t="shared" si="1"/>
        <v>2973.4947916666665</v>
      </c>
      <c r="L33" s="243">
        <f t="shared" si="1"/>
        <v>2973.4947916666665</v>
      </c>
      <c r="M33" s="243">
        <f t="shared" si="1"/>
        <v>2973.4947916666665</v>
      </c>
      <c r="N33" s="243">
        <f t="shared" si="1"/>
        <v>2973.4947916666665</v>
      </c>
      <c r="O33" s="243">
        <f t="shared" si="1"/>
        <v>2973.4947916666665</v>
      </c>
      <c r="P33" s="300">
        <f>SUM(D33:O33)</f>
        <v>35474.484375000007</v>
      </c>
    </row>
    <row r="34" spans="1:18">
      <c r="A34" s="39" t="s">
        <v>22</v>
      </c>
      <c r="B34" s="8" t="s">
        <v>5</v>
      </c>
      <c r="C34" s="8"/>
      <c r="D34" s="104">
        <f>D32*0.1</f>
        <v>2958.3333333333335</v>
      </c>
      <c r="E34" s="104">
        <f>E32*0.1</f>
        <v>3180.2083333333335</v>
      </c>
      <c r="F34" s="104">
        <f>F32*0.1</f>
        <v>3180.2083333333335</v>
      </c>
      <c r="G34" s="104">
        <f t="shared" ref="G34:O34" si="2">G32*0.1</f>
        <v>3180.2083333333335</v>
      </c>
      <c r="H34" s="104">
        <f t="shared" si="2"/>
        <v>3180.2083333333335</v>
      </c>
      <c r="I34" s="104">
        <f t="shared" si="2"/>
        <v>3180.2083333333335</v>
      </c>
      <c r="J34" s="104">
        <f t="shared" si="2"/>
        <v>3180.2083333333335</v>
      </c>
      <c r="K34" s="104">
        <f t="shared" si="2"/>
        <v>3180.2083333333335</v>
      </c>
      <c r="L34" s="104">
        <f t="shared" si="2"/>
        <v>3180.2083333333335</v>
      </c>
      <c r="M34" s="104">
        <f t="shared" si="2"/>
        <v>3180.2083333333335</v>
      </c>
      <c r="N34" s="104">
        <f t="shared" si="2"/>
        <v>3180.2083333333335</v>
      </c>
      <c r="O34" s="104">
        <f t="shared" si="2"/>
        <v>3180.2083333333335</v>
      </c>
      <c r="P34" s="301">
        <f>SUM(D34:O34)</f>
        <v>37940.625</v>
      </c>
    </row>
    <row r="35" spans="1:18" s="120" customFormat="1">
      <c r="A35" s="119"/>
      <c r="B35" s="27" t="s">
        <v>6</v>
      </c>
      <c r="C35" s="42"/>
      <c r="D35" s="302">
        <f>SUM(D33:D34)</f>
        <v>5724.375</v>
      </c>
      <c r="E35" s="302">
        <f t="shared" ref="E35:P35" si="3">SUM(E33:E34)</f>
        <v>6153.703125</v>
      </c>
      <c r="F35" s="302">
        <f t="shared" si="3"/>
        <v>6153.703125</v>
      </c>
      <c r="G35" s="302">
        <f t="shared" si="3"/>
        <v>6153.703125</v>
      </c>
      <c r="H35" s="302">
        <f t="shared" si="3"/>
        <v>6153.703125</v>
      </c>
      <c r="I35" s="302">
        <f t="shared" si="3"/>
        <v>6153.703125</v>
      </c>
      <c r="J35" s="302">
        <f t="shared" si="3"/>
        <v>6153.703125</v>
      </c>
      <c r="K35" s="302">
        <f t="shared" si="3"/>
        <v>6153.703125</v>
      </c>
      <c r="L35" s="302">
        <f t="shared" si="3"/>
        <v>6153.703125</v>
      </c>
      <c r="M35" s="302">
        <f t="shared" si="3"/>
        <v>6153.703125</v>
      </c>
      <c r="N35" s="302">
        <f t="shared" si="3"/>
        <v>6153.703125</v>
      </c>
      <c r="O35" s="302">
        <f t="shared" si="3"/>
        <v>6153.703125</v>
      </c>
      <c r="P35" s="303">
        <f t="shared" si="3"/>
        <v>73415.109375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83.333333333333329</v>
      </c>
      <c r="E39" s="286">
        <f t="shared" ref="E39:O39" si="8">D39</f>
        <v>83.333333333333329</v>
      </c>
      <c r="F39" s="286">
        <f t="shared" si="8"/>
        <v>83.333333333333329</v>
      </c>
      <c r="G39" s="286">
        <f t="shared" si="8"/>
        <v>83.333333333333329</v>
      </c>
      <c r="H39" s="286">
        <f t="shared" si="8"/>
        <v>83.333333333333329</v>
      </c>
      <c r="I39" s="286">
        <f t="shared" si="8"/>
        <v>83.333333333333329</v>
      </c>
      <c r="J39" s="286">
        <f t="shared" si="8"/>
        <v>83.333333333333329</v>
      </c>
      <c r="K39" s="286">
        <f t="shared" si="8"/>
        <v>83.333333333333329</v>
      </c>
      <c r="L39" s="286">
        <f t="shared" si="8"/>
        <v>83.333333333333329</v>
      </c>
      <c r="M39" s="286">
        <f t="shared" si="8"/>
        <v>83.333333333333329</v>
      </c>
      <c r="N39" s="286">
        <f t="shared" si="8"/>
        <v>83.333333333333329</v>
      </c>
      <c r="O39" s="286">
        <f t="shared" si="8"/>
        <v>83.333333333333329</v>
      </c>
      <c r="P39" s="300">
        <f t="shared" si="5"/>
        <v>1000.0000000000001</v>
      </c>
    </row>
    <row r="40" spans="1:18">
      <c r="A40" s="66" t="s">
        <v>36</v>
      </c>
      <c r="B40" s="8" t="s">
        <v>82</v>
      </c>
      <c r="C40" s="8"/>
      <c r="D40" s="286">
        <f>Assumptions!H16/12</f>
        <v>40</v>
      </c>
      <c r="E40" s="286">
        <f t="shared" ref="E40:O40" si="9">D40</f>
        <v>40</v>
      </c>
      <c r="F40" s="286">
        <f t="shared" si="9"/>
        <v>40</v>
      </c>
      <c r="G40" s="286">
        <f t="shared" si="9"/>
        <v>40</v>
      </c>
      <c r="H40" s="286">
        <f t="shared" si="9"/>
        <v>40</v>
      </c>
      <c r="I40" s="286">
        <f t="shared" si="9"/>
        <v>40</v>
      </c>
      <c r="J40" s="286">
        <f t="shared" si="9"/>
        <v>40</v>
      </c>
      <c r="K40" s="286">
        <f t="shared" si="9"/>
        <v>40</v>
      </c>
      <c r="L40" s="286">
        <f t="shared" si="9"/>
        <v>40</v>
      </c>
      <c r="M40" s="286">
        <f t="shared" si="9"/>
        <v>40</v>
      </c>
      <c r="N40" s="286">
        <f t="shared" si="9"/>
        <v>40</v>
      </c>
      <c r="O40" s="286">
        <f t="shared" si="9"/>
        <v>40</v>
      </c>
      <c r="P40" s="300">
        <f t="shared" si="5"/>
        <v>480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750</v>
      </c>
      <c r="E42" s="286">
        <f t="shared" ref="E42:O43" si="11">D42</f>
        <v>750</v>
      </c>
      <c r="F42" s="286">
        <f t="shared" si="11"/>
        <v>750</v>
      </c>
      <c r="G42" s="286">
        <f t="shared" si="11"/>
        <v>750</v>
      </c>
      <c r="H42" s="286">
        <f t="shared" si="11"/>
        <v>750</v>
      </c>
      <c r="I42" s="286">
        <f t="shared" si="11"/>
        <v>750</v>
      </c>
      <c r="J42" s="286">
        <f t="shared" si="11"/>
        <v>750</v>
      </c>
      <c r="K42" s="286">
        <f t="shared" si="11"/>
        <v>750</v>
      </c>
      <c r="L42" s="286">
        <f t="shared" si="11"/>
        <v>750</v>
      </c>
      <c r="M42" s="286">
        <f t="shared" si="11"/>
        <v>750</v>
      </c>
      <c r="N42" s="286">
        <f t="shared" si="11"/>
        <v>750</v>
      </c>
      <c r="O42" s="286">
        <f t="shared" si="11"/>
        <v>750</v>
      </c>
      <c r="P42" s="300">
        <f t="shared" si="5"/>
        <v>9000</v>
      </c>
    </row>
    <row r="43" spans="1:18">
      <c r="A43" s="66" t="s">
        <v>206</v>
      </c>
      <c r="B43" s="8" t="s">
        <v>207</v>
      </c>
      <c r="C43" s="8"/>
      <c r="D43" s="304">
        <f>+Assumptions!H19/12</f>
        <v>300</v>
      </c>
      <c r="E43" s="304">
        <f t="shared" si="11"/>
        <v>300</v>
      </c>
      <c r="F43" s="304">
        <f t="shared" si="11"/>
        <v>300</v>
      </c>
      <c r="G43" s="304">
        <f t="shared" si="11"/>
        <v>300</v>
      </c>
      <c r="H43" s="304">
        <f t="shared" si="11"/>
        <v>300</v>
      </c>
      <c r="I43" s="304">
        <f t="shared" si="11"/>
        <v>300</v>
      </c>
      <c r="J43" s="304">
        <f t="shared" si="11"/>
        <v>300</v>
      </c>
      <c r="K43" s="304">
        <f t="shared" si="11"/>
        <v>300</v>
      </c>
      <c r="L43" s="304">
        <f t="shared" si="11"/>
        <v>300</v>
      </c>
      <c r="M43" s="304">
        <f t="shared" si="11"/>
        <v>300</v>
      </c>
      <c r="N43" s="304">
        <f t="shared" si="11"/>
        <v>300</v>
      </c>
      <c r="O43" s="304">
        <f t="shared" si="11"/>
        <v>300</v>
      </c>
      <c r="P43" s="301">
        <f>SUM(D43:O43)</f>
        <v>3600</v>
      </c>
    </row>
    <row r="44" spans="1:18" s="120" customFormat="1">
      <c r="A44" s="119"/>
      <c r="B44" s="27" t="s">
        <v>11</v>
      </c>
      <c r="C44" s="42"/>
      <c r="D44" s="302">
        <f>SUM(D36:D43)</f>
        <v>1173.3333333333335</v>
      </c>
      <c r="E44" s="302">
        <f t="shared" ref="E44:P44" si="12">SUM(E36:E43)</f>
        <v>1173.3333333333335</v>
      </c>
      <c r="F44" s="302">
        <f t="shared" si="12"/>
        <v>1173.3333333333335</v>
      </c>
      <c r="G44" s="302">
        <f t="shared" si="12"/>
        <v>1173.3333333333335</v>
      </c>
      <c r="H44" s="302">
        <f t="shared" si="12"/>
        <v>1173.3333333333335</v>
      </c>
      <c r="I44" s="302">
        <f t="shared" si="12"/>
        <v>1173.3333333333335</v>
      </c>
      <c r="J44" s="302">
        <f t="shared" si="12"/>
        <v>1173.3333333333335</v>
      </c>
      <c r="K44" s="302">
        <f t="shared" si="12"/>
        <v>1173.3333333333335</v>
      </c>
      <c r="L44" s="302">
        <f t="shared" si="12"/>
        <v>1173.3333333333335</v>
      </c>
      <c r="M44" s="302">
        <f t="shared" si="12"/>
        <v>1173.3333333333335</v>
      </c>
      <c r="N44" s="302">
        <f t="shared" si="12"/>
        <v>1173.3333333333335</v>
      </c>
      <c r="O44" s="302">
        <f t="shared" si="12"/>
        <v>1173.3333333333335</v>
      </c>
      <c r="P44" s="303">
        <f t="shared" si="12"/>
        <v>14080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25</v>
      </c>
      <c r="E53" s="304">
        <f t="shared" ref="E53:O53" si="21">D53</f>
        <v>25</v>
      </c>
      <c r="F53" s="304">
        <f t="shared" si="21"/>
        <v>25</v>
      </c>
      <c r="G53" s="304">
        <f t="shared" si="21"/>
        <v>25</v>
      </c>
      <c r="H53" s="304">
        <f t="shared" si="21"/>
        <v>25</v>
      </c>
      <c r="I53" s="304">
        <f t="shared" si="21"/>
        <v>25</v>
      </c>
      <c r="J53" s="304">
        <f t="shared" si="21"/>
        <v>25</v>
      </c>
      <c r="K53" s="304">
        <f t="shared" si="21"/>
        <v>25</v>
      </c>
      <c r="L53" s="304">
        <f t="shared" si="21"/>
        <v>25</v>
      </c>
      <c r="M53" s="304">
        <f t="shared" si="21"/>
        <v>25</v>
      </c>
      <c r="N53" s="304">
        <f t="shared" si="21"/>
        <v>25</v>
      </c>
      <c r="O53" s="304">
        <f t="shared" si="21"/>
        <v>25</v>
      </c>
      <c r="P53" s="301">
        <f t="shared" si="14"/>
        <v>300</v>
      </c>
    </row>
    <row r="54" spans="1:16" s="120" customFormat="1">
      <c r="A54" s="119"/>
      <c r="B54" s="27" t="s">
        <v>78</v>
      </c>
      <c r="C54" s="42"/>
      <c r="D54" s="302">
        <f>SUM(D49:D53)</f>
        <v>25</v>
      </c>
      <c r="E54" s="302">
        <f t="shared" ref="E54:P54" si="22">SUM(E49:E53)</f>
        <v>25</v>
      </c>
      <c r="F54" s="302">
        <f t="shared" si="22"/>
        <v>25</v>
      </c>
      <c r="G54" s="302">
        <f t="shared" si="22"/>
        <v>25</v>
      </c>
      <c r="H54" s="302">
        <f t="shared" si="22"/>
        <v>25</v>
      </c>
      <c r="I54" s="302">
        <f t="shared" si="22"/>
        <v>25</v>
      </c>
      <c r="J54" s="302">
        <f t="shared" si="22"/>
        <v>25</v>
      </c>
      <c r="K54" s="302">
        <f t="shared" si="22"/>
        <v>25</v>
      </c>
      <c r="L54" s="302">
        <f t="shared" si="22"/>
        <v>25</v>
      </c>
      <c r="M54" s="302">
        <f t="shared" si="22"/>
        <v>25</v>
      </c>
      <c r="N54" s="302">
        <f t="shared" si="22"/>
        <v>25</v>
      </c>
      <c r="O54" s="302">
        <f t="shared" si="22"/>
        <v>25</v>
      </c>
      <c r="P54" s="303">
        <f t="shared" si="22"/>
        <v>300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60506.041666666664</v>
      </c>
      <c r="E76" s="308">
        <f t="shared" ref="E76:P76" si="44">E75+E74+E71+E63+E62+E61+E60+E59+E56+E55+E54+E48+E47+E46+E45+E44+E35+E32</f>
        <v>63154.119791666664</v>
      </c>
      <c r="F76" s="308">
        <f t="shared" si="44"/>
        <v>63154.119791666664</v>
      </c>
      <c r="G76" s="308">
        <f t="shared" si="44"/>
        <v>63154.119791666664</v>
      </c>
      <c r="H76" s="308">
        <f t="shared" si="44"/>
        <v>63154.119791666664</v>
      </c>
      <c r="I76" s="308">
        <f t="shared" si="44"/>
        <v>63154.119791666664</v>
      </c>
      <c r="J76" s="308">
        <f t="shared" si="44"/>
        <v>63154.119791666664</v>
      </c>
      <c r="K76" s="308">
        <f t="shared" si="44"/>
        <v>63154.119791666664</v>
      </c>
      <c r="L76" s="308">
        <f t="shared" si="44"/>
        <v>63154.119791666664</v>
      </c>
      <c r="M76" s="308">
        <f t="shared" si="44"/>
        <v>63154.119791666664</v>
      </c>
      <c r="N76" s="308">
        <f t="shared" si="44"/>
        <v>63154.119791666664</v>
      </c>
      <c r="O76" s="308">
        <f t="shared" si="44"/>
        <v>63154.119791666664</v>
      </c>
      <c r="P76" s="309">
        <f t="shared" si="44"/>
        <v>755201.359375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12759.226713532515</v>
      </c>
      <c r="E95" s="246">
        <f>D95</f>
        <v>12759.226713532515</v>
      </c>
      <c r="F95" s="246">
        <f t="shared" ref="F95:O95" si="46">E95</f>
        <v>12759.226713532515</v>
      </c>
      <c r="G95" s="246">
        <f t="shared" si="46"/>
        <v>12759.226713532515</v>
      </c>
      <c r="H95" s="246">
        <f t="shared" si="46"/>
        <v>12759.226713532515</v>
      </c>
      <c r="I95" s="246">
        <f t="shared" si="46"/>
        <v>12759.226713532515</v>
      </c>
      <c r="J95" s="246">
        <f t="shared" si="46"/>
        <v>12759.226713532515</v>
      </c>
      <c r="K95" s="246">
        <f t="shared" si="46"/>
        <v>12759.226713532515</v>
      </c>
      <c r="L95" s="246">
        <f t="shared" si="46"/>
        <v>12759.226713532515</v>
      </c>
      <c r="M95" s="246">
        <f t="shared" si="46"/>
        <v>12759.226713532515</v>
      </c>
      <c r="N95" s="246">
        <f t="shared" si="46"/>
        <v>12759.226713532515</v>
      </c>
      <c r="O95" s="246">
        <f t="shared" si="46"/>
        <v>12759.226713532515</v>
      </c>
      <c r="P95" s="312">
        <f t="shared" si="45"/>
        <v>153110.72056239017</v>
      </c>
    </row>
    <row r="96" spans="1:85" s="69" customFormat="1">
      <c r="A96" s="272"/>
      <c r="B96" s="270" t="s">
        <v>129</v>
      </c>
      <c r="C96" s="273">
        <f>SUM(C80:C95)</f>
        <v>0</v>
      </c>
      <c r="D96" s="273">
        <f>SUM(D80:D95)</f>
        <v>12759.226713532515</v>
      </c>
      <c r="E96" s="273">
        <f t="shared" ref="E96:P96" si="47">SUM(E80:E95)</f>
        <v>12759.226713532515</v>
      </c>
      <c r="F96" s="273">
        <f t="shared" si="47"/>
        <v>12759.226713532515</v>
      </c>
      <c r="G96" s="273">
        <f t="shared" si="47"/>
        <v>12759.226713532515</v>
      </c>
      <c r="H96" s="273">
        <f t="shared" si="47"/>
        <v>12759.226713532515</v>
      </c>
      <c r="I96" s="273">
        <f t="shared" si="47"/>
        <v>12759.226713532515</v>
      </c>
      <c r="J96" s="273">
        <f t="shared" si="47"/>
        <v>12759.226713532515</v>
      </c>
      <c r="K96" s="273">
        <f t="shared" si="47"/>
        <v>12759.226713532515</v>
      </c>
      <c r="L96" s="273">
        <f t="shared" si="47"/>
        <v>12759.226713532515</v>
      </c>
      <c r="M96" s="273">
        <f t="shared" si="47"/>
        <v>12759.226713532515</v>
      </c>
      <c r="N96" s="273">
        <f t="shared" si="47"/>
        <v>12759.226713532515</v>
      </c>
      <c r="O96" s="273">
        <f t="shared" si="47"/>
        <v>12759.226713532515</v>
      </c>
      <c r="P96" s="313">
        <f t="shared" si="47"/>
        <v>153110.72056239017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73265.268380199181</v>
      </c>
      <c r="E98" s="251">
        <f t="shared" ref="E98:P98" si="48">E76+E96</f>
        <v>75913.346505199181</v>
      </c>
      <c r="F98" s="251">
        <f t="shared" si="48"/>
        <v>75913.346505199181</v>
      </c>
      <c r="G98" s="251">
        <f t="shared" si="48"/>
        <v>75913.346505199181</v>
      </c>
      <c r="H98" s="251">
        <f t="shared" si="48"/>
        <v>75913.346505199181</v>
      </c>
      <c r="I98" s="251">
        <f t="shared" si="48"/>
        <v>75913.346505199181</v>
      </c>
      <c r="J98" s="251">
        <f t="shared" si="48"/>
        <v>75913.346505199181</v>
      </c>
      <c r="K98" s="251">
        <f t="shared" si="48"/>
        <v>75913.346505199181</v>
      </c>
      <c r="L98" s="251">
        <f t="shared" si="48"/>
        <v>75913.346505199181</v>
      </c>
      <c r="M98" s="251">
        <f t="shared" si="48"/>
        <v>75913.346505199181</v>
      </c>
      <c r="N98" s="251">
        <f t="shared" si="48"/>
        <v>75913.346505199181</v>
      </c>
      <c r="O98" s="251">
        <f t="shared" si="48"/>
        <v>75913.346505199181</v>
      </c>
      <c r="P98" s="314">
        <f t="shared" si="48"/>
        <v>908312.07993739017</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P35" sqref="P35"/>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29583.333333333332</v>
      </c>
      <c r="E13" s="74">
        <f>'Detail Expenses'!E32</f>
        <v>31802.083333333332</v>
      </c>
      <c r="F13" s="74">
        <f>'Detail Expenses'!F32</f>
        <v>31802.083333333332</v>
      </c>
      <c r="G13" s="74">
        <f>'Detail Expenses'!G32</f>
        <v>31802.083333333332</v>
      </c>
      <c r="H13" s="74">
        <f>'Detail Expenses'!H32</f>
        <v>31802.083333333332</v>
      </c>
      <c r="I13" s="74">
        <f>'Detail Expenses'!I32</f>
        <v>31802.083333333332</v>
      </c>
      <c r="J13" s="74">
        <f>'Detail Expenses'!J32</f>
        <v>31802.083333333332</v>
      </c>
      <c r="K13" s="74">
        <f>'Detail Expenses'!K32</f>
        <v>31802.083333333332</v>
      </c>
      <c r="L13" s="74">
        <f>'Detail Expenses'!L32</f>
        <v>31802.083333333332</v>
      </c>
      <c r="M13" s="74">
        <f>'Detail Expenses'!M32</f>
        <v>31802.083333333332</v>
      </c>
      <c r="N13" s="74">
        <f>'Detail Expenses'!N32</f>
        <v>31802.083333333332</v>
      </c>
      <c r="O13" s="74">
        <f>'Detail Expenses'!O32</f>
        <v>31802.083333333332</v>
      </c>
      <c r="P13" s="230">
        <f>SUM(D13:O13)</f>
        <v>379406.24999999994</v>
      </c>
    </row>
    <row r="14" spans="1:21" s="3" customFormat="1">
      <c r="A14" s="39"/>
      <c r="B14" s="40" t="s">
        <v>72</v>
      </c>
      <c r="C14" s="8"/>
      <c r="D14" s="74">
        <f>'Detail Expenses'!D35</f>
        <v>5724.375</v>
      </c>
      <c r="E14" s="74">
        <f>'Detail Expenses'!E35</f>
        <v>6153.703125</v>
      </c>
      <c r="F14" s="74">
        <f>'Detail Expenses'!F35</f>
        <v>6153.703125</v>
      </c>
      <c r="G14" s="74">
        <f>'Detail Expenses'!G35</f>
        <v>6153.703125</v>
      </c>
      <c r="H14" s="74">
        <f>'Detail Expenses'!H35</f>
        <v>6153.703125</v>
      </c>
      <c r="I14" s="74">
        <f>'Detail Expenses'!I35</f>
        <v>6153.703125</v>
      </c>
      <c r="J14" s="74">
        <f>'Detail Expenses'!J35</f>
        <v>6153.703125</v>
      </c>
      <c r="K14" s="74">
        <f>'Detail Expenses'!K35</f>
        <v>6153.703125</v>
      </c>
      <c r="L14" s="74">
        <f>'Detail Expenses'!L35</f>
        <v>6153.703125</v>
      </c>
      <c r="M14" s="74">
        <f>'Detail Expenses'!M35</f>
        <v>6153.703125</v>
      </c>
      <c r="N14" s="74">
        <f>'Detail Expenses'!N35</f>
        <v>6153.703125</v>
      </c>
      <c r="O14" s="74">
        <f>'Detail Expenses'!O35</f>
        <v>6153.703125</v>
      </c>
      <c r="P14" s="230">
        <f t="shared" ref="P14:P30" si="0">SUM(D14:O14)</f>
        <v>73415.109375</v>
      </c>
    </row>
    <row r="15" spans="1:21" s="3" customFormat="1">
      <c r="A15" s="39"/>
      <c r="B15" s="40" t="s">
        <v>73</v>
      </c>
      <c r="C15" s="8"/>
      <c r="D15" s="74">
        <f>'Detail Expenses'!D44</f>
        <v>1173.3333333333335</v>
      </c>
      <c r="E15" s="74">
        <f>'Detail Expenses'!E44</f>
        <v>1173.3333333333335</v>
      </c>
      <c r="F15" s="74">
        <f>'Detail Expenses'!F44</f>
        <v>1173.3333333333335</v>
      </c>
      <c r="G15" s="74">
        <f>'Detail Expenses'!G44</f>
        <v>1173.3333333333335</v>
      </c>
      <c r="H15" s="74">
        <f>'Detail Expenses'!H44</f>
        <v>1173.3333333333335</v>
      </c>
      <c r="I15" s="74">
        <f>'Detail Expenses'!I44</f>
        <v>1173.3333333333335</v>
      </c>
      <c r="J15" s="74">
        <f>'Detail Expenses'!J44</f>
        <v>1173.3333333333335</v>
      </c>
      <c r="K15" s="74">
        <f>'Detail Expenses'!K44</f>
        <v>1173.3333333333335</v>
      </c>
      <c r="L15" s="74">
        <f>'Detail Expenses'!L44</f>
        <v>1173.3333333333335</v>
      </c>
      <c r="M15" s="74">
        <f>'Detail Expenses'!M44</f>
        <v>1173.3333333333335</v>
      </c>
      <c r="N15" s="74">
        <f>'Detail Expenses'!N44</f>
        <v>1173.3333333333335</v>
      </c>
      <c r="O15" s="74">
        <f>'Detail Expenses'!O44</f>
        <v>1173.3333333333335</v>
      </c>
      <c r="P15" s="230">
        <f t="shared" si="0"/>
        <v>14080.000000000005</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25</v>
      </c>
      <c r="E20" s="74">
        <f>'Detail Expenses'!E54</f>
        <v>25</v>
      </c>
      <c r="F20" s="74">
        <f>'Detail Expenses'!F54</f>
        <v>25</v>
      </c>
      <c r="G20" s="74">
        <f>'Detail Expenses'!G54</f>
        <v>25</v>
      </c>
      <c r="H20" s="74">
        <f>'Detail Expenses'!H54</f>
        <v>25</v>
      </c>
      <c r="I20" s="74">
        <f>'Detail Expenses'!I54</f>
        <v>25</v>
      </c>
      <c r="J20" s="74">
        <f>'Detail Expenses'!J54</f>
        <v>25</v>
      </c>
      <c r="K20" s="74">
        <f>'Detail Expenses'!K54</f>
        <v>25</v>
      </c>
      <c r="L20" s="74">
        <f>'Detail Expenses'!L54</f>
        <v>25</v>
      </c>
      <c r="M20" s="74">
        <f>'Detail Expenses'!M54</f>
        <v>25</v>
      </c>
      <c r="N20" s="74">
        <f>'Detail Expenses'!N54</f>
        <v>25</v>
      </c>
      <c r="O20" s="74">
        <f>'Detail Expenses'!O54</f>
        <v>25</v>
      </c>
      <c r="P20" s="230">
        <f t="shared" si="0"/>
        <v>300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60506.041666666664</v>
      </c>
      <c r="E31" s="233">
        <f t="shared" ref="E31:M31" si="1">SUM(E13:E30)</f>
        <v>63154.119791666664</v>
      </c>
      <c r="F31" s="233">
        <f t="shared" si="1"/>
        <v>63154.119791666664</v>
      </c>
      <c r="G31" s="233">
        <f t="shared" si="1"/>
        <v>63154.119791666664</v>
      </c>
      <c r="H31" s="233">
        <f t="shared" si="1"/>
        <v>63154.119791666664</v>
      </c>
      <c r="I31" s="233">
        <f t="shared" si="1"/>
        <v>63154.119791666664</v>
      </c>
      <c r="J31" s="233">
        <f t="shared" si="1"/>
        <v>63154.119791666664</v>
      </c>
      <c r="K31" s="233">
        <f t="shared" si="1"/>
        <v>63154.119791666664</v>
      </c>
      <c r="L31" s="233">
        <f t="shared" si="1"/>
        <v>63154.119791666664</v>
      </c>
      <c r="M31" s="233">
        <f t="shared" si="1"/>
        <v>63154.119791666664</v>
      </c>
      <c r="N31" s="233">
        <f>SUM(N13:N30)</f>
        <v>63154.119791666664</v>
      </c>
      <c r="O31" s="233">
        <f>SUM(O13:O30)</f>
        <v>63154.119791666664</v>
      </c>
      <c r="P31" s="234">
        <f>SUM(P13:P30)</f>
        <v>755201.359375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12759.226713532515</v>
      </c>
      <c r="E33" s="233">
        <f>'Detail Expenses'!E96</f>
        <v>12759.226713532515</v>
      </c>
      <c r="F33" s="233">
        <f>'Detail Expenses'!F96</f>
        <v>12759.226713532515</v>
      </c>
      <c r="G33" s="233">
        <f>'Detail Expenses'!G96</f>
        <v>12759.226713532515</v>
      </c>
      <c r="H33" s="233">
        <f>'Detail Expenses'!H96</f>
        <v>12759.226713532515</v>
      </c>
      <c r="I33" s="233">
        <f>'Detail Expenses'!I96</f>
        <v>12759.226713532515</v>
      </c>
      <c r="J33" s="233">
        <f>'Detail Expenses'!J96</f>
        <v>12759.226713532515</v>
      </c>
      <c r="K33" s="233">
        <f>'Detail Expenses'!K96</f>
        <v>12759.226713532515</v>
      </c>
      <c r="L33" s="233">
        <f>'Detail Expenses'!L96</f>
        <v>12759.226713532515</v>
      </c>
      <c r="M33" s="233">
        <f>'Detail Expenses'!M96</f>
        <v>12759.226713532515</v>
      </c>
      <c r="N33" s="233">
        <f>'Detail Expenses'!N96</f>
        <v>12759.226713532515</v>
      </c>
      <c r="O33" s="233">
        <f>'Detail Expenses'!O96</f>
        <v>12759.226713532515</v>
      </c>
      <c r="P33" s="234">
        <f>SUM(D33:O33)</f>
        <v>153110.72056239017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73265.268380199181</v>
      </c>
      <c r="E35" s="238">
        <f t="shared" ref="E35:P35" si="2">E31+E33</f>
        <v>75913.346505199181</v>
      </c>
      <c r="F35" s="238">
        <f t="shared" si="2"/>
        <v>75913.346505199181</v>
      </c>
      <c r="G35" s="238">
        <f t="shared" si="2"/>
        <v>75913.346505199181</v>
      </c>
      <c r="H35" s="238">
        <f t="shared" si="2"/>
        <v>75913.346505199181</v>
      </c>
      <c r="I35" s="238">
        <f t="shared" si="2"/>
        <v>75913.346505199181</v>
      </c>
      <c r="J35" s="238">
        <f t="shared" si="2"/>
        <v>75913.346505199181</v>
      </c>
      <c r="K35" s="238">
        <f t="shared" si="2"/>
        <v>75913.346505199181</v>
      </c>
      <c r="L35" s="238">
        <f t="shared" si="2"/>
        <v>75913.346505199181</v>
      </c>
      <c r="M35" s="238">
        <f t="shared" si="2"/>
        <v>75913.346505199181</v>
      </c>
      <c r="N35" s="238">
        <f t="shared" si="2"/>
        <v>75913.346505199181</v>
      </c>
      <c r="O35" s="238">
        <f t="shared" si="2"/>
        <v>75913.346505199181</v>
      </c>
      <c r="P35" s="239">
        <f t="shared" si="2"/>
        <v>908312.07993739017</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29583.333333333332</v>
      </c>
      <c r="D6" s="255">
        <f>'Detail Expenses'!E30</f>
        <v>31802.083333333332</v>
      </c>
      <c r="E6" s="255">
        <f>'Detail Expenses'!F30</f>
        <v>31802.083333333332</v>
      </c>
      <c r="F6" s="255">
        <f>'Detail Expenses'!G30</f>
        <v>31802.083333333332</v>
      </c>
      <c r="G6" s="255">
        <f>'Detail Expenses'!H30</f>
        <v>31802.083333333332</v>
      </c>
      <c r="H6" s="255">
        <f>'Detail Expenses'!I30</f>
        <v>31802.083333333332</v>
      </c>
      <c r="I6" s="255">
        <f>'Detail Expenses'!J30</f>
        <v>31802.083333333332</v>
      </c>
      <c r="J6" s="255">
        <f>'Detail Expenses'!K30</f>
        <v>31802.083333333332</v>
      </c>
      <c r="K6" s="255">
        <f>'Detail Expenses'!L30</f>
        <v>31802.083333333332</v>
      </c>
      <c r="L6" s="255">
        <f>'Detail Expenses'!M30</f>
        <v>31802.083333333332</v>
      </c>
      <c r="M6" s="255">
        <f>'Detail Expenses'!N30</f>
        <v>31802.083333333332</v>
      </c>
      <c r="N6" s="255">
        <f>'Detail Expenses'!O30</f>
        <v>31802.083333333332</v>
      </c>
      <c r="O6" s="256">
        <f>'Detail Expenses'!P30</f>
        <v>379406.24999999994</v>
      </c>
      <c r="P6" s="242"/>
      <c r="Q6" s="7"/>
    </row>
    <row r="7" spans="1:17">
      <c r="A7" s="11">
        <f>'Detail Expenses'!$D$7</f>
        <v>0</v>
      </c>
      <c r="B7" s="39" t="s">
        <v>21</v>
      </c>
      <c r="C7" s="143">
        <f>'Detail Expenses'!D31+'Detail Expenses'!D33</f>
        <v>2766.0416666666665</v>
      </c>
      <c r="D7" s="143">
        <f>'Detail Expenses'!E31+'Detail Expenses'!E33</f>
        <v>2973.4947916666665</v>
      </c>
      <c r="E7" s="143">
        <f>'Detail Expenses'!F31+'Detail Expenses'!F33</f>
        <v>2973.4947916666665</v>
      </c>
      <c r="F7" s="143">
        <f>'Detail Expenses'!G31+'Detail Expenses'!G33</f>
        <v>2973.4947916666665</v>
      </c>
      <c r="G7" s="143">
        <f>'Detail Expenses'!H31+'Detail Expenses'!H33</f>
        <v>2973.4947916666665</v>
      </c>
      <c r="H7" s="143">
        <f>'Detail Expenses'!I31+'Detail Expenses'!I33</f>
        <v>2973.4947916666665</v>
      </c>
      <c r="I7" s="143">
        <f>'Detail Expenses'!J31+'Detail Expenses'!J33</f>
        <v>2973.4947916666665</v>
      </c>
      <c r="J7" s="143">
        <f>'Detail Expenses'!K31+'Detail Expenses'!K33</f>
        <v>2973.4947916666665</v>
      </c>
      <c r="K7" s="143">
        <f>'Detail Expenses'!L31+'Detail Expenses'!L33</f>
        <v>2973.4947916666665</v>
      </c>
      <c r="L7" s="143">
        <f>'Detail Expenses'!M31+'Detail Expenses'!M33</f>
        <v>2973.4947916666665</v>
      </c>
      <c r="M7" s="143">
        <f>'Detail Expenses'!N31+'Detail Expenses'!N33</f>
        <v>2973.4947916666665</v>
      </c>
      <c r="N7" s="143">
        <f>'Detail Expenses'!O31+'Detail Expenses'!O33</f>
        <v>2973.4947916666665</v>
      </c>
      <c r="O7" s="241">
        <f>'Detail Expenses'!P31+'Detail Expenses'!P33</f>
        <v>35474.484375000007</v>
      </c>
      <c r="P7" s="123"/>
      <c r="Q7" s="7"/>
    </row>
    <row r="8" spans="1:17">
      <c r="A8" s="11">
        <f>'Detail Expenses'!$D$7</f>
        <v>0</v>
      </c>
      <c r="B8" s="39" t="s">
        <v>22</v>
      </c>
      <c r="C8" s="143">
        <f>'Detail Expenses'!D34</f>
        <v>2958.3333333333335</v>
      </c>
      <c r="D8" s="143">
        <f>'Detail Expenses'!E34</f>
        <v>3180.2083333333335</v>
      </c>
      <c r="E8" s="143">
        <f>'Detail Expenses'!F34</f>
        <v>3180.2083333333335</v>
      </c>
      <c r="F8" s="143">
        <f>'Detail Expenses'!G34</f>
        <v>3180.2083333333335</v>
      </c>
      <c r="G8" s="143">
        <f>'Detail Expenses'!H34</f>
        <v>3180.2083333333335</v>
      </c>
      <c r="H8" s="143">
        <f>'Detail Expenses'!I34</f>
        <v>3180.2083333333335</v>
      </c>
      <c r="I8" s="143">
        <f>'Detail Expenses'!J34</f>
        <v>3180.2083333333335</v>
      </c>
      <c r="J8" s="143">
        <f>'Detail Expenses'!K34</f>
        <v>3180.2083333333335</v>
      </c>
      <c r="K8" s="143">
        <f>'Detail Expenses'!L34</f>
        <v>3180.2083333333335</v>
      </c>
      <c r="L8" s="143">
        <f>'Detail Expenses'!M34</f>
        <v>3180.2083333333335</v>
      </c>
      <c r="M8" s="143">
        <f>'Detail Expenses'!N34</f>
        <v>3180.2083333333335</v>
      </c>
      <c r="N8" s="143">
        <f>'Detail Expenses'!O34</f>
        <v>3180.2083333333335</v>
      </c>
      <c r="O8" s="241">
        <f>'Detail Expenses'!P34</f>
        <v>37940.625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83.333333333333329</v>
      </c>
      <c r="D12" s="143">
        <f>'Detail Expenses'!E39</f>
        <v>83.333333333333329</v>
      </c>
      <c r="E12" s="143">
        <f>'Detail Expenses'!F39</f>
        <v>83.333333333333329</v>
      </c>
      <c r="F12" s="143">
        <f>'Detail Expenses'!G39</f>
        <v>83.333333333333329</v>
      </c>
      <c r="G12" s="143">
        <f>'Detail Expenses'!H39</f>
        <v>83.333333333333329</v>
      </c>
      <c r="H12" s="143">
        <f>'Detail Expenses'!I39</f>
        <v>83.333333333333329</v>
      </c>
      <c r="I12" s="143">
        <f>'Detail Expenses'!J39</f>
        <v>83.333333333333329</v>
      </c>
      <c r="J12" s="143">
        <f>'Detail Expenses'!K39</f>
        <v>83.333333333333329</v>
      </c>
      <c r="K12" s="143">
        <f>'Detail Expenses'!L39</f>
        <v>83.333333333333329</v>
      </c>
      <c r="L12" s="143">
        <f>'Detail Expenses'!M39</f>
        <v>83.333333333333329</v>
      </c>
      <c r="M12" s="143">
        <f>'Detail Expenses'!N39</f>
        <v>83.333333333333329</v>
      </c>
      <c r="N12" s="143">
        <f>'Detail Expenses'!O39</f>
        <v>83.333333333333329</v>
      </c>
      <c r="O12" s="241">
        <f>'Detail Expenses'!P39</f>
        <v>1000.0000000000001</v>
      </c>
      <c r="P12" s="123"/>
      <c r="Q12" s="7"/>
    </row>
    <row r="13" spans="1:17">
      <c r="A13" s="11">
        <f>'Detail Expenses'!$D$7</f>
        <v>0</v>
      </c>
      <c r="B13" s="66" t="s">
        <v>36</v>
      </c>
      <c r="C13" s="143">
        <f>'Detail Expenses'!D40</f>
        <v>40</v>
      </c>
      <c r="D13" s="143">
        <f>'Detail Expenses'!E40</f>
        <v>40</v>
      </c>
      <c r="E13" s="143">
        <f>'Detail Expenses'!F40</f>
        <v>40</v>
      </c>
      <c r="F13" s="143">
        <f>'Detail Expenses'!G40</f>
        <v>40</v>
      </c>
      <c r="G13" s="143">
        <f>'Detail Expenses'!H40</f>
        <v>40</v>
      </c>
      <c r="H13" s="143">
        <f>'Detail Expenses'!I40</f>
        <v>40</v>
      </c>
      <c r="I13" s="143">
        <f>'Detail Expenses'!J40</f>
        <v>40</v>
      </c>
      <c r="J13" s="143">
        <f>'Detail Expenses'!K40</f>
        <v>40</v>
      </c>
      <c r="K13" s="143">
        <f>'Detail Expenses'!L40</f>
        <v>40</v>
      </c>
      <c r="L13" s="143">
        <f>'Detail Expenses'!M40</f>
        <v>40</v>
      </c>
      <c r="M13" s="143">
        <f>'Detail Expenses'!N40</f>
        <v>40</v>
      </c>
      <c r="N13" s="143">
        <f>'Detail Expenses'!O40</f>
        <v>40</v>
      </c>
      <c r="O13" s="241">
        <f>'Detail Expenses'!P40</f>
        <v>480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750</v>
      </c>
      <c r="D15" s="143">
        <f>'Detail Expenses'!E42</f>
        <v>750</v>
      </c>
      <c r="E15" s="143">
        <f>'Detail Expenses'!F42</f>
        <v>750</v>
      </c>
      <c r="F15" s="143">
        <f>'Detail Expenses'!G42</f>
        <v>750</v>
      </c>
      <c r="G15" s="143">
        <f>'Detail Expenses'!H42</f>
        <v>750</v>
      </c>
      <c r="H15" s="143">
        <f>'Detail Expenses'!I42</f>
        <v>750</v>
      </c>
      <c r="I15" s="143">
        <f>'Detail Expenses'!J42</f>
        <v>750</v>
      </c>
      <c r="J15" s="143">
        <f>'Detail Expenses'!K42</f>
        <v>750</v>
      </c>
      <c r="K15" s="143">
        <f>'Detail Expenses'!L42</f>
        <v>750</v>
      </c>
      <c r="L15" s="143">
        <f>'Detail Expenses'!M42</f>
        <v>750</v>
      </c>
      <c r="M15" s="143">
        <f>'Detail Expenses'!N42</f>
        <v>750</v>
      </c>
      <c r="N15" s="143">
        <f>'Detail Expenses'!O42</f>
        <v>750</v>
      </c>
      <c r="O15" s="241">
        <f>'Detail Expenses'!P42</f>
        <v>9000</v>
      </c>
      <c r="P15" s="123"/>
      <c r="Q15" s="7"/>
    </row>
    <row r="16" spans="1:17">
      <c r="A16" s="11">
        <f>'Detail Expenses'!$D$7</f>
        <v>0</v>
      </c>
      <c r="B16" s="66" t="s">
        <v>206</v>
      </c>
      <c r="C16" s="143">
        <f>'Detail Expenses'!D43</f>
        <v>300</v>
      </c>
      <c r="D16" s="143">
        <f>'Detail Expenses'!E43</f>
        <v>300</v>
      </c>
      <c r="E16" s="143">
        <f>'Detail Expenses'!F43</f>
        <v>300</v>
      </c>
      <c r="F16" s="143">
        <f>'Detail Expenses'!G43</f>
        <v>300</v>
      </c>
      <c r="G16" s="143">
        <f>'Detail Expenses'!H43</f>
        <v>300</v>
      </c>
      <c r="H16" s="143">
        <f>'Detail Expenses'!I43</f>
        <v>300</v>
      </c>
      <c r="I16" s="143">
        <f>'Detail Expenses'!J43</f>
        <v>300</v>
      </c>
      <c r="J16" s="143">
        <f>'Detail Expenses'!K43</f>
        <v>300</v>
      </c>
      <c r="K16" s="143">
        <f>'Detail Expenses'!L43</f>
        <v>300</v>
      </c>
      <c r="L16" s="143">
        <f>'Detail Expenses'!M43</f>
        <v>300</v>
      </c>
      <c r="M16" s="143">
        <f>'Detail Expenses'!N43</f>
        <v>300</v>
      </c>
      <c r="N16" s="143">
        <f>'Detail Expenses'!O43</f>
        <v>300</v>
      </c>
      <c r="O16" s="241">
        <f>'Detail Expenses'!P43</f>
        <v>3600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25</v>
      </c>
      <c r="D25" s="144">
        <f>'Detail Expenses'!E53</f>
        <v>25</v>
      </c>
      <c r="E25" s="144">
        <f>'Detail Expenses'!F53</f>
        <v>25</v>
      </c>
      <c r="F25" s="144">
        <f>'Detail Expenses'!G53</f>
        <v>25</v>
      </c>
      <c r="G25" s="144">
        <f>'Detail Expenses'!H53</f>
        <v>25</v>
      </c>
      <c r="H25" s="144">
        <f>'Detail Expenses'!I53</f>
        <v>25</v>
      </c>
      <c r="I25" s="144">
        <f>'Detail Expenses'!J53</f>
        <v>25</v>
      </c>
      <c r="J25" s="144">
        <f>'Detail Expenses'!K53</f>
        <v>25</v>
      </c>
      <c r="K25" s="144">
        <f>'Detail Expenses'!L53</f>
        <v>25</v>
      </c>
      <c r="L25" s="144">
        <f>'Detail Expenses'!M53</f>
        <v>25</v>
      </c>
      <c r="M25" s="144">
        <f>'Detail Expenses'!N53</f>
        <v>25</v>
      </c>
      <c r="N25" s="144">
        <f>'Detail Expenses'!O53</f>
        <v>25</v>
      </c>
      <c r="O25" s="241">
        <f>'Detail Expenses'!P53</f>
        <v>300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60506.041666666672</v>
      </c>
      <c r="D44" s="145">
        <f t="shared" ref="D44:N44" si="0">SUM(D6:D43)</f>
        <v>63154.119791666672</v>
      </c>
      <c r="E44" s="145">
        <f t="shared" si="0"/>
        <v>63154.119791666672</v>
      </c>
      <c r="F44" s="145">
        <f t="shared" si="0"/>
        <v>63154.119791666672</v>
      </c>
      <c r="G44" s="145">
        <f t="shared" si="0"/>
        <v>63154.119791666672</v>
      </c>
      <c r="H44" s="145">
        <f t="shared" si="0"/>
        <v>63154.119791666672</v>
      </c>
      <c r="I44" s="145">
        <f t="shared" si="0"/>
        <v>63154.119791666672</v>
      </c>
      <c r="J44" s="145">
        <f t="shared" si="0"/>
        <v>63154.119791666672</v>
      </c>
      <c r="K44" s="145">
        <f t="shared" si="0"/>
        <v>63154.119791666672</v>
      </c>
      <c r="L44" s="145">
        <f t="shared" si="0"/>
        <v>63154.119791666672</v>
      </c>
      <c r="M44" s="145">
        <f t="shared" si="0"/>
        <v>63154.119791666672</v>
      </c>
      <c r="N44" s="145">
        <f t="shared" si="0"/>
        <v>63154.119791666672</v>
      </c>
      <c r="O44" s="145">
        <f>SUM(C44:N44)</f>
        <v>755201.359375</v>
      </c>
      <c r="P44" s="1" t="s">
        <v>49</v>
      </c>
    </row>
    <row r="45" spans="1:16">
      <c r="B45" s="7"/>
      <c r="C45" s="143"/>
      <c r="D45" s="11"/>
      <c r="E45" s="11"/>
      <c r="F45" s="11"/>
      <c r="G45" s="11"/>
      <c r="H45" s="11"/>
      <c r="I45" s="11"/>
      <c r="J45" s="11"/>
      <c r="K45" s="11"/>
      <c r="L45" s="11"/>
      <c r="M45" s="11"/>
      <c r="N45" s="11"/>
      <c r="O45" s="12">
        <f>'Detail Expenses'!P76</f>
        <v>755201.359375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2023-09-11T10:03:44Z</dcterms:modified>
</cp:coreProperties>
</file>