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4ED7A0F-B4A9-4596-9A32-9D4389F2FAAB}" xr6:coauthVersionLast="47" xr6:coauthVersionMax="47" xr10:uidLastSave="{00000000-0000-0000-0000-000000000000}"/>
  <bookViews>
    <workbookView xWindow="-120" yWindow="-120" windowWidth="23280" windowHeight="1248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<sst xmlns="http://schemas.openxmlformats.org/spreadsheetml/2006/main" count="553" uniqueCount="361">
  <si>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</si>
  <si>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</si>
  <si>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</si>
  <si>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</si>
  <si>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</si>
  <si>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</si>
  <si>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</si>
  <si>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</si>
  <si>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</si>
  <si>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</si>
  <si>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</si>
  <si>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</si>
  <si>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</si>
  <si>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</si>
  <si>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</si>
  <si>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</si>
  <si>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</si>
  <si>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</si>
  <si>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</si>
  <si>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</si>
  <si>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</si>
  <si>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</si>
  <si>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</si>
  <si>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</si>
  <si>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</si>
  <si>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</si>
  <si>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</si>
  <si>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</si>
  <si>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</si>
  <si>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</si>
  <si>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</si>
  <si>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</si>
  <si>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</si>
  <si>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</si>
  <si>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</si>
  <si>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</si>
  <si>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</si>
  <si>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</si>
  <si>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</si>
  <si>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</si>
  <si>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</si>
  <si>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</si>
  <si>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</si>
  <si>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</si>
  <si>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</si>
  <si>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</si>
  <si>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</si>
  <si>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</si>
  <si>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</si>
  <si>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</si>
  <si>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</si>
  <si>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</si>
  <si>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</si>
  <si>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</si>
  <si>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</si>
  <si>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</si>
  <si>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</si>
  <si>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</si>
  <si>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</si>
  <si>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</si>
  <si>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</si>
  <si>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</si>
  <si>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</si>
  <si>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</si>
  <si>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</si>
  <si>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</si>
  <si>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</si>
  <si>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</si>
  <si>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</si>
  <si>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</si>
  <si>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</si>
  <si>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</si>
  <si>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</si>
  <si>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</si>
  <si>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</si>
  <si>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</si>
  <si>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</si>
  <si>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</si>
  <si>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</si>
  <si>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</si>
  <si>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</si>
  <si>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</si>
  <si>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</si>
  <si>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</si>
  <si>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</si>
  <si>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</si>
  <si>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</si>
  <si>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</si>
  <si>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</si>
  <si>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</si>
  <si>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</si>
  <si>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</si>
  <si>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</si>
  <si>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</si>
  <si>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</si>
  <si>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</si>
  <si>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</si>
  <si>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</si>
  <si>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</si>
  <si>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</si>
  <si>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</si>
  <si>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</si>
  <si>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</si>
  <si>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</si>
  <si>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</si>
  <si>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</si>
  <si>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</si>
  <si>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</si>
  <si>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</si>
  <si>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</si>
  <si>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</si>
  <si>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</si>
  <si>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</si>
  <si>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</si>
  <si>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</si>
  <si>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</si>
  <si>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</si>
  <si>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</si>
  <si>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</si>
  <si>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</si>
  <si>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</si>
  <si>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</si>
  <si>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</si>
  <si>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</si>
  <si>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</si>
  <si>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</si>
  <si>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</si>
  <si>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</si>
  <si>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</si>
  <si>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</si>
  <si>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</si>
  <si>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</si>
  <si>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</si>
  <si>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</si>
  <si>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</si>
  <si>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</si>
  <si>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</si>
  <si>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</si>
  <si>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</si>
  <si>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</si>
  <si>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</si>
  <si>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</si>
  <si>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</si>
  <si>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</si>
  <si>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</si>
  <si>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</si>
  <si>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</si>
  <si>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</si>
  <si>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</si>
  <si>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</si>
  <si>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</si>
  <si>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</si>
  <si>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</si>
  <si>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</si>
  <si>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</si>
  <si>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</si>
  <si>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</si>
  <si>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</si>
  <si>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</si>
  <si>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</si>
  <si>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</si>
  <si>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</si>
  <si>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</si>
  <si>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</si>
  <si>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</si>
  <si>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</si>
  <si>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</si>
  <si>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</si>
  <si>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</si>
  <si>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</si>
  <si>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</si>
  <si>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</si>
  <si>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</si>
  <si>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</si>
  <si>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</si>
  <si>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</si>
  <si>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</si>
  <si>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</si>
  <si>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</si>
  <si>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</si>
  <si>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</si>
  <si>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</si>
  <si>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</si>
  <si>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</si>
  <si>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</si>
  <si>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</si>
  <si>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</si>
  <si>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</si>
  <si>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</si>
  <si>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</si>
  <si>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</si>
  <si>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</si>
  <si>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</si>
  <si>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</si>
  <si>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</si>
  <si>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</si>
  <si>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</si>
  <si>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</si>
  <si>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</si>
  <si>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</si>
  <si>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</si>
  <si>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</si>
  <si>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</si>
  <si>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</si>
  <si>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</si>
  <si>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</si>
  <si>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</si>
  <si>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</si>
  <si>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</si>
  <si>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</si>
  <si>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</si>
  <si>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</si>
  <si>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</si>
  <si>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</si>
  <si>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</si>
  <si>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</si>
  <si>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</si>
  <si>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</si>
  <si>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</si>
  <si>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</si>
  <si>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</si>
  <si>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</si>
  <si>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</si>
  <si>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</si>
  <si>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</si>
  <si>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</si>
  <si>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</si>
  <si>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</si>
  <si>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</si>
  <si>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</si>
  <si>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</si>
  <si>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</si>
  <si>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</si>
  <si>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</si>
  <si>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</si>
  <si>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</si>
  <si>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</si>
  <si>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</si>
  <si>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</si>
  <si>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</si>
  <si>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</si>
  <si>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</si>
  <si>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</si>
  <si>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</si>
  <si>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</si>
  <si>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</si>
  <si>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</si>
  <si>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</si>
  <si>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</si>
  <si>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</si>
  <si>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</si>
  <si>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</si>
  <si>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</si>
  <si>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</si>
  <si>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</si>
  <si>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</si>
  <si>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</si>
  <si>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</si>
  <si>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</si>
  <si>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</si>
  <si>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</si>
  <si>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</si>
  <si>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</si>
  <si>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</si>
  <si>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</si>
  <si>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</si>
  <si>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</si>
  <si>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</si>
  <si>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</si>
  <si>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</si>
  <si>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</si>
  <si>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</si>
  <si>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</si>
  <si>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</si>
  <si>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</si>
  <si>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</si>
  <si>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</si>
  <si>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</si>
  <si>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</si>
  <si>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</si>
  <si>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</si>
  <si>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</si>
  <si>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</si>
  <si>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</si>
  <si>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</si>
  <si>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</si>
  <si>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</si>
  <si>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</si>
  <si>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</si>
  <si>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</si>
  <si>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</si>
  <si>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</si>
  <si>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</si>
  <si>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</si>
  <si>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</si>
  <si>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</si>
  <si>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</si>
  <si>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</si>
  <si>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</si>
  <si>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</si>
  <si>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</si>
  <si>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</si>
  <si>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</si>
  <si>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</si>
  <si>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</si>
  <si>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</si>
  <si>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</si>
  <si>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</si>
  <si>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</si>
  <si>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</si>
  <si>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</si>
  <si>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</si>
  <si>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</si>
  <si>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</si>
  <si>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</si>
  <si>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</si>
  <si>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</si>
  <si>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</si>
  <si>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</si>
  <si>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</si>
  <si>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</si>
  <si>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</si>
  <si>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</si>
  <si>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</si>
  <si>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</si>
  <si>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</si>
  <si>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</si>
  <si>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</si>
  <si>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</si>
  <si>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</si>
  <si>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</si>
  <si>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</si>
  <si>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</si>
  <si>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</si>
  <si>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</si>
  <si>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</si>
  <si>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</si>
  <si>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</si>
  <si>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</si>
  <si>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</si>
  <si>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</si>
  <si>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</si>
  <si>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</si>
  <si>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</si>
  <si>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</si>
  <si>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</si>
  <si>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</si>
  <si>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</si>
  <si>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</si>
  <si>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</si>
  <si>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</si>
  <si>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</si>
  <si>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</si>
  <si>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</si>
  <si>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</si>
  <si>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</si>
  <si>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</si>
  <si>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Ontario / Alberta Initiatives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</si>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</sst>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6CF173F5-8AF7-26C4-14EA-21330C5B37B7}"/>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2B8C012F-4BE7-4579-30AF-9B6EB175E6B8}"/>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6E408B7C-85AD-781A-8F03-632A29E2DC3F}"/>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F79D08D9-A506-57F2-0F7C-BB77F0EBF0A7}"/>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96DAB789-0E10-2AFD-AEFC-11724AFA8E22}"/>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69C1903F-E3FE-76F0-8FFB-FA40A8E84E4B}"/>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H30" sqref="H3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3</v>
      </c>
      <c r="D33" s="185">
        <v>3</v>
      </c>
      <c r="E33" s="185">
        <v>3</v>
      </c>
      <c r="F33" s="185">
        <v>3</v>
      </c>
      <c r="G33" s="185">
        <v>3</v>
      </c>
      <c r="H33" s="185">
        <v>3</v>
      </c>
      <c r="I33" s="185">
        <v>3</v>
      </c>
      <c r="J33" s="185">
        <v>3</v>
      </c>
      <c r="K33" s="185">
        <v>3</v>
      </c>
      <c r="L33" s="185">
        <v>3</v>
      </c>
      <c r="M33" s="185">
        <v>3</v>
      </c>
      <c r="N33" s="185">
        <v>3</v>
      </c>
    </row>
    <row r="34" spans="1:14" s="189" customFormat="1" ht="15.75">
      <c r="A34" s="186" t="s">
        <v>161</v>
      </c>
      <c r="B34" s="198"/>
      <c r="C34" s="196">
        <f t="shared" ref="C34:N34" si="1">SUM(C29:C33)</f>
        <v>3</v>
      </c>
      <c r="D34" s="196">
        <f t="shared" si="1"/>
        <v>3</v>
      </c>
      <c r="E34" s="196">
        <f t="shared" si="1"/>
        <v>3</v>
      </c>
      <c r="F34" s="196">
        <f t="shared" si="1"/>
        <v>3</v>
      </c>
      <c r="G34" s="196">
        <f t="shared" si="1"/>
        <v>3</v>
      </c>
      <c r="H34" s="196">
        <f t="shared" si="1"/>
        <v>3</v>
      </c>
      <c r="I34" s="196">
        <f t="shared" si="1"/>
        <v>3</v>
      </c>
      <c r="J34" s="196">
        <f t="shared" si="1"/>
        <v>3</v>
      </c>
      <c r="K34" s="196">
        <f t="shared" si="1"/>
        <v>3</v>
      </c>
      <c r="L34" s="196">
        <f t="shared" si="1"/>
        <v>3</v>
      </c>
      <c r="M34" s="196">
        <f t="shared" si="1"/>
        <v>3</v>
      </c>
      <c r="N34" s="197">
        <f t="shared" si="1"/>
        <v>3</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50833.333333333336</v>
      </c>
      <c r="D58" s="188">
        <f t="shared" si="16"/>
        <v>54645.833333333336</v>
      </c>
      <c r="E58" s="188">
        <f t="shared" si="16"/>
        <v>54645.833333333336</v>
      </c>
      <c r="F58" s="188">
        <f t="shared" si="16"/>
        <v>54645.833333333336</v>
      </c>
      <c r="G58" s="188">
        <f t="shared" si="16"/>
        <v>54645.833333333336</v>
      </c>
      <c r="H58" s="188">
        <f t="shared" si="16"/>
        <v>54645.833333333336</v>
      </c>
      <c r="I58" s="188">
        <f t="shared" si="16"/>
        <v>54645.833333333336</v>
      </c>
      <c r="J58" s="188">
        <f t="shared" si="16"/>
        <v>54645.833333333336</v>
      </c>
      <c r="K58" s="188">
        <f t="shared" si="16"/>
        <v>54645.833333333336</v>
      </c>
      <c r="L58" s="188">
        <f t="shared" si="16"/>
        <v>54645.833333333336</v>
      </c>
      <c r="M58" s="188">
        <f t="shared" si="16"/>
        <v>54645.833333333336</v>
      </c>
      <c r="N58" s="188">
        <f t="shared" si="16"/>
        <v>54645.833333333336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72000</v>
      </c>
      <c r="D70" s="205">
        <f t="shared" ref="D70:N70" si="25">+$B$33*D33</f>
        <v>72000</v>
      </c>
      <c r="E70" s="205">
        <f t="shared" si="25"/>
        <v>72000</v>
      </c>
      <c r="F70" s="205">
        <f t="shared" si="25"/>
        <v>72000</v>
      </c>
      <c r="G70" s="205">
        <f t="shared" si="25"/>
        <v>72000</v>
      </c>
      <c r="H70" s="205">
        <f t="shared" si="25"/>
        <v>72000</v>
      </c>
      <c r="I70" s="205">
        <f t="shared" si="25"/>
        <v>72000</v>
      </c>
      <c r="J70" s="205">
        <f t="shared" si="25"/>
        <v>72000</v>
      </c>
      <c r="K70" s="205">
        <f t="shared" si="25"/>
        <v>72000</v>
      </c>
      <c r="L70" s="205">
        <f t="shared" si="25"/>
        <v>72000</v>
      </c>
      <c r="M70" s="205">
        <f t="shared" si="25"/>
        <v>72000</v>
      </c>
      <c r="N70" s="205">
        <f t="shared" si="25"/>
        <v>72000</v>
      </c>
    </row>
    <row r="71" spans="1:14">
      <c r="A71" s="48"/>
      <c r="B71" s="7"/>
      <c r="C71" s="7"/>
      <c r="D71" s="7"/>
      <c r="E71" s="7"/>
      <c r="F71" s="7"/>
      <c r="G71" s="7"/>
      <c r="H71" s="7"/>
      <c r="I71" s="7"/>
      <c r="J71" s="7"/>
      <c r="K71" s="7"/>
      <c r="L71" s="7"/>
      <c r="M71" s="7"/>
      <c r="N71" s="7"/>
    </row>
    <row r="72" spans="1:14" s="192" customFormat="1" ht="15.75">
      <c r="A72" s="193" t="s">
        <v>163</v>
      </c>
      <c r="B72" s="194"/>
      <c r="C72" s="195">
        <f>C58+C64</f>
        <v>50833.333333333336</v>
      </c>
      <c r="D72" s="195">
        <f>D58+D64+D64</f>
        <v>54645.833333333336</v>
      </c>
      <c r="E72" s="195">
        <f t="shared" ref="E72:N72" si="26">E58+E64</f>
        <v>54645.833333333336</v>
      </c>
      <c r="F72" s="195">
        <f t="shared" si="26"/>
        <v>54645.833333333336</v>
      </c>
      <c r="G72" s="195">
        <f t="shared" si="26"/>
        <v>54645.833333333336</v>
      </c>
      <c r="H72" s="195">
        <f t="shared" si="26"/>
        <v>54645.833333333336</v>
      </c>
      <c r="I72" s="195">
        <f t="shared" si="26"/>
        <v>54645.833333333336</v>
      </c>
      <c r="J72" s="195">
        <f t="shared" si="26"/>
        <v>54645.833333333336</v>
      </c>
      <c r="K72" s="195">
        <f t="shared" si="26"/>
        <v>54645.833333333336</v>
      </c>
      <c r="L72" s="195">
        <f t="shared" si="26"/>
        <v>54645.833333333336</v>
      </c>
      <c r="M72" s="195">
        <f t="shared" si="26"/>
        <v>54645.833333333336</v>
      </c>
      <c r="N72" s="195">
        <f t="shared" si="26"/>
        <v>54645.833333333336</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15375.714285714286</v>
      </c>
      <c r="G52" s="318"/>
      <c r="H52" s="334">
        <f>+H20+H21+H22+H23+H24+H30+H31+H32+H35+H36+H37+H38+H39+H47+H50+H51</f>
        <v>185908.57142857142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952760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40894.167712779315</v>
      </c>
      <c r="G73"/>
      <c r="H73" s="333">
        <f>H52+H71</f>
        <v>492130.01255335176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D1" workbookViewId="0">
      <pane ySplit="1" topLeftCell="A2" activePane="bottomLeft" state="frozen"/>
      <selection pane="bottomLeft" activeCell="N18" sqref="N18"/>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778087.40625</v>
      </c>
      <c r="K2" s="337">
        <f>K8</f>
        <v>0</v>
      </c>
      <c r="L2" s="337">
        <f>L8</f>
        <v>306221.44112478034</v>
      </c>
      <c r="M2" s="337">
        <f>M8</f>
        <v>864000</v>
      </c>
      <c r="N2" s="337">
        <f>N8</f>
        <v>28760</v>
      </c>
      <c r="O2" s="337">
        <f t="shared" ref="O2:O8" si="0">SUM(H2:N2)</f>
        <v>2037068.8473747803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778087.40625</v>
      </c>
      <c r="K8" s="339">
        <f>'Detail Expenses'!P46</f>
        <v>0</v>
      </c>
      <c r="L8" s="339">
        <f>'Detail Expenses'!P95</f>
        <v>306221.44112478034</v>
      </c>
      <c r="M8" s="339">
        <f>'Detail Expenses'!P47+'Detail Expenses'!P48</f>
        <v>864000</v>
      </c>
      <c r="N8" s="339">
        <f>'Detail Expenses'!P98-'Detail Expenses'!P32-'Detail Expenses'!P35-'Detail Expenses'!P63-'Detail Expenses'!P46-'Detail Expenses'!P96-'Detail Expenses'!P47-'Detail Expenses'!P48-H8-'Detail Expenses'!P48-I8</f>
        <v>28760</v>
      </c>
      <c r="O8" s="339">
        <f t="shared" si="0"/>
        <v>2037068.8473747803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778087.40625</v>
      </c>
      <c r="K9" s="337">
        <f t="shared" si="3"/>
        <v>0</v>
      </c>
      <c r="L9" s="337">
        <f t="shared" si="3"/>
        <v>306221.44112478034</v>
      </c>
      <c r="M9" s="337">
        <f t="shared" si="3"/>
        <v>864000</v>
      </c>
      <c r="N9" s="337">
        <f t="shared" si="3"/>
        <v>28760</v>
      </c>
      <c r="O9" s="337">
        <f t="shared" si="3"/>
        <v>2037068.8473747803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H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50833.333333333336</v>
      </c>
      <c r="E30" s="295">
        <f>Headcount!D58</f>
        <v>54645.833333333336</v>
      </c>
      <c r="F30" s="295">
        <f>Headcount!E58</f>
        <v>54645.833333333336</v>
      </c>
      <c r="G30" s="295">
        <f>Headcount!F58</f>
        <v>54645.833333333336</v>
      </c>
      <c r="H30" s="295">
        <f>Headcount!G58</f>
        <v>54645.833333333336</v>
      </c>
      <c r="I30" s="295">
        <f>Headcount!H58</f>
        <v>54645.833333333336</v>
      </c>
      <c r="J30" s="295">
        <f>Headcount!I58</f>
        <v>54645.833333333336</v>
      </c>
      <c r="K30" s="295">
        <f>Headcount!J58</f>
        <v>54645.833333333336</v>
      </c>
      <c r="L30" s="295">
        <f>Headcount!K58</f>
        <v>54645.833333333336</v>
      </c>
      <c r="M30" s="295">
        <f>Headcount!L58</f>
        <v>54645.833333333336</v>
      </c>
      <c r="N30" s="295">
        <f>Headcount!M58</f>
        <v>54645.833333333336</v>
      </c>
      <c r="O30" s="295">
        <f>Headcount!N58</f>
        <v>54645.833333333336</v>
      </c>
      <c r="P30" s="296">
        <f>SUM(D30:O30)</f>
        <v>651937.5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50833.333333333336</v>
      </c>
      <c r="E32" s="298">
        <f t="shared" ref="E32:P32" si="0">SUM(E30:E31)</f>
        <v>54645.833333333336</v>
      </c>
      <c r="F32" s="298">
        <f t="shared" si="0"/>
        <v>54645.833333333336</v>
      </c>
      <c r="G32" s="298">
        <f t="shared" si="0"/>
        <v>54645.833333333336</v>
      </c>
      <c r="H32" s="298">
        <f t="shared" si="0"/>
        <v>54645.833333333336</v>
      </c>
      <c r="I32" s="298">
        <f t="shared" si="0"/>
        <v>54645.833333333336</v>
      </c>
      <c r="J32" s="298">
        <f t="shared" si="0"/>
        <v>54645.833333333336</v>
      </c>
      <c r="K32" s="298">
        <f t="shared" si="0"/>
        <v>54645.833333333336</v>
      </c>
      <c r="L32" s="298">
        <f t="shared" si="0"/>
        <v>54645.833333333336</v>
      </c>
      <c r="M32" s="298">
        <f t="shared" si="0"/>
        <v>54645.833333333336</v>
      </c>
      <c r="N32" s="298">
        <f t="shared" si="0"/>
        <v>54645.833333333336</v>
      </c>
      <c r="O32" s="298">
        <f t="shared" si="0"/>
        <v>54645.833333333336</v>
      </c>
      <c r="P32" s="299">
        <f t="shared" si="0"/>
        <v>651937.5</v>
      </c>
    </row>
    <row r="33" spans="1:18">
      <c r="A33" s="39" t="s">
        <v>21</v>
      </c>
      <c r="B33" s="64" t="s">
        <v>4</v>
      </c>
      <c r="C33" s="8"/>
      <c r="D33" s="243">
        <f>D32*0.0935</f>
        <v>4752.916666666667</v>
      </c>
      <c r="E33" s="243">
        <f>E32*0.0935</f>
        <v>5109.385416666667</v>
      </c>
      <c r="F33" s="243">
        <f>F32*0.0935</f>
        <v>5109.385416666667</v>
      </c>
      <c r="G33" s="243">
        <f t="shared" ref="G33:O33" si="1">G32*0.0935</f>
        <v>5109.385416666667</v>
      </c>
      <c r="H33" s="243">
        <f t="shared" si="1"/>
        <v>5109.385416666667</v>
      </c>
      <c r="I33" s="243">
        <f t="shared" si="1"/>
        <v>5109.385416666667</v>
      </c>
      <c r="J33" s="243">
        <f t="shared" si="1"/>
        <v>5109.385416666667</v>
      </c>
      <c r="K33" s="243">
        <f t="shared" si="1"/>
        <v>5109.385416666667</v>
      </c>
      <c r="L33" s="243">
        <f t="shared" si="1"/>
        <v>5109.385416666667</v>
      </c>
      <c r="M33" s="243">
        <f t="shared" si="1"/>
        <v>5109.385416666667</v>
      </c>
      <c r="N33" s="243">
        <f t="shared" si="1"/>
        <v>5109.385416666667</v>
      </c>
      <c r="O33" s="243">
        <f t="shared" si="1"/>
        <v>5109.385416666667</v>
      </c>
      <c r="P33" s="300">
        <f>SUM(D33:O33)</f>
        <v>60956.156249999993</v>
      </c>
    </row>
    <row r="34" spans="1:18">
      <c r="A34" s="39" t="s">
        <v>22</v>
      </c>
      <c r="B34" s="8" t="s">
        <v>5</v>
      </c>
      <c r="C34" s="8"/>
      <c r="D34" s="104">
        <f>D32*0.1</f>
        <v>5083.3333333333339</v>
      </c>
      <c r="E34" s="104">
        <f>E32*0.1</f>
        <v>5464.5833333333339</v>
      </c>
      <c r="F34" s="104">
        <f>F32*0.1</f>
        <v>5464.5833333333339</v>
      </c>
      <c r="G34" s="104">
        <f t="shared" ref="G34:O34" si="2">G32*0.1</f>
        <v>5464.5833333333339</v>
      </c>
      <c r="H34" s="104">
        <f t="shared" si="2"/>
        <v>5464.5833333333339</v>
      </c>
      <c r="I34" s="104">
        <f t="shared" si="2"/>
        <v>5464.5833333333339</v>
      </c>
      <c r="J34" s="104">
        <f t="shared" si="2"/>
        <v>5464.5833333333339</v>
      </c>
      <c r="K34" s="104">
        <f t="shared" si="2"/>
        <v>5464.5833333333339</v>
      </c>
      <c r="L34" s="104">
        <f t="shared" si="2"/>
        <v>5464.5833333333339</v>
      </c>
      <c r="M34" s="104">
        <f t="shared" si="2"/>
        <v>5464.5833333333339</v>
      </c>
      <c r="N34" s="104">
        <f t="shared" si="2"/>
        <v>5464.5833333333339</v>
      </c>
      <c r="O34" s="104">
        <f t="shared" si="2"/>
        <v>5464.5833333333339</v>
      </c>
      <c r="P34" s="301">
        <f>SUM(D34:O34)</f>
        <v>65193.750000000022</v>
      </c>
    </row>
    <row r="35" spans="1:18" s="120" customFormat="1">
      <c r="A35" s="119"/>
      <c r="B35" s="27" t="s">
        <v>6</v>
      </c>
      <c r="C35" s="42"/>
      <c r="D35" s="302">
        <f>SUM(D33:D34)</f>
        <v>9836.25</v>
      </c>
      <c r="E35" s="302">
        <f t="shared" ref="E35:P35" si="3">SUM(E33:E34)</f>
        <v>10573.96875</v>
      </c>
      <c r="F35" s="302">
        <f t="shared" si="3"/>
        <v>10573.96875</v>
      </c>
      <c r="G35" s="302">
        <f t="shared" si="3"/>
        <v>10573.96875</v>
      </c>
      <c r="H35" s="302">
        <f t="shared" si="3"/>
        <v>10573.96875</v>
      </c>
      <c r="I35" s="302">
        <f t="shared" si="3"/>
        <v>10573.96875</v>
      </c>
      <c r="J35" s="302">
        <f t="shared" si="3"/>
        <v>10573.96875</v>
      </c>
      <c r="K35" s="302">
        <f t="shared" si="3"/>
        <v>10573.96875</v>
      </c>
      <c r="L35" s="302">
        <f t="shared" si="3"/>
        <v>10573.96875</v>
      </c>
      <c r="M35" s="302">
        <f t="shared" si="3"/>
        <v>10573.96875</v>
      </c>
      <c r="N35" s="302">
        <f t="shared" si="3"/>
        <v>10573.96875</v>
      </c>
      <c r="O35" s="302">
        <f t="shared" si="3"/>
        <v>10573.96875</v>
      </c>
      <c r="P35" s="303">
        <f t="shared" si="3"/>
        <v>126149.90625000001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72000</v>
      </c>
      <c r="E47" s="302">
        <f>SUM(Headcount!D66:D70)</f>
        <v>72000</v>
      </c>
      <c r="F47" s="302">
        <f>SUM(Headcount!E66:E70)</f>
        <v>72000</v>
      </c>
      <c r="G47" s="302">
        <f>SUM(Headcount!F66:F70)</f>
        <v>72000</v>
      </c>
      <c r="H47" s="302">
        <f>SUM(Headcount!G66:G70)</f>
        <v>72000</v>
      </c>
      <c r="I47" s="302">
        <f>SUM(Headcount!H66:H70)</f>
        <v>72000</v>
      </c>
      <c r="J47" s="302">
        <f>SUM(Headcount!I66:I70)</f>
        <v>72000</v>
      </c>
      <c r="K47" s="302">
        <f>SUM(Headcount!J66:J70)</f>
        <v>72000</v>
      </c>
      <c r="L47" s="302">
        <f>SUM(Headcount!K66:K70)</f>
        <v>72000</v>
      </c>
      <c r="M47" s="302">
        <f>SUM(Headcount!L66:L70)</f>
        <v>72000</v>
      </c>
      <c r="N47" s="302">
        <f>SUM(Headcount!M66:M70)</f>
        <v>72000</v>
      </c>
      <c r="O47" s="302">
        <f>SUM(Headcount!N66:N70)</f>
        <v>72000</v>
      </c>
      <c r="P47" s="303">
        <f t="shared" si="14"/>
        <v>864000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140066.25</v>
      </c>
      <c r="E76" s="308">
        <f t="shared" ref="E76:P76" si="44">E75+E74+E71+E63+E62+E61+E60+E59+E56+E55+E54+E48+E47+E46+E45+E44+E35+E32</f>
        <v>144616.46875</v>
      </c>
      <c r="F76" s="308">
        <f t="shared" si="44"/>
        <v>144616.46875</v>
      </c>
      <c r="G76" s="308">
        <f t="shared" si="44"/>
        <v>144616.46875</v>
      </c>
      <c r="H76" s="308">
        <f t="shared" si="44"/>
        <v>144616.46875</v>
      </c>
      <c r="I76" s="308">
        <f t="shared" si="44"/>
        <v>144616.46875</v>
      </c>
      <c r="J76" s="308">
        <f t="shared" si="44"/>
        <v>144616.46875</v>
      </c>
      <c r="K76" s="308">
        <f t="shared" si="44"/>
        <v>144616.46875</v>
      </c>
      <c r="L76" s="308">
        <f t="shared" si="44"/>
        <v>144616.46875</v>
      </c>
      <c r="M76" s="308">
        <f t="shared" si="44"/>
        <v>144616.46875</v>
      </c>
      <c r="N76" s="308">
        <f t="shared" si="44"/>
        <v>144616.46875</v>
      </c>
      <c r="O76" s="308">
        <f t="shared" si="44"/>
        <v>144616.46875</v>
      </c>
      <c r="P76" s="309">
        <f t="shared" si="44"/>
        <v>1730847.40625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165584.70342706502</v>
      </c>
      <c r="E98" s="251">
        <f t="shared" ref="E98:P98" si="48">E76+E96</f>
        <v>170134.92217706502</v>
      </c>
      <c r="F98" s="251">
        <f t="shared" si="48"/>
        <v>170134.92217706502</v>
      </c>
      <c r="G98" s="251">
        <f t="shared" si="48"/>
        <v>170134.92217706502</v>
      </c>
      <c r="H98" s="251">
        <f t="shared" si="48"/>
        <v>170134.92217706502</v>
      </c>
      <c r="I98" s="251">
        <f t="shared" si="48"/>
        <v>170134.92217706502</v>
      </c>
      <c r="J98" s="251">
        <f t="shared" si="48"/>
        <v>170134.92217706502</v>
      </c>
      <c r="K98" s="251">
        <f t="shared" si="48"/>
        <v>170134.92217706502</v>
      </c>
      <c r="L98" s="251">
        <f t="shared" si="48"/>
        <v>170134.92217706502</v>
      </c>
      <c r="M98" s="251">
        <f t="shared" si="48"/>
        <v>170134.92217706502</v>
      </c>
      <c r="N98" s="251">
        <f t="shared" si="48"/>
        <v>170134.92217706502</v>
      </c>
      <c r="O98" s="251">
        <f t="shared" si="48"/>
        <v>170134.92217706502</v>
      </c>
      <c r="P98" s="314">
        <f t="shared" si="48"/>
        <v>2037068.8473747803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75">
      <c r="A10" s="224"/>
      <c r="B10" s="112" t="s">
        <v>302</v>
      </c>
      <c r="C10" s="240"/>
      <c r="D10" s="225">
        <f>+Headcount!C34</f>
        <v>3</v>
      </c>
      <c r="E10" s="225">
        <f>+Headcount!D34</f>
        <v>3</v>
      </c>
      <c r="F10" s="225">
        <f>+Headcount!E34</f>
        <v>3</v>
      </c>
      <c r="G10" s="225">
        <f>+Headcount!F34</f>
        <v>3</v>
      </c>
      <c r="H10" s="225">
        <f>+Headcount!G34</f>
        <v>3</v>
      </c>
      <c r="I10" s="225">
        <f>+Headcount!H34</f>
        <v>3</v>
      </c>
      <c r="J10" s="225">
        <f>+Headcount!I34</f>
        <v>3</v>
      </c>
      <c r="K10" s="225">
        <f>+Headcount!J34</f>
        <v>3</v>
      </c>
      <c r="L10" s="225">
        <f>+Headcount!K34</f>
        <v>3</v>
      </c>
      <c r="M10" s="225">
        <f>+Headcount!L34</f>
        <v>3</v>
      </c>
      <c r="N10" s="225">
        <f>+Headcount!M34</f>
        <v>3</v>
      </c>
      <c r="O10" s="225">
        <f>+Headcount!N34</f>
        <v>3</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50833.333333333336</v>
      </c>
      <c r="E13" s="74">
        <f>'Detail Expenses'!E32</f>
        <v>54645.833333333336</v>
      </c>
      <c r="F13" s="74">
        <f>'Detail Expenses'!F32</f>
        <v>54645.833333333336</v>
      </c>
      <c r="G13" s="74">
        <f>'Detail Expenses'!G32</f>
        <v>54645.833333333336</v>
      </c>
      <c r="H13" s="74">
        <f>'Detail Expenses'!H32</f>
        <v>54645.833333333336</v>
      </c>
      <c r="I13" s="74">
        <f>'Detail Expenses'!I32</f>
        <v>54645.833333333336</v>
      </c>
      <c r="J13" s="74">
        <f>'Detail Expenses'!J32</f>
        <v>54645.833333333336</v>
      </c>
      <c r="K13" s="74">
        <f>'Detail Expenses'!K32</f>
        <v>54645.833333333336</v>
      </c>
      <c r="L13" s="74">
        <f>'Detail Expenses'!L32</f>
        <v>54645.833333333336</v>
      </c>
      <c r="M13" s="74">
        <f>'Detail Expenses'!M32</f>
        <v>54645.833333333336</v>
      </c>
      <c r="N13" s="74">
        <f>'Detail Expenses'!N32</f>
        <v>54645.833333333336</v>
      </c>
      <c r="O13" s="74">
        <f>'Detail Expenses'!O32</f>
        <v>54645.833333333336</v>
      </c>
      <c r="P13" s="230">
        <f>SUM(D13:O13)</f>
        <v>651937.5</v>
      </c>
    </row>
    <row r="14" spans="1:21" s="3" customFormat="1">
      <c r="A14" s="39"/>
      <c r="B14" s="40" t="s">
        <v>72</v>
      </c>
      <c r="C14" s="8"/>
      <c r="D14" s="74">
        <f>'Detail Expenses'!D35</f>
        <v>9836.25</v>
      </c>
      <c r="E14" s="74">
        <f>'Detail Expenses'!E35</f>
        <v>10573.96875</v>
      </c>
      <c r="F14" s="74">
        <f>'Detail Expenses'!F35</f>
        <v>10573.96875</v>
      </c>
      <c r="G14" s="74">
        <f>'Detail Expenses'!G35</f>
        <v>10573.96875</v>
      </c>
      <c r="H14" s="74">
        <f>'Detail Expenses'!H35</f>
        <v>10573.96875</v>
      </c>
      <c r="I14" s="74">
        <f>'Detail Expenses'!I35</f>
        <v>10573.96875</v>
      </c>
      <c r="J14" s="74">
        <f>'Detail Expenses'!J35</f>
        <v>10573.96875</v>
      </c>
      <c r="K14" s="74">
        <f>'Detail Expenses'!K35</f>
        <v>10573.96875</v>
      </c>
      <c r="L14" s="74">
        <f>'Detail Expenses'!L35</f>
        <v>10573.96875</v>
      </c>
      <c r="M14" s="74">
        <f>'Detail Expenses'!M35</f>
        <v>10573.96875</v>
      </c>
      <c r="N14" s="74">
        <f>'Detail Expenses'!N35</f>
        <v>10573.96875</v>
      </c>
      <c r="O14" s="74">
        <f>'Detail Expenses'!O35</f>
        <v>10573.96875</v>
      </c>
      <c r="P14" s="230">
        <f t="shared" ref="P14:P30" si="0">SUM(D14:O14)</f>
        <v>126149.90625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72000</v>
      </c>
      <c r="E18" s="231">
        <f>+'Detail Expenses'!E47</f>
        <v>72000</v>
      </c>
      <c r="F18" s="231">
        <f>+'Detail Expenses'!F47</f>
        <v>72000</v>
      </c>
      <c r="G18" s="231">
        <f>+'Detail Expenses'!G47</f>
        <v>72000</v>
      </c>
      <c r="H18" s="231">
        <f>+'Detail Expenses'!H47</f>
        <v>72000</v>
      </c>
      <c r="I18" s="231">
        <f>+'Detail Expenses'!I47</f>
        <v>72000</v>
      </c>
      <c r="J18" s="231">
        <f>+'Detail Expenses'!J47</f>
        <v>72000</v>
      </c>
      <c r="K18" s="231">
        <f>+'Detail Expenses'!K47</f>
        <v>72000</v>
      </c>
      <c r="L18" s="231">
        <f>+'Detail Expenses'!L47</f>
        <v>72000</v>
      </c>
      <c r="M18" s="231">
        <f>+'Detail Expenses'!M47</f>
        <v>72000</v>
      </c>
      <c r="N18" s="231">
        <f>+'Detail Expenses'!N47</f>
        <v>72000</v>
      </c>
      <c r="O18" s="231">
        <f>+'Detail Expenses'!O47</f>
        <v>72000</v>
      </c>
      <c r="P18" s="232">
        <f>+'Detail Expenses'!P47</f>
        <v>864000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140066.25</v>
      </c>
      <c r="E31" s="233">
        <f t="shared" ref="E31:M31" si="1">SUM(E13:E30)</f>
        <v>144616.46875</v>
      </c>
      <c r="F31" s="233">
        <f t="shared" si="1"/>
        <v>144616.46875</v>
      </c>
      <c r="G31" s="233">
        <f t="shared" si="1"/>
        <v>144616.46875</v>
      </c>
      <c r="H31" s="233">
        <f t="shared" si="1"/>
        <v>144616.46875</v>
      </c>
      <c r="I31" s="233">
        <f t="shared" si="1"/>
        <v>144616.46875</v>
      </c>
      <c r="J31" s="233">
        <f t="shared" si="1"/>
        <v>144616.46875</v>
      </c>
      <c r="K31" s="233">
        <f t="shared" si="1"/>
        <v>144616.46875</v>
      </c>
      <c r="L31" s="233">
        <f t="shared" si="1"/>
        <v>144616.46875</v>
      </c>
      <c r="M31" s="233">
        <f t="shared" si="1"/>
        <v>144616.46875</v>
      </c>
      <c r="N31" s="233">
        <f>SUM(N13:N30)</f>
        <v>144616.46875</v>
      </c>
      <c r="O31" s="233">
        <f>SUM(O13:O30)</f>
        <v>144616.46875</v>
      </c>
      <c r="P31" s="234">
        <f>SUM(P13:P30)</f>
        <v>1730847.40625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165584.70342706502</v>
      </c>
      <c r="E35" s="238">
        <f t="shared" ref="E35:P35" si="2">E31+E33</f>
        <v>170134.92217706502</v>
      </c>
      <c r="F35" s="238">
        <f t="shared" si="2"/>
        <v>170134.92217706502</v>
      </c>
      <c r="G35" s="238">
        <f t="shared" si="2"/>
        <v>170134.92217706502</v>
      </c>
      <c r="H35" s="238">
        <f t="shared" si="2"/>
        <v>170134.92217706502</v>
      </c>
      <c r="I35" s="238">
        <f t="shared" si="2"/>
        <v>170134.92217706502</v>
      </c>
      <c r="J35" s="238">
        <f t="shared" si="2"/>
        <v>170134.92217706502</v>
      </c>
      <c r="K35" s="238">
        <f t="shared" si="2"/>
        <v>170134.92217706502</v>
      </c>
      <c r="L35" s="238">
        <f t="shared" si="2"/>
        <v>170134.92217706502</v>
      </c>
      <c r="M35" s="238">
        <f t="shared" si="2"/>
        <v>170134.92217706502</v>
      </c>
      <c r="N35" s="238">
        <f t="shared" si="2"/>
        <v>170134.92217706502</v>
      </c>
      <c r="O35" s="238">
        <f t="shared" si="2"/>
        <v>170134.92217706502</v>
      </c>
      <c r="P35" s="239">
        <f t="shared" si="2"/>
        <v>2037068.8473747803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50833.333333333336</v>
      </c>
      <c r="D6" s="255">
        <f>'Detail Expenses'!E30</f>
        <v>54645.833333333336</v>
      </c>
      <c r="E6" s="255">
        <f>'Detail Expenses'!F30</f>
        <v>54645.833333333336</v>
      </c>
      <c r="F6" s="255">
        <f>'Detail Expenses'!G30</f>
        <v>54645.833333333336</v>
      </c>
      <c r="G6" s="255">
        <f>'Detail Expenses'!H30</f>
        <v>54645.833333333336</v>
      </c>
      <c r="H6" s="255">
        <f>'Detail Expenses'!I30</f>
        <v>54645.833333333336</v>
      </c>
      <c r="I6" s="255">
        <f>'Detail Expenses'!J30</f>
        <v>54645.833333333336</v>
      </c>
      <c r="J6" s="255">
        <f>'Detail Expenses'!K30</f>
        <v>54645.833333333336</v>
      </c>
      <c r="K6" s="255">
        <f>'Detail Expenses'!L30</f>
        <v>54645.833333333336</v>
      </c>
      <c r="L6" s="255">
        <f>'Detail Expenses'!M30</f>
        <v>54645.833333333336</v>
      </c>
      <c r="M6" s="255">
        <f>'Detail Expenses'!N30</f>
        <v>54645.833333333336</v>
      </c>
      <c r="N6" s="255">
        <f>'Detail Expenses'!O30</f>
        <v>54645.833333333336</v>
      </c>
      <c r="O6" s="256">
        <f>'Detail Expenses'!P30</f>
        <v>651937.5</v>
      </c>
      <c r="P6" s="242"/>
      <c r="Q6" s="7"/>
    </row>
    <row r="7" spans="1:17">
      <c r="A7" s="11">
        <f>'Detail Expenses'!$D$7</f>
        <v>0</v>
      </c>
      <c r="B7" s="39" t="s">
        <v>21</v>
      </c>
      <c r="C7" s="143">
        <f>'Detail Expenses'!D31+'Detail Expenses'!D33</f>
        <v>4752.916666666667</v>
      </c>
      <c r="D7" s="143">
        <f>'Detail Expenses'!E31+'Detail Expenses'!E33</f>
        <v>5109.385416666667</v>
      </c>
      <c r="E7" s="143">
        <f>'Detail Expenses'!F31+'Detail Expenses'!F33</f>
        <v>5109.385416666667</v>
      </c>
      <c r="F7" s="143">
        <f>'Detail Expenses'!G31+'Detail Expenses'!G33</f>
        <v>5109.385416666667</v>
      </c>
      <c r="G7" s="143">
        <f>'Detail Expenses'!H31+'Detail Expenses'!H33</f>
        <v>5109.385416666667</v>
      </c>
      <c r="H7" s="143">
        <f>'Detail Expenses'!I31+'Detail Expenses'!I33</f>
        <v>5109.385416666667</v>
      </c>
      <c r="I7" s="143">
        <f>'Detail Expenses'!J31+'Detail Expenses'!J33</f>
        <v>5109.385416666667</v>
      </c>
      <c r="J7" s="143">
        <f>'Detail Expenses'!K31+'Detail Expenses'!K33</f>
        <v>5109.385416666667</v>
      </c>
      <c r="K7" s="143">
        <f>'Detail Expenses'!L31+'Detail Expenses'!L33</f>
        <v>5109.385416666667</v>
      </c>
      <c r="L7" s="143">
        <f>'Detail Expenses'!M31+'Detail Expenses'!M33</f>
        <v>5109.385416666667</v>
      </c>
      <c r="M7" s="143">
        <f>'Detail Expenses'!N31+'Detail Expenses'!N33</f>
        <v>5109.385416666667</v>
      </c>
      <c r="N7" s="143">
        <f>'Detail Expenses'!O31+'Detail Expenses'!O33</f>
        <v>5109.385416666667</v>
      </c>
      <c r="O7" s="241">
        <f>'Detail Expenses'!P31+'Detail Expenses'!P33</f>
        <v>60956.156249999993</v>
      </c>
      <c r="P7" s="123"/>
      <c r="Q7" s="7"/>
    </row>
    <row r="8" spans="1:17">
      <c r="A8" s="11">
        <f>'Detail Expenses'!$D$7</f>
        <v>0</v>
      </c>
      <c r="B8" s="39" t="s">
        <v>22</v>
      </c>
      <c r="C8" s="143">
        <f>'Detail Expenses'!D34</f>
        <v>5083.3333333333339</v>
      </c>
      <c r="D8" s="143">
        <f>'Detail Expenses'!E34</f>
        <v>5464.5833333333339</v>
      </c>
      <c r="E8" s="143">
        <f>'Detail Expenses'!F34</f>
        <v>5464.5833333333339</v>
      </c>
      <c r="F8" s="143">
        <f>'Detail Expenses'!G34</f>
        <v>5464.5833333333339</v>
      </c>
      <c r="G8" s="143">
        <f>'Detail Expenses'!H34</f>
        <v>5464.5833333333339</v>
      </c>
      <c r="H8" s="143">
        <f>'Detail Expenses'!I34</f>
        <v>5464.5833333333339</v>
      </c>
      <c r="I8" s="143">
        <f>'Detail Expenses'!J34</f>
        <v>5464.5833333333339</v>
      </c>
      <c r="J8" s="143">
        <f>'Detail Expenses'!K34</f>
        <v>5464.5833333333339</v>
      </c>
      <c r="K8" s="143">
        <f>'Detail Expenses'!L34</f>
        <v>5464.5833333333339</v>
      </c>
      <c r="L8" s="143">
        <f>'Detail Expenses'!M34</f>
        <v>5464.5833333333339</v>
      </c>
      <c r="M8" s="143">
        <f>'Detail Expenses'!N34</f>
        <v>5464.5833333333339</v>
      </c>
      <c r="N8" s="143">
        <f>'Detail Expenses'!O34</f>
        <v>5464.5833333333339</v>
      </c>
      <c r="O8" s="241">
        <f>'Detail Expenses'!P34</f>
        <v>65193.750000000022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72000</v>
      </c>
      <c r="D19" s="143">
        <f>'Detail Expenses'!E47</f>
        <v>72000</v>
      </c>
      <c r="E19" s="143">
        <f>'Detail Expenses'!F47</f>
        <v>72000</v>
      </c>
      <c r="F19" s="143">
        <f>'Detail Expenses'!G47</f>
        <v>72000</v>
      </c>
      <c r="G19" s="143">
        <f>'Detail Expenses'!H47</f>
        <v>72000</v>
      </c>
      <c r="H19" s="143">
        <f>'Detail Expenses'!I47</f>
        <v>72000</v>
      </c>
      <c r="I19" s="143">
        <f>'Detail Expenses'!J47</f>
        <v>72000</v>
      </c>
      <c r="J19" s="143">
        <f>'Detail Expenses'!K47</f>
        <v>72000</v>
      </c>
      <c r="K19" s="143">
        <f>'Detail Expenses'!L47</f>
        <v>72000</v>
      </c>
      <c r="L19" s="143">
        <f>'Detail Expenses'!M47</f>
        <v>72000</v>
      </c>
      <c r="M19" s="143">
        <f>'Detail Expenses'!N47</f>
        <v>72000</v>
      </c>
      <c r="N19" s="143">
        <f>'Detail Expenses'!O47</f>
        <v>72000</v>
      </c>
      <c r="O19" s="241">
        <f>'Detail Expenses'!P47</f>
        <v>864000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140066.25</v>
      </c>
      <c r="D44" s="145">
        <f t="shared" ref="D44:N44" si="0">SUM(D6:D43)</f>
        <v>144616.46875</v>
      </c>
      <c r="E44" s="145">
        <f t="shared" si="0"/>
        <v>144616.46875</v>
      </c>
      <c r="F44" s="145">
        <f t="shared" si="0"/>
        <v>144616.46875</v>
      </c>
      <c r="G44" s="145">
        <f t="shared" si="0"/>
        <v>144616.46875</v>
      </c>
      <c r="H44" s="145">
        <f t="shared" si="0"/>
        <v>144616.46875</v>
      </c>
      <c r="I44" s="145">
        <f t="shared" si="0"/>
        <v>144616.46875</v>
      </c>
      <c r="J44" s="145">
        <f t="shared" si="0"/>
        <v>144616.46875</v>
      </c>
      <c r="K44" s="145">
        <f t="shared" si="0"/>
        <v>144616.46875</v>
      </c>
      <c r="L44" s="145">
        <f t="shared" si="0"/>
        <v>144616.46875</v>
      </c>
      <c r="M44" s="145">
        <f t="shared" si="0"/>
        <v>144616.46875</v>
      </c>
      <c r="N44" s="145">
        <f t="shared" si="0"/>
        <v>144616.46875</v>
      </c>
      <c r="O44" s="145">
        <f>SUM(C44:N44)</f>
        <v>1730847.40625</v>
      </c>
      <c r="P44" s="1" t="s">
        <v>49</v>
      </c>
    </row>
    <row r="45" spans="1:16">
      <c r="B45" s="7"/>
      <c r="C45" s="143"/>
      <c r="D45" s="11"/>
      <c r="E45" s="11"/>
      <c r="F45" s="11"/>
      <c r="G45" s="11"/>
      <c r="H45" s="11"/>
      <c r="I45" s="11"/>
      <c r="J45" s="11"/>
      <c r="K45" s="11"/>
      <c r="L45" s="11"/>
      <c r="M45" s="11"/>
      <c r="N45" s="11"/>
      <c r="O45" s="12">
        <f>'Detail Expenses'!P76</f>
        <v>1730847.40625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2023-09-11T10:03:54Z</dcterms:modified>
</cp:coreProperties>
</file>